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24226"/>
  <mc:AlternateContent xmlns:mc="http://schemas.openxmlformats.org/markup-compatibility/2006">
    <mc:Choice Requires="x15">
      <x15ac:absPath xmlns:x15ac="http://schemas.microsoft.com/office/spreadsheetml/2010/11/ac" url="J:\63\63798-01\40Analysis\ES Update 2024\Update 2024\"/>
    </mc:Choice>
  </mc:AlternateContent>
  <xr:revisionPtr revIDLastSave="0" documentId="13_ncr:1_{B41BB4AB-78D1-4E7F-8A93-4EC5C1EB3C39}" xr6:coauthVersionLast="47" xr6:coauthVersionMax="47" xr10:uidLastSave="{00000000-0000-0000-0000-000000000000}"/>
  <bookViews>
    <workbookView xWindow="25080" yWindow="-120" windowWidth="25440" windowHeight="15270" tabRatio="905" firstSheet="1" activeTab="1" xr2:uid="{00000000-000D-0000-FFFF-FFFF00000000}"/>
  </bookViews>
  <sheets>
    <sheet name="Read Me" sheetId="31" r:id="rId1"/>
    <sheet name="Figures" sheetId="25" r:id="rId2"/>
    <sheet name="Table 1.a" sheetId="4" r:id="rId3"/>
    <sheet name="Table 1.b" sheetId="5" r:id="rId4"/>
    <sheet name="Table 1.c" sheetId="6" r:id="rId5"/>
    <sheet name="Table 1.d (2021)" sheetId="7" r:id="rId6"/>
    <sheet name="Table 1.e" sheetId="8" r:id="rId7"/>
    <sheet name="Table 1.f" sheetId="9" r:id="rId8"/>
    <sheet name="Table 1.g" sheetId="10" r:id="rId9"/>
    <sheet name="Table 1.h" sheetId="11" r:id="rId10"/>
    <sheet name="Table 1.i" sheetId="12" r:id="rId11"/>
    <sheet name="Table 1.j" sheetId="13" r:id="rId12"/>
    <sheet name="Table 2.1a" sheetId="1" r:id="rId13"/>
    <sheet name="Table 2.2a" sheetId="2" r:id="rId14"/>
    <sheet name="Table 2.3a" sheetId="3" r:id="rId15"/>
    <sheet name="Table 2.3b" sheetId="14" r:id="rId16"/>
    <sheet name="Table 2.3c" sheetId="15" r:id="rId17"/>
    <sheet name="Table 2.4a" sheetId="16" r:id="rId18"/>
    <sheet name="Table 2.5a" sheetId="17" r:id="rId19"/>
    <sheet name="Table 2.5b" sheetId="18" r:id="rId20"/>
    <sheet name="Financial table notes" sheetId="35" state="hidden" r:id="rId21"/>
    <sheet name="Table 2.5c" sheetId="19" r:id="rId22"/>
    <sheet name="Installed Capacity (2021)" sheetId="26" r:id="rId23"/>
    <sheet name="Net Generation by Fuel Type" sheetId="27" r:id="rId24"/>
    <sheet name="Sales-Revenue-Customers" sheetId="29" r:id="rId25"/>
    <sheet name="Sales-Revenue-Rate_perCustomer" sheetId="30" r:id="rId26"/>
    <sheet name="LOOKUP Sales reporting 05242023" sheetId="37" state="hidden" r:id="rId27"/>
    <sheet name="LOOKUP PLANTS 05032023" sheetId="38" state="hidden" r:id="rId28"/>
    <sheet name="LOOKUP OPERATOR 05032023" sheetId="39" state="hidden" r:id="rId29"/>
    <sheet name="LOOKUP INTERTIES 08032020" sheetId="40" state="hidden" r:id="rId30"/>
    <sheet name="Read Me (2)" sheetId="36" state="hidden" r:id="rId31"/>
  </sheets>
  <externalReferences>
    <externalReference r:id="rId32"/>
    <externalReference r:id="rId33"/>
  </externalReferences>
  <definedNames>
    <definedName name="_xlnm._FilterDatabase" localSheetId="1" hidden="1">Figures!$S$3:$W$183</definedName>
    <definedName name="_xlnm._FilterDatabase" localSheetId="29" hidden="1">'LOOKUP INTERTIES 08032020'!$A$1:$H$206</definedName>
    <definedName name="_xlnm._FilterDatabase" localSheetId="28" hidden="1">'LOOKUP OPERATOR 05032023'!$A$1:$O$173</definedName>
    <definedName name="_xlnm._FilterDatabase" localSheetId="27" hidden="1">'LOOKUP PLANTS 05032023'!$A$1:$Y$315</definedName>
    <definedName name="_xlnm._FilterDatabase" localSheetId="26" hidden="1">'LOOKUP Sales reporting 05242023'!$A$1:$Q$216</definedName>
    <definedName name="_xlnm._FilterDatabase" localSheetId="12" hidden="1">'Table 2.1a'!$A$2:$Q$194</definedName>
    <definedName name="_xlnm._FilterDatabase" localSheetId="13" hidden="1">'Table 2.2a'!$A$2:$T$211</definedName>
    <definedName name="_xlnm._FilterDatabase" localSheetId="14" hidden="1">'Table 2.3a'!$A$3:$R$241</definedName>
    <definedName name="_xlnm._FilterDatabase" localSheetId="15" hidden="1">'Table 2.3b'!$A$3:$V$233</definedName>
    <definedName name="_xlnm._FilterDatabase" localSheetId="16" hidden="1">'Table 2.3c'!$A$4:$T$307</definedName>
    <definedName name="_xlnm._FilterDatabase" localSheetId="17" hidden="1">'Table 2.4a'!$A$4:$U$297</definedName>
    <definedName name="_xlnm._FilterDatabase" localSheetId="18" hidden="1">'Table 2.5a'!$A$2:$AA$192</definedName>
    <definedName name="_xlnm._FilterDatabase" localSheetId="19" hidden="1">'Table 2.5b'!$A$2:$T$192</definedName>
    <definedName name="_xlnm._FilterDatabase" localSheetId="21" hidden="1">'Table 2.5c'!$A$2:$P$192</definedName>
    <definedName name="Btu_per_gallon">'[1]Conversion Factors-Assumptions'!$C$47</definedName>
    <definedName name="Btu_per_KWh">'[1]Conversion Factors-Assumptions'!$E$29</definedName>
    <definedName name="Btu_per_Mcf">'[1]Conversion Factors-Assumptions'!$E$28</definedName>
    <definedName name="Cert">'[2]Lookup CPCN'!$A$1:$E$401</definedName>
    <definedName name="CO2_Coal">'[1]Conversion Factors-Assumptions'!$F$43</definedName>
    <definedName name="CO2_Diesel">'[1]Conversion Factors-Assumptions'!$F$44</definedName>
    <definedName name="CO2_Natural_Gas">'[1]Conversion Factors-Assumptions'!$F$45</definedName>
    <definedName name="Diesel_Turbine_Efficiency">'[1]Conversion Factors-Assumptions'!$B$14</definedName>
    <definedName name="ID">'[2]lookup pce utilities'!$C:$D,'[2]lookup pce utilities'!$G:$G</definedName>
    <definedName name="Internal_Combustion_Efficiency">'[1]Conversion Factors-Assumptions'!$B$32</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MBtu__per_ShortTon_Coal">'[1]Conversion Factors-Assumptions'!$C$43</definedName>
    <definedName name="MMBtu_per_MWh">'[1]Conversion Factors-Assumptions'!$C$49</definedName>
    <definedName name="Natural_Gas_Efficiency">'[1]Conversion Factors-Assumptions'!$B$23</definedName>
    <definedName name="WHOLE">#N/A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1" i="25" l="1"/>
  <c r="V228" i="14"/>
  <c r="V210" i="14"/>
  <c r="V225" i="14"/>
  <c r="V231" i="14"/>
  <c r="V217" i="14"/>
  <c r="V179" i="14"/>
  <c r="V204" i="14"/>
  <c r="V212" i="14"/>
  <c r="V226" i="14"/>
  <c r="V233" i="14"/>
  <c r="V26" i="14"/>
  <c r="V64" i="14"/>
  <c r="V100" i="14"/>
  <c r="V106" i="14"/>
  <c r="V109" i="14"/>
  <c r="V114" i="14"/>
  <c r="V141" i="14"/>
  <c r="V143" i="14"/>
  <c r="V144" i="14"/>
  <c r="V146" i="14"/>
  <c r="V157" i="14"/>
  <c r="V159" i="14"/>
  <c r="V160" i="14"/>
  <c r="V163" i="14"/>
  <c r="V164" i="14"/>
  <c r="V166" i="14"/>
  <c r="V169" i="14"/>
  <c r="V171" i="14"/>
  <c r="V177" i="14"/>
  <c r="V187" i="14"/>
  <c r="V195" i="14"/>
  <c r="V196" i="14"/>
  <c r="V202" i="14"/>
  <c r="V205" i="14"/>
  <c r="V214" i="14"/>
  <c r="V215" i="14"/>
  <c r="V218" i="14"/>
  <c r="V229" i="14"/>
  <c r="V232" i="14"/>
  <c r="V140" i="14"/>
  <c r="V84" i="14"/>
  <c r="V117" i="14"/>
  <c r="V150" i="14"/>
  <c r="V52" i="14"/>
  <c r="V89" i="14"/>
  <c r="V122" i="14"/>
  <c r="V127" i="14"/>
  <c r="V4" i="14"/>
  <c r="V5" i="14"/>
  <c r="V6" i="14"/>
  <c r="V7" i="14"/>
  <c r="V8" i="14"/>
  <c r="V12" i="14"/>
  <c r="V14" i="14"/>
  <c r="V15" i="14"/>
  <c r="V17" i="14"/>
  <c r="V18" i="14"/>
  <c r="V19" i="14"/>
  <c r="V22" i="14"/>
  <c r="V23" i="14"/>
  <c r="V24" i="14"/>
  <c r="V25" i="14"/>
  <c r="V27" i="14"/>
  <c r="V28" i="14"/>
  <c r="V29" i="14"/>
  <c r="V30" i="14"/>
  <c r="V31" i="14"/>
  <c r="V32" i="14"/>
  <c r="V33" i="14"/>
  <c r="V34" i="14"/>
  <c r="V35" i="14"/>
  <c r="V36" i="14"/>
  <c r="V37" i="14"/>
  <c r="V38" i="14"/>
  <c r="V39" i="14"/>
  <c r="V40" i="14"/>
  <c r="V41" i="14"/>
  <c r="V42" i="14"/>
  <c r="V43" i="14"/>
  <c r="V44" i="14"/>
  <c r="V45" i="14"/>
  <c r="V46" i="14"/>
  <c r="V47" i="14"/>
  <c r="V48" i="14"/>
  <c r="V49" i="14"/>
  <c r="V50" i="14"/>
  <c r="V51" i="14"/>
  <c r="V53" i="14"/>
  <c r="V54" i="14"/>
  <c r="V55" i="14"/>
  <c r="V56" i="14"/>
  <c r="V57" i="14"/>
  <c r="V58" i="14"/>
  <c r="V59" i="14"/>
  <c r="V60" i="14"/>
  <c r="V61" i="14"/>
  <c r="V62" i="14"/>
  <c r="V63" i="14"/>
  <c r="V65" i="14"/>
  <c r="V66" i="14"/>
  <c r="V67" i="14"/>
  <c r="V68" i="14"/>
  <c r="V69" i="14"/>
  <c r="V70" i="14"/>
  <c r="V71" i="14"/>
  <c r="V72" i="14"/>
  <c r="V73" i="14"/>
  <c r="V74" i="14"/>
  <c r="V75" i="14"/>
  <c r="V76" i="14"/>
  <c r="V77" i="14"/>
  <c r="V78" i="14"/>
  <c r="V79" i="14"/>
  <c r="V80" i="14"/>
  <c r="V81" i="14"/>
  <c r="V82" i="14"/>
  <c r="V83" i="14"/>
  <c r="V85" i="14"/>
  <c r="V86" i="14"/>
  <c r="V87" i="14"/>
  <c r="V88" i="14"/>
  <c r="V90" i="14"/>
  <c r="V91" i="14"/>
  <c r="V92" i="14"/>
  <c r="V93" i="14"/>
  <c r="V94" i="14"/>
  <c r="V95" i="14"/>
  <c r="V96" i="14"/>
  <c r="V98" i="14"/>
  <c r="V99" i="14"/>
  <c r="V101" i="14"/>
  <c r="V102" i="14"/>
  <c r="V103" i="14"/>
  <c r="V104" i="14"/>
  <c r="V105" i="14"/>
  <c r="V107" i="14"/>
  <c r="V108" i="14"/>
  <c r="V110" i="14"/>
  <c r="V111" i="14"/>
  <c r="V112" i="14"/>
  <c r="V113" i="14"/>
  <c r="V115" i="14"/>
  <c r="V116" i="14"/>
  <c r="V118" i="14"/>
  <c r="V119" i="14"/>
  <c r="V120" i="14"/>
  <c r="V121" i="14"/>
  <c r="V123" i="14"/>
  <c r="V124" i="14"/>
  <c r="V125" i="14"/>
  <c r="V126" i="14"/>
  <c r="V128" i="14"/>
  <c r="V129" i="14"/>
  <c r="V130" i="14"/>
  <c r="V131" i="14"/>
  <c r="V132" i="14"/>
  <c r="V133" i="14"/>
  <c r="V134" i="14"/>
  <c r="V135" i="14"/>
  <c r="V136" i="14"/>
  <c r="V137" i="14"/>
  <c r="V138" i="14"/>
  <c r="V139" i="14"/>
  <c r="V142" i="14"/>
  <c r="V145" i="14"/>
  <c r="V147" i="14"/>
  <c r="V148" i="14"/>
  <c r="V149" i="14"/>
  <c r="V151" i="14"/>
  <c r="V152" i="14"/>
  <c r="V153" i="14"/>
  <c r="V154" i="14"/>
  <c r="V155" i="14"/>
  <c r="V156" i="14"/>
  <c r="V158" i="14"/>
  <c r="V161" i="14"/>
  <c r="V162" i="14"/>
  <c r="V165" i="14"/>
  <c r="V167" i="14"/>
  <c r="V168" i="14"/>
  <c r="V170" i="14"/>
  <c r="V172" i="14"/>
  <c r="V173" i="14"/>
  <c r="V174" i="14"/>
  <c r="V175" i="14"/>
  <c r="V176" i="14"/>
  <c r="V178" i="14"/>
  <c r="V180" i="14"/>
  <c r="V181" i="14"/>
  <c r="V182" i="14"/>
  <c r="V183" i="14"/>
  <c r="V184" i="14"/>
  <c r="V186" i="14"/>
  <c r="V188" i="14"/>
  <c r="V189" i="14"/>
  <c r="V190" i="14"/>
  <c r="V191" i="14"/>
  <c r="V192" i="14"/>
  <c r="V193" i="14"/>
  <c r="V194" i="14"/>
  <c r="V197" i="14"/>
  <c r="V198" i="14"/>
  <c r="V199" i="14"/>
  <c r="V200" i="14"/>
  <c r="V201" i="14"/>
  <c r="V203" i="14"/>
  <c r="V206" i="14"/>
  <c r="V207" i="14"/>
  <c r="V208" i="14"/>
  <c r="V209" i="14"/>
  <c r="V211" i="14"/>
  <c r="V213" i="14"/>
  <c r="V216" i="14"/>
  <c r="V219" i="14"/>
  <c r="V220" i="14"/>
  <c r="V221" i="14"/>
  <c r="V222" i="14"/>
  <c r="V223" i="14"/>
  <c r="V224" i="14"/>
  <c r="V227" i="14"/>
  <c r="V230" i="14"/>
  <c r="V97" i="14"/>
  <c r="V20" i="14"/>
  <c r="V13" i="14"/>
  <c r="V16" i="14"/>
  <c r="V21" i="14"/>
  <c r="V185" i="14"/>
  <c r="V9" i="14"/>
  <c r="V10" i="14"/>
  <c r="V11" i="14"/>
  <c r="E54" i="29" l="1"/>
  <c r="E53" i="29"/>
  <c r="E52" i="29"/>
  <c r="E51" i="29"/>
  <c r="E50" i="29"/>
  <c r="E49" i="29"/>
  <c r="E48" i="29"/>
  <c r="E47" i="29"/>
  <c r="E46" i="29"/>
  <c r="E45" i="29"/>
  <c r="E44" i="29"/>
  <c r="E43" i="29"/>
  <c r="E42" i="29"/>
  <c r="E41" i="29"/>
  <c r="E40" i="29"/>
  <c r="E39" i="29"/>
  <c r="E38" i="29"/>
  <c r="E37" i="29"/>
  <c r="E36" i="29"/>
  <c r="E35" i="29"/>
  <c r="E34" i="29"/>
  <c r="E33" i="29"/>
  <c r="E32" i="29"/>
  <c r="E31" i="29"/>
  <c r="E30" i="29"/>
  <c r="E29" i="29"/>
  <c r="E28" i="29"/>
  <c r="E27" i="29"/>
  <c r="E26" i="29"/>
  <c r="E25" i="29"/>
  <c r="E24" i="29"/>
  <c r="E23" i="29"/>
  <c r="E22" i="29"/>
  <c r="E21" i="29"/>
  <c r="E17" i="29"/>
  <c r="E16" i="29"/>
  <c r="E11" i="29"/>
  <c r="E10" i="29"/>
  <c r="E9" i="29"/>
  <c r="E8" i="29"/>
  <c r="E7" i="29"/>
  <c r="E6" i="29"/>
  <c r="E5" i="29"/>
  <c r="E4" i="29"/>
  <c r="U81" i="27"/>
  <c r="T81" i="27"/>
  <c r="U80" i="27"/>
  <c r="T80" i="27"/>
  <c r="U79" i="27"/>
  <c r="T79" i="27"/>
  <c r="U78" i="27"/>
  <c r="T78" i="27"/>
  <c r="L59" i="27"/>
  <c r="J59" i="27"/>
  <c r="H59" i="27"/>
  <c r="F59" i="27"/>
  <c r="D59" i="27"/>
  <c r="C59" i="27"/>
  <c r="J59" i="26"/>
  <c r="H59" i="26"/>
  <c r="P77" i="25" l="1"/>
  <c r="T156" i="25"/>
  <c r="T182" i="25"/>
  <c r="T180" i="25"/>
  <c r="T15" i="25"/>
  <c r="T5" i="25"/>
  <c r="T6" i="25"/>
  <c r="T181" i="25"/>
  <c r="T8" i="25"/>
  <c r="T9" i="25"/>
  <c r="T7" i="25"/>
  <c r="T11" i="25"/>
  <c r="T10" i="25"/>
  <c r="T12" i="25"/>
  <c r="T27" i="25"/>
  <c r="T18" i="25"/>
  <c r="T14" i="25"/>
  <c r="T17" i="25"/>
  <c r="T16" i="25"/>
  <c r="T161" i="25"/>
  <c r="T171" i="25"/>
  <c r="T19" i="25"/>
  <c r="T36" i="25"/>
  <c r="T26" i="25"/>
  <c r="T23" i="25"/>
  <c r="T21" i="25"/>
  <c r="T24" i="25"/>
  <c r="T22" i="25"/>
  <c r="T25" i="25"/>
  <c r="T65" i="25"/>
  <c r="T59" i="25"/>
  <c r="T33" i="25"/>
  <c r="T20" i="25"/>
  <c r="T183" i="25"/>
  <c r="T41" i="25"/>
  <c r="T153" i="25"/>
  <c r="T38" i="25"/>
  <c r="T4" i="25"/>
  <c r="T30" i="25"/>
  <c r="T28" i="25"/>
  <c r="T34" i="25"/>
  <c r="T35" i="25"/>
  <c r="T32" i="25"/>
  <c r="T68" i="25"/>
  <c r="T39" i="25"/>
  <c r="T53" i="25"/>
  <c r="T54" i="25"/>
  <c r="T60" i="25"/>
  <c r="T31" i="25"/>
  <c r="T56" i="25"/>
  <c r="T57" i="25"/>
  <c r="T50" i="25"/>
  <c r="T47" i="25"/>
  <c r="T105" i="25"/>
  <c r="T48" i="25"/>
  <c r="T61" i="25"/>
  <c r="T58" i="25"/>
  <c r="T106" i="25"/>
  <c r="T74" i="25"/>
  <c r="T37" i="25"/>
  <c r="T40" i="25"/>
  <c r="T172" i="25"/>
  <c r="T29" i="25"/>
  <c r="T43" i="25"/>
  <c r="T75" i="25"/>
  <c r="T42" i="25"/>
  <c r="T123" i="25"/>
  <c r="T45" i="25"/>
  <c r="T84" i="25"/>
  <c r="T55" i="25"/>
  <c r="T51" i="25"/>
  <c r="T52" i="25"/>
  <c r="T97" i="25"/>
  <c r="T94" i="25"/>
  <c r="T95" i="25"/>
  <c r="T96" i="25"/>
  <c r="T93" i="25"/>
  <c r="T46" i="25"/>
  <c r="T158" i="25"/>
  <c r="T113" i="25"/>
  <c r="T128" i="25"/>
  <c r="T130" i="25"/>
  <c r="T64" i="25"/>
  <c r="T49" i="25"/>
  <c r="T44" i="25"/>
  <c r="T76" i="25"/>
  <c r="T63" i="25"/>
  <c r="T71" i="25"/>
  <c r="T69" i="25"/>
  <c r="T90" i="25"/>
  <c r="T81" i="25"/>
  <c r="T62" i="25"/>
  <c r="T70" i="25"/>
  <c r="T114" i="25"/>
  <c r="T98" i="25"/>
  <c r="T137" i="25"/>
  <c r="T78" i="25"/>
  <c r="T85" i="25"/>
  <c r="T87" i="25"/>
  <c r="T83" i="25"/>
  <c r="T67" i="25"/>
  <c r="T73" i="25"/>
  <c r="T66" i="25"/>
  <c r="T119" i="25"/>
  <c r="T86" i="25"/>
  <c r="T80" i="25"/>
  <c r="T91" i="25"/>
  <c r="T136" i="25"/>
  <c r="T132" i="25"/>
  <c r="T133" i="25"/>
  <c r="T72" i="25"/>
  <c r="T122" i="25"/>
  <c r="T103" i="25"/>
  <c r="T144" i="25"/>
  <c r="T101" i="25"/>
  <c r="T109" i="25"/>
  <c r="T79" i="25"/>
  <c r="T125" i="25"/>
  <c r="T126" i="25"/>
  <c r="T135" i="25"/>
  <c r="T100" i="25"/>
  <c r="T115" i="25"/>
  <c r="T108" i="25"/>
  <c r="T107" i="25"/>
  <c r="T102" i="25"/>
  <c r="T121" i="25"/>
  <c r="T116" i="25"/>
  <c r="T134" i="25"/>
  <c r="T110" i="25"/>
  <c r="T124" i="25"/>
  <c r="T77" i="25"/>
  <c r="T99" i="25"/>
  <c r="T139" i="25"/>
  <c r="T89" i="25"/>
  <c r="T13" i="25"/>
  <c r="T142" i="25"/>
  <c r="T145" i="25"/>
  <c r="T131" i="25"/>
  <c r="T155" i="25"/>
  <c r="T82" i="25"/>
  <c r="T92" i="25"/>
  <c r="T150" i="25"/>
  <c r="T104" i="25"/>
  <c r="T88" i="25"/>
  <c r="T111" i="25"/>
  <c r="T112" i="25"/>
  <c r="T154" i="25"/>
  <c r="T146" i="25"/>
  <c r="T152" i="25"/>
  <c r="T151" i="25"/>
  <c r="T149" i="25"/>
  <c r="T147" i="25"/>
  <c r="T140" i="25"/>
  <c r="T129" i="25"/>
  <c r="T143" i="25"/>
  <c r="T148" i="25"/>
  <c r="T141" i="25"/>
  <c r="T159" i="25"/>
  <c r="T157" i="25"/>
  <c r="T160" i="25"/>
  <c r="T118" i="25"/>
  <c r="T117" i="25"/>
  <c r="T170" i="25"/>
  <c r="T162" i="25"/>
  <c r="T168" i="25"/>
  <c r="T127" i="25"/>
  <c r="T165" i="25"/>
  <c r="T167" i="25"/>
  <c r="T169" i="25"/>
  <c r="T120" i="25"/>
  <c r="T166" i="25"/>
  <c r="T164" i="25"/>
  <c r="T138" i="25"/>
  <c r="T178" i="25"/>
  <c r="T174" i="25"/>
  <c r="T173" i="25"/>
  <c r="T175" i="25"/>
  <c r="T176" i="25"/>
  <c r="T177" i="25"/>
  <c r="T179" i="25"/>
  <c r="W156" i="25"/>
  <c r="W182" i="25"/>
  <c r="W180" i="25"/>
  <c r="W15" i="25"/>
  <c r="W5" i="25"/>
  <c r="W6" i="25"/>
  <c r="W181" i="25"/>
  <c r="W8" i="25"/>
  <c r="W9" i="25"/>
  <c r="W7" i="25"/>
  <c r="W11" i="25"/>
  <c r="W10" i="25"/>
  <c r="W12" i="25"/>
  <c r="W27" i="25"/>
  <c r="W18" i="25"/>
  <c r="W14" i="25"/>
  <c r="W17" i="25"/>
  <c r="W16" i="25"/>
  <c r="W161" i="25"/>
  <c r="W171" i="25"/>
  <c r="W19" i="25"/>
  <c r="W36" i="25"/>
  <c r="W26" i="25"/>
  <c r="W23" i="25"/>
  <c r="W21" i="25"/>
  <c r="W24" i="25"/>
  <c r="W22" i="25"/>
  <c r="W25" i="25"/>
  <c r="W65" i="25"/>
  <c r="W59" i="25"/>
  <c r="W33" i="25"/>
  <c r="W20" i="25"/>
  <c r="W183" i="25"/>
  <c r="W41" i="25"/>
  <c r="W153" i="25"/>
  <c r="W38" i="25"/>
  <c r="W4" i="25"/>
  <c r="W30" i="25"/>
  <c r="W28" i="25"/>
  <c r="W34" i="25"/>
  <c r="W35" i="25"/>
  <c r="W32" i="25"/>
  <c r="W68" i="25"/>
  <c r="W39" i="25"/>
  <c r="W53" i="25"/>
  <c r="W54" i="25"/>
  <c r="W60" i="25"/>
  <c r="W31" i="25"/>
  <c r="W56" i="25"/>
  <c r="W57" i="25"/>
  <c r="W50" i="25"/>
  <c r="W47" i="25"/>
  <c r="W105" i="25"/>
  <c r="W48" i="25"/>
  <c r="W61" i="25"/>
  <c r="W58" i="25"/>
  <c r="W106" i="25"/>
  <c r="W74" i="25"/>
  <c r="W37" i="25"/>
  <c r="W40" i="25"/>
  <c r="W172" i="25"/>
  <c r="W29" i="25"/>
  <c r="W43" i="25"/>
  <c r="W75" i="25"/>
  <c r="W42" i="25"/>
  <c r="W123" i="25"/>
  <c r="W45" i="25"/>
  <c r="W84" i="25"/>
  <c r="W55" i="25"/>
  <c r="W51" i="25"/>
  <c r="W52" i="25"/>
  <c r="W97" i="25"/>
  <c r="W94" i="25"/>
  <c r="W95" i="25"/>
  <c r="W96" i="25"/>
  <c r="W93" i="25"/>
  <c r="W46" i="25"/>
  <c r="W158" i="25"/>
  <c r="W113" i="25"/>
  <c r="W128" i="25"/>
  <c r="W130" i="25"/>
  <c r="W64" i="25"/>
  <c r="W49" i="25"/>
  <c r="W44" i="25"/>
  <c r="W76" i="25"/>
  <c r="W63" i="25"/>
  <c r="W71" i="25"/>
  <c r="W69" i="25"/>
  <c r="W90" i="25"/>
  <c r="W81" i="25"/>
  <c r="W62" i="25"/>
  <c r="W70" i="25"/>
  <c r="W114" i="25"/>
  <c r="W98" i="25"/>
  <c r="W137" i="25"/>
  <c r="W78" i="25"/>
  <c r="W85" i="25"/>
  <c r="W87" i="25"/>
  <c r="W83" i="25"/>
  <c r="W67" i="25"/>
  <c r="W73" i="25"/>
  <c r="W66" i="25"/>
  <c r="W119" i="25"/>
  <c r="W86" i="25"/>
  <c r="W80" i="25"/>
  <c r="W91" i="25"/>
  <c r="W136" i="25"/>
  <c r="W132" i="25"/>
  <c r="W133" i="25"/>
  <c r="W72" i="25"/>
  <c r="W122" i="25"/>
  <c r="W103" i="25"/>
  <c r="W144" i="25"/>
  <c r="W101" i="25"/>
  <c r="W109" i="25"/>
  <c r="W79" i="25"/>
  <c r="W125" i="25"/>
  <c r="W126" i="25"/>
  <c r="W135" i="25"/>
  <c r="W100" i="25"/>
  <c r="W115" i="25"/>
  <c r="W108" i="25"/>
  <c r="W107" i="25"/>
  <c r="W102" i="25"/>
  <c r="W121" i="25"/>
  <c r="W116" i="25"/>
  <c r="W134" i="25"/>
  <c r="W110" i="25"/>
  <c r="W124" i="25"/>
  <c r="W77" i="25"/>
  <c r="W99" i="25"/>
  <c r="W139" i="25"/>
  <c r="W89" i="25"/>
  <c r="W13" i="25"/>
  <c r="W142" i="25"/>
  <c r="W145" i="25"/>
  <c r="W131" i="25"/>
  <c r="W155" i="25"/>
  <c r="W82" i="25"/>
  <c r="W92" i="25"/>
  <c r="W150" i="25"/>
  <c r="W104" i="25"/>
  <c r="W88" i="25"/>
  <c r="W111" i="25"/>
  <c r="W112" i="25"/>
  <c r="W154" i="25"/>
  <c r="W146" i="25"/>
  <c r="W152" i="25"/>
  <c r="W151" i="25"/>
  <c r="W149" i="25"/>
  <c r="W147" i="25"/>
  <c r="W140" i="25"/>
  <c r="W129" i="25"/>
  <c r="W143" i="25"/>
  <c r="W148" i="25"/>
  <c r="W141" i="25"/>
  <c r="W159" i="25"/>
  <c r="W157" i="25"/>
  <c r="W160" i="25"/>
  <c r="W118" i="25"/>
  <c r="W117" i="25"/>
  <c r="W170" i="25"/>
  <c r="W162" i="25"/>
  <c r="W168" i="25"/>
  <c r="W127" i="25"/>
  <c r="W165" i="25"/>
  <c r="W167" i="25"/>
  <c r="W169" i="25"/>
  <c r="W120" i="25"/>
  <c r="W166" i="25"/>
  <c r="W164" i="25"/>
  <c r="W138" i="25"/>
  <c r="W178" i="25"/>
  <c r="W174" i="25"/>
  <c r="W173" i="25"/>
  <c r="W175" i="25"/>
  <c r="W176" i="25"/>
  <c r="W177" i="25"/>
  <c r="W179" i="25"/>
  <c r="W163" i="25"/>
  <c r="V156" i="25"/>
  <c r="V182" i="25"/>
  <c r="V180" i="25"/>
  <c r="V15" i="25"/>
  <c r="V5" i="25"/>
  <c r="V6" i="25"/>
  <c r="V181" i="25"/>
  <c r="V8" i="25"/>
  <c r="V9" i="25"/>
  <c r="V7" i="25"/>
  <c r="V11" i="25"/>
  <c r="V10" i="25"/>
  <c r="V12" i="25"/>
  <c r="V27" i="25"/>
  <c r="V18" i="25"/>
  <c r="V14" i="25"/>
  <c r="V17" i="25"/>
  <c r="V16" i="25"/>
  <c r="V161" i="25"/>
  <c r="V171" i="25"/>
  <c r="V19" i="25"/>
  <c r="V36" i="25"/>
  <c r="V26" i="25"/>
  <c r="V23" i="25"/>
  <c r="V21" i="25"/>
  <c r="V24" i="25"/>
  <c r="V22" i="25"/>
  <c r="V25" i="25"/>
  <c r="V65" i="25"/>
  <c r="V59" i="25"/>
  <c r="V33" i="25"/>
  <c r="V20" i="25"/>
  <c r="V183" i="25"/>
  <c r="V41" i="25"/>
  <c r="V153" i="25"/>
  <c r="V38" i="25"/>
  <c r="V4" i="25"/>
  <c r="V30" i="25"/>
  <c r="V28" i="25"/>
  <c r="V34" i="25"/>
  <c r="V35" i="25"/>
  <c r="V32" i="25"/>
  <c r="V68" i="25"/>
  <c r="V39" i="25"/>
  <c r="V53" i="25"/>
  <c r="V54" i="25"/>
  <c r="V60" i="25"/>
  <c r="V31" i="25"/>
  <c r="V56" i="25"/>
  <c r="V57" i="25"/>
  <c r="V50" i="25"/>
  <c r="V47" i="25"/>
  <c r="V105" i="25"/>
  <c r="V48" i="25"/>
  <c r="V61" i="25"/>
  <c r="V58" i="25"/>
  <c r="V106" i="25"/>
  <c r="V74" i="25"/>
  <c r="V37" i="25"/>
  <c r="V40" i="25"/>
  <c r="V172" i="25"/>
  <c r="V29" i="25"/>
  <c r="V43" i="25"/>
  <c r="V75" i="25"/>
  <c r="V42" i="25"/>
  <c r="V123" i="25"/>
  <c r="V45" i="25"/>
  <c r="V84" i="25"/>
  <c r="V55" i="25"/>
  <c r="V51" i="25"/>
  <c r="V52" i="25"/>
  <c r="V97" i="25"/>
  <c r="V94" i="25"/>
  <c r="V95" i="25"/>
  <c r="V96" i="25"/>
  <c r="V93" i="25"/>
  <c r="V46" i="25"/>
  <c r="V158" i="25"/>
  <c r="V113" i="25"/>
  <c r="V128" i="25"/>
  <c r="V130" i="25"/>
  <c r="V64" i="25"/>
  <c r="V49" i="25"/>
  <c r="V44" i="25"/>
  <c r="V76" i="25"/>
  <c r="V63" i="25"/>
  <c r="V71" i="25"/>
  <c r="V69" i="25"/>
  <c r="V90" i="25"/>
  <c r="V81" i="25"/>
  <c r="V62" i="25"/>
  <c r="V70" i="25"/>
  <c r="V114" i="25"/>
  <c r="V98" i="25"/>
  <c r="V137" i="25"/>
  <c r="V78" i="25"/>
  <c r="V85" i="25"/>
  <c r="V87" i="25"/>
  <c r="V83" i="25"/>
  <c r="V67" i="25"/>
  <c r="V73" i="25"/>
  <c r="V66" i="25"/>
  <c r="V119" i="25"/>
  <c r="V86" i="25"/>
  <c r="V80" i="25"/>
  <c r="V91" i="25"/>
  <c r="V136" i="25"/>
  <c r="V132" i="25"/>
  <c r="V133" i="25"/>
  <c r="V72" i="25"/>
  <c r="V122" i="25"/>
  <c r="V103" i="25"/>
  <c r="V144" i="25"/>
  <c r="V101" i="25"/>
  <c r="V109" i="25"/>
  <c r="V79" i="25"/>
  <c r="V125" i="25"/>
  <c r="V126" i="25"/>
  <c r="V135" i="25"/>
  <c r="V100" i="25"/>
  <c r="V115" i="25"/>
  <c r="V108" i="25"/>
  <c r="V107" i="25"/>
  <c r="V102" i="25"/>
  <c r="V121" i="25"/>
  <c r="V116" i="25"/>
  <c r="V134" i="25"/>
  <c r="V110" i="25"/>
  <c r="V124" i="25"/>
  <c r="V77" i="25"/>
  <c r="V99" i="25"/>
  <c r="V139" i="25"/>
  <c r="V89" i="25"/>
  <c r="V13" i="25"/>
  <c r="V142" i="25"/>
  <c r="V145" i="25"/>
  <c r="V131" i="25"/>
  <c r="V155" i="25"/>
  <c r="V82" i="25"/>
  <c r="V92" i="25"/>
  <c r="V150" i="25"/>
  <c r="V104" i="25"/>
  <c r="V88" i="25"/>
  <c r="V111" i="25"/>
  <c r="V112" i="25"/>
  <c r="V154" i="25"/>
  <c r="V146" i="25"/>
  <c r="V152" i="25"/>
  <c r="V151" i="25"/>
  <c r="V149" i="25"/>
  <c r="V147" i="25"/>
  <c r="V140" i="25"/>
  <c r="V129" i="25"/>
  <c r="V143" i="25"/>
  <c r="V148" i="25"/>
  <c r="V141" i="25"/>
  <c r="V159" i="25"/>
  <c r="V157" i="25"/>
  <c r="V160" i="25"/>
  <c r="V118" i="25"/>
  <c r="V117" i="25"/>
  <c r="V170" i="25"/>
  <c r="V162" i="25"/>
  <c r="V168" i="25"/>
  <c r="V127" i="25"/>
  <c r="V165" i="25"/>
  <c r="V167" i="25"/>
  <c r="V169" i="25"/>
  <c r="V120" i="25"/>
  <c r="V166" i="25"/>
  <c r="V164" i="25"/>
  <c r="V138" i="25"/>
  <c r="V178" i="25"/>
  <c r="V174" i="25"/>
  <c r="V173" i="25"/>
  <c r="V175" i="25"/>
  <c r="V176" i="25"/>
  <c r="V177" i="25"/>
  <c r="V179" i="25"/>
  <c r="V163" i="25"/>
  <c r="U18" i="25"/>
  <c r="U14" i="25"/>
  <c r="U17" i="25"/>
  <c r="U16" i="25"/>
  <c r="U161" i="25"/>
  <c r="U171" i="25"/>
  <c r="U19" i="25"/>
  <c r="U36" i="25"/>
  <c r="U26" i="25"/>
  <c r="U23" i="25"/>
  <c r="U21" i="25"/>
  <c r="U24" i="25"/>
  <c r="U22" i="25"/>
  <c r="U25" i="25"/>
  <c r="U65" i="25"/>
  <c r="U59" i="25"/>
  <c r="U33" i="25"/>
  <c r="U20" i="25"/>
  <c r="U183" i="25"/>
  <c r="U41" i="25"/>
  <c r="U153" i="25"/>
  <c r="U38" i="25"/>
  <c r="U4" i="25"/>
  <c r="U30" i="25"/>
  <c r="U28" i="25"/>
  <c r="U34" i="25"/>
  <c r="U35" i="25"/>
  <c r="U32" i="25"/>
  <c r="U68" i="25"/>
  <c r="U39" i="25"/>
  <c r="U53" i="25"/>
  <c r="U54" i="25"/>
  <c r="U60" i="25"/>
  <c r="U31" i="25"/>
  <c r="U56" i="25"/>
  <c r="U57" i="25"/>
  <c r="U50" i="25"/>
  <c r="U47" i="25"/>
  <c r="U105" i="25"/>
  <c r="U48" i="25"/>
  <c r="U61" i="25"/>
  <c r="U58" i="25"/>
  <c r="U106" i="25"/>
  <c r="U74" i="25"/>
  <c r="U37" i="25"/>
  <c r="U40" i="25"/>
  <c r="U172" i="25"/>
  <c r="U29" i="25"/>
  <c r="U43" i="25"/>
  <c r="U75" i="25"/>
  <c r="U42" i="25"/>
  <c r="U123" i="25"/>
  <c r="U45" i="25"/>
  <c r="U84" i="25"/>
  <c r="U55" i="25"/>
  <c r="U51" i="25"/>
  <c r="U52" i="25"/>
  <c r="U97" i="25"/>
  <c r="U94" i="25"/>
  <c r="U95" i="25"/>
  <c r="U96" i="25"/>
  <c r="U93" i="25"/>
  <c r="U46" i="25"/>
  <c r="U158" i="25"/>
  <c r="U113" i="25"/>
  <c r="U128" i="25"/>
  <c r="U130" i="25"/>
  <c r="U64" i="25"/>
  <c r="U49" i="25"/>
  <c r="U44" i="25"/>
  <c r="U76" i="25"/>
  <c r="U63" i="25"/>
  <c r="U71" i="25"/>
  <c r="U69" i="25"/>
  <c r="U90" i="25"/>
  <c r="U81" i="25"/>
  <c r="U62" i="25"/>
  <c r="U70" i="25"/>
  <c r="U114" i="25"/>
  <c r="U98" i="25"/>
  <c r="U137" i="25"/>
  <c r="U78" i="25"/>
  <c r="U85" i="25"/>
  <c r="U87" i="25"/>
  <c r="U83" i="25"/>
  <c r="U67" i="25"/>
  <c r="U73" i="25"/>
  <c r="U66" i="25"/>
  <c r="U119" i="25"/>
  <c r="U86" i="25"/>
  <c r="U80" i="25"/>
  <c r="U91" i="25"/>
  <c r="U136" i="25"/>
  <c r="U132" i="25"/>
  <c r="U133" i="25"/>
  <c r="U72" i="25"/>
  <c r="U122" i="25"/>
  <c r="U103" i="25"/>
  <c r="U144" i="25"/>
  <c r="U101" i="25"/>
  <c r="U109" i="25"/>
  <c r="U79" i="25"/>
  <c r="U125" i="25"/>
  <c r="U126" i="25"/>
  <c r="U135" i="25"/>
  <c r="U100" i="25"/>
  <c r="U115" i="25"/>
  <c r="U108" i="25"/>
  <c r="U107" i="25"/>
  <c r="U102" i="25"/>
  <c r="U121" i="25"/>
  <c r="U116" i="25"/>
  <c r="U134" i="25"/>
  <c r="U110" i="25"/>
  <c r="U124" i="25"/>
  <c r="U77" i="25"/>
  <c r="U99" i="25"/>
  <c r="U139" i="25"/>
  <c r="U89" i="25"/>
  <c r="U13" i="25"/>
  <c r="U142" i="25"/>
  <c r="U145" i="25"/>
  <c r="U131" i="25"/>
  <c r="U155" i="25"/>
  <c r="U82" i="25"/>
  <c r="U92" i="25"/>
  <c r="U150" i="25"/>
  <c r="U104" i="25"/>
  <c r="U88" i="25"/>
  <c r="U111" i="25"/>
  <c r="U112" i="25"/>
  <c r="U154" i="25"/>
  <c r="U146" i="25"/>
  <c r="U152" i="25"/>
  <c r="U151" i="25"/>
  <c r="U149" i="25"/>
  <c r="U147" i="25"/>
  <c r="U140" i="25"/>
  <c r="U129" i="25"/>
  <c r="U143" i="25"/>
  <c r="U148" i="25"/>
  <c r="U141" i="25"/>
  <c r="U159" i="25"/>
  <c r="U157" i="25"/>
  <c r="U160" i="25"/>
  <c r="U118" i="25"/>
  <c r="U117" i="25"/>
  <c r="U170" i="25"/>
  <c r="U162" i="25"/>
  <c r="U168" i="25"/>
  <c r="U127" i="25"/>
  <c r="U165" i="25"/>
  <c r="U167" i="25"/>
  <c r="U169" i="25"/>
  <c r="U120" i="25"/>
  <c r="U166" i="25"/>
  <c r="U164" i="25"/>
  <c r="U138" i="25"/>
  <c r="U178" i="25"/>
  <c r="U174" i="25"/>
  <c r="U173" i="25"/>
  <c r="U175" i="25"/>
  <c r="U176" i="25"/>
  <c r="U177" i="25"/>
  <c r="U179" i="25"/>
  <c r="U156" i="25"/>
  <c r="U182" i="25"/>
  <c r="U180" i="25"/>
  <c r="U15" i="25"/>
  <c r="U5" i="25"/>
  <c r="U6" i="25"/>
  <c r="U181" i="25"/>
  <c r="U8" i="25"/>
  <c r="U9" i="25"/>
  <c r="U7" i="25"/>
  <c r="U11" i="25"/>
  <c r="U10" i="25"/>
  <c r="U12" i="25"/>
  <c r="U27" i="25"/>
  <c r="U163" i="25"/>
  <c r="T163" i="25"/>
  <c r="P9" i="39" l="1"/>
  <c r="P3" i="39"/>
  <c r="P4" i="39"/>
  <c r="P5" i="39"/>
  <c r="P6" i="39"/>
  <c r="P7" i="39"/>
  <c r="P8" i="39"/>
  <c r="P10" i="39"/>
  <c r="Y25" i="38" s="1"/>
  <c r="P11" i="39"/>
  <c r="P12" i="39"/>
  <c r="P13" i="39"/>
  <c r="P14" i="39"/>
  <c r="P15" i="39"/>
  <c r="Y193" i="38" s="1"/>
  <c r="P16" i="39"/>
  <c r="P17" i="39"/>
  <c r="P18" i="39"/>
  <c r="Y4" i="38" s="1"/>
  <c r="P19" i="39"/>
  <c r="P20" i="39"/>
  <c r="P21" i="39"/>
  <c r="P22" i="39"/>
  <c r="Y9" i="38" s="1"/>
  <c r="P23" i="39"/>
  <c r="P24" i="39"/>
  <c r="Y10" i="38" s="1"/>
  <c r="P25" i="39"/>
  <c r="P26" i="39"/>
  <c r="P27" i="39"/>
  <c r="Y13" i="38" s="1"/>
  <c r="P28" i="39"/>
  <c r="P29" i="39"/>
  <c r="P30" i="39"/>
  <c r="Y16" i="38" s="1"/>
  <c r="P31" i="39"/>
  <c r="P32" i="39"/>
  <c r="P33" i="39"/>
  <c r="P34" i="39"/>
  <c r="Y18" i="38" s="1"/>
  <c r="P35" i="39"/>
  <c r="P36" i="39"/>
  <c r="P37" i="39"/>
  <c r="P38" i="39"/>
  <c r="Y20" i="38" s="1"/>
  <c r="P39" i="39"/>
  <c r="Y21" i="38" s="1"/>
  <c r="P40" i="39"/>
  <c r="P41" i="39"/>
  <c r="P42" i="39"/>
  <c r="Y24" i="38" s="1"/>
  <c r="P43" i="39"/>
  <c r="P44" i="39"/>
  <c r="P45" i="39"/>
  <c r="P46" i="39"/>
  <c r="P47" i="39"/>
  <c r="P48" i="39"/>
  <c r="P49" i="39"/>
  <c r="P50" i="39"/>
  <c r="Y38" i="38" s="1"/>
  <c r="P51" i="39"/>
  <c r="P52" i="39"/>
  <c r="P53" i="39"/>
  <c r="P54" i="39"/>
  <c r="P55" i="39"/>
  <c r="P56" i="39"/>
  <c r="P57" i="39"/>
  <c r="P58" i="39"/>
  <c r="P59" i="39"/>
  <c r="P60" i="39"/>
  <c r="P61" i="39"/>
  <c r="P62" i="39"/>
  <c r="Y52" i="38" s="1"/>
  <c r="P63" i="39"/>
  <c r="P64" i="39"/>
  <c r="P65" i="39"/>
  <c r="P66" i="39"/>
  <c r="P67" i="39"/>
  <c r="P68" i="39"/>
  <c r="P69" i="39"/>
  <c r="P70" i="39"/>
  <c r="Y64" i="38" s="1"/>
  <c r="P71" i="39"/>
  <c r="P72" i="39"/>
  <c r="P73" i="39"/>
  <c r="P74" i="39"/>
  <c r="Y73" i="38" s="1"/>
  <c r="P75" i="39"/>
  <c r="Y74" i="38" s="1"/>
  <c r="P76" i="39"/>
  <c r="P2" i="39"/>
  <c r="Y5" i="38"/>
  <c r="Y6" i="38"/>
  <c r="Y7" i="38"/>
  <c r="Y8" i="38"/>
  <c r="Y11" i="38"/>
  <c r="Y15" i="38"/>
  <c r="Y17" i="38"/>
  <c r="Y19" i="38"/>
  <c r="Y22" i="38"/>
  <c r="Y23" i="38"/>
  <c r="Y26" i="38"/>
  <c r="Y27" i="38"/>
  <c r="Y28" i="38"/>
  <c r="Y29" i="38"/>
  <c r="Y30" i="38"/>
  <c r="Y31" i="38"/>
  <c r="Y32" i="38"/>
  <c r="Y33" i="38"/>
  <c r="Y34" i="38"/>
  <c r="Y35" i="38"/>
  <c r="Y36" i="38"/>
  <c r="Y37" i="38"/>
  <c r="Y43" i="38"/>
  <c r="Y44" i="38"/>
  <c r="Y45" i="38"/>
  <c r="Y46" i="38"/>
  <c r="Y47" i="38"/>
  <c r="Y48" i="38"/>
  <c r="Y49" i="38"/>
  <c r="Y50" i="38"/>
  <c r="Y51" i="38"/>
  <c r="Y53" i="38"/>
  <c r="Y54" i="38"/>
  <c r="Y55" i="38"/>
  <c r="Y56" i="38"/>
  <c r="Y57" i="38"/>
  <c r="Y59" i="38"/>
  <c r="Y60" i="38"/>
  <c r="Y61" i="38"/>
  <c r="Y62" i="38"/>
  <c r="Y63" i="38"/>
  <c r="Y67" i="38"/>
  <c r="Y68" i="38"/>
  <c r="Y71" i="38"/>
  <c r="Y72" i="38"/>
  <c r="Y80" i="38"/>
  <c r="Y82" i="38"/>
  <c r="Y83" i="38"/>
  <c r="Y84" i="38"/>
  <c r="Y85" i="38"/>
  <c r="Y86" i="38"/>
  <c r="Y87" i="38"/>
  <c r="Y88" i="38"/>
  <c r="Y89" i="38"/>
  <c r="Y90" i="38"/>
  <c r="Y91" i="38"/>
  <c r="Y93" i="38"/>
  <c r="Y94" i="38"/>
  <c r="Y95" i="38"/>
  <c r="Y96" i="38"/>
  <c r="Y97" i="38"/>
  <c r="Y98" i="38"/>
  <c r="Y99" i="38"/>
  <c r="Y100" i="38"/>
  <c r="Y101" i="38"/>
  <c r="Y102" i="38"/>
  <c r="Y104" i="38"/>
  <c r="Y105" i="38"/>
  <c r="Y106" i="38"/>
  <c r="Y107" i="38"/>
  <c r="Y108" i="38"/>
  <c r="Y109" i="38"/>
  <c r="Y110" i="38"/>
  <c r="Y111" i="38"/>
  <c r="Y112" i="38"/>
  <c r="Y113" i="38"/>
  <c r="Y114" i="38"/>
  <c r="Y116" i="38"/>
  <c r="Y117" i="38"/>
  <c r="Y118" i="38"/>
  <c r="Y119" i="38"/>
  <c r="Y120" i="38"/>
  <c r="Y121" i="38"/>
  <c r="Y122" i="38"/>
  <c r="Y123" i="38"/>
  <c r="Y124" i="38"/>
  <c r="Y125" i="38"/>
  <c r="Y127" i="38"/>
  <c r="Y128" i="38"/>
  <c r="Y129" i="38"/>
  <c r="Y130" i="38"/>
  <c r="Y131" i="38"/>
  <c r="Y132" i="38"/>
  <c r="Y133" i="38"/>
  <c r="Y134" i="38"/>
  <c r="Y135" i="38"/>
  <c r="Y136" i="38"/>
  <c r="Y138" i="38"/>
  <c r="Y139" i="38"/>
  <c r="Y140" i="38"/>
  <c r="Y141" i="38"/>
  <c r="Y142" i="38"/>
  <c r="Y143" i="38"/>
  <c r="Y144" i="38"/>
  <c r="Y145" i="38"/>
  <c r="Y146" i="38"/>
  <c r="Y147" i="38"/>
  <c r="Y149" i="38"/>
  <c r="Y150" i="38"/>
  <c r="Y151" i="38"/>
  <c r="Y152" i="38"/>
  <c r="Y153" i="38"/>
  <c r="Y154" i="38"/>
  <c r="Y155" i="38"/>
  <c r="Y156" i="38"/>
  <c r="Y157" i="38"/>
  <c r="Y158" i="38"/>
  <c r="Y160" i="38"/>
  <c r="Y161" i="38"/>
  <c r="Y162" i="38"/>
  <c r="Y163" i="38"/>
  <c r="Y164" i="38"/>
  <c r="Y165" i="38"/>
  <c r="Y166" i="38"/>
  <c r="Y167" i="38"/>
  <c r="Y168" i="38"/>
  <c r="Y169" i="38"/>
  <c r="Y171" i="38"/>
  <c r="Y172" i="38"/>
  <c r="Y173" i="38"/>
  <c r="Y174" i="38"/>
  <c r="Y175" i="38"/>
  <c r="Y176" i="38"/>
  <c r="Y177" i="38"/>
  <c r="Y178" i="38"/>
  <c r="Y179" i="38"/>
  <c r="Y180" i="38"/>
  <c r="Y181" i="38"/>
  <c r="Y183" i="38"/>
  <c r="Y184" i="38"/>
  <c r="Y185" i="38"/>
  <c r="Y186" i="38"/>
  <c r="Y187" i="38"/>
  <c r="Y188" i="38"/>
  <c r="Y189" i="38"/>
  <c r="Y190" i="38"/>
  <c r="Y191" i="38"/>
  <c r="Y192" i="38"/>
  <c r="Y194" i="38"/>
  <c r="Y195" i="38"/>
  <c r="Y196" i="38"/>
  <c r="Y197" i="38"/>
  <c r="Y198" i="38"/>
  <c r="Y199" i="38"/>
  <c r="Y200" i="38"/>
  <c r="Y201" i="38"/>
  <c r="Y203" i="38"/>
  <c r="Y204" i="38"/>
  <c r="Y205" i="38"/>
  <c r="Y206" i="38"/>
  <c r="Y207" i="38"/>
  <c r="Y208" i="38"/>
  <c r="Y209" i="38"/>
  <c r="Y210" i="38"/>
  <c r="Y211" i="38"/>
  <c r="Y212" i="38"/>
  <c r="Y213" i="38"/>
  <c r="Y214" i="38"/>
  <c r="Y216" i="38"/>
  <c r="Y217" i="38"/>
  <c r="Y219" i="38"/>
  <c r="Y228" i="38"/>
  <c r="Y230" i="38"/>
  <c r="Y236" i="38"/>
  <c r="Y237" i="38"/>
  <c r="Y238" i="38"/>
  <c r="Y239" i="38"/>
  <c r="Y240" i="38"/>
  <c r="Y241" i="38"/>
  <c r="Y242" i="38"/>
  <c r="Y243" i="38"/>
  <c r="Y244" i="38"/>
  <c r="Y245" i="38"/>
  <c r="Y246" i="38"/>
  <c r="Y247" i="38"/>
  <c r="Y248" i="38"/>
  <c r="Y249" i="38"/>
  <c r="Y250" i="38"/>
  <c r="Y251" i="38"/>
  <c r="Y252" i="38"/>
  <c r="Y253" i="38"/>
  <c r="Y254" i="38"/>
  <c r="Y255" i="38"/>
  <c r="Y256" i="38"/>
  <c r="Y257" i="38"/>
  <c r="Y258" i="38"/>
  <c r="Y259" i="38"/>
  <c r="Y260" i="38"/>
  <c r="Y261" i="38"/>
  <c r="Y262" i="38"/>
  <c r="Y263" i="38"/>
  <c r="Y264" i="38"/>
  <c r="Y265" i="38"/>
  <c r="Y266" i="38"/>
  <c r="Y267" i="38"/>
  <c r="Y268" i="38"/>
  <c r="Y269" i="38"/>
  <c r="Y270" i="38"/>
  <c r="Y271" i="38"/>
  <c r="Y272" i="38"/>
  <c r="Y273" i="38"/>
  <c r="Y274" i="38"/>
  <c r="Y275" i="38"/>
  <c r="Y276" i="38"/>
  <c r="Y277" i="38"/>
  <c r="Y278" i="38"/>
  <c r="Y279" i="38"/>
  <c r="Y280" i="38"/>
  <c r="Y281" i="38"/>
  <c r="Y282" i="38"/>
  <c r="Y283" i="38"/>
  <c r="Y284" i="38"/>
  <c r="Y285" i="38"/>
  <c r="Y286" i="38"/>
  <c r="Y287" i="38"/>
  <c r="Y288" i="38"/>
  <c r="Y289" i="38"/>
  <c r="Y290" i="38"/>
  <c r="Y291" i="38"/>
  <c r="Y292" i="38"/>
  <c r="Y293" i="38"/>
  <c r="Y294" i="38"/>
  <c r="Y295" i="38"/>
  <c r="Y296" i="38"/>
  <c r="Y297" i="38"/>
  <c r="Y298" i="38"/>
  <c r="Y299" i="38"/>
  <c r="Y300" i="38"/>
  <c r="Y301" i="38"/>
  <c r="Y302" i="38"/>
  <c r="Y303" i="38"/>
  <c r="Y304" i="38"/>
  <c r="Y305" i="38"/>
  <c r="Y306" i="38"/>
  <c r="Y307" i="38"/>
  <c r="Y308" i="38"/>
  <c r="Y309" i="38"/>
  <c r="Y310" i="38"/>
  <c r="Y311" i="38"/>
  <c r="Y312" i="38"/>
  <c r="Y313" i="38"/>
  <c r="Y314" i="38"/>
  <c r="Y315" i="38"/>
  <c r="Y2" i="38"/>
  <c r="Y12" i="38" l="1"/>
  <c r="Y215" i="38"/>
  <c r="Y226" i="38"/>
  <c r="Y202" i="38"/>
  <c r="Y70" i="38"/>
  <c r="Y58" i="38"/>
  <c r="Y225" i="38"/>
  <c r="Y81" i="38"/>
  <c r="Y69" i="38"/>
  <c r="Y224" i="38"/>
  <c r="Y92" i="38"/>
  <c r="Y235" i="38"/>
  <c r="Y223" i="38"/>
  <c r="Y115" i="38"/>
  <c r="Y103" i="38"/>
  <c r="Y79" i="38"/>
  <c r="Y234" i="38"/>
  <c r="Y222" i="38"/>
  <c r="Y126" i="38"/>
  <c r="Y78" i="38"/>
  <c r="Y66" i="38"/>
  <c r="Y42" i="38"/>
  <c r="Y233" i="38"/>
  <c r="Y221" i="38"/>
  <c r="Y137" i="38"/>
  <c r="Y77" i="38"/>
  <c r="Y65" i="38"/>
  <c r="Y41" i="38"/>
  <c r="Y227" i="38"/>
  <c r="Y232" i="38"/>
  <c r="Y220" i="38"/>
  <c r="Y148" i="38"/>
  <c r="Y76" i="38"/>
  <c r="Y40" i="38"/>
  <c r="Y231" i="38"/>
  <c r="Y159" i="38"/>
  <c r="Y75" i="38"/>
  <c r="Y39" i="38"/>
  <c r="Y3" i="38"/>
  <c r="Y218" i="38"/>
  <c r="Y182" i="38"/>
  <c r="Y170" i="38"/>
  <c r="Y14" i="38"/>
  <c r="Y229" i="38"/>
  <c r="A13" i="31" l="1"/>
  <c r="A226" i="25"/>
  <c r="L35" i="36" s="1"/>
  <c r="A203" i="25"/>
  <c r="L34" i="36" s="1"/>
  <c r="A178" i="25"/>
  <c r="L33" i="36" s="1"/>
  <c r="A159" i="25"/>
  <c r="L32" i="36" s="1"/>
  <c r="A137" i="25"/>
  <c r="L31" i="36" s="1"/>
  <c r="A116" i="25"/>
  <c r="L30" i="36" s="1"/>
  <c r="A95" i="25"/>
  <c r="L29" i="36" s="1"/>
  <c r="L28" i="36"/>
  <c r="B56" i="31"/>
  <c r="B55" i="31"/>
  <c r="B53" i="31"/>
  <c r="B51" i="31"/>
  <c r="B48" i="31"/>
  <c r="B47" i="31"/>
  <c r="B46" i="31"/>
  <c r="B41" i="31"/>
  <c r="B42" i="31"/>
  <c r="B43" i="31"/>
  <c r="B44" i="31"/>
  <c r="B40" i="31"/>
  <c r="B38" i="31"/>
  <c r="B27" i="31"/>
  <c r="B28" i="31"/>
  <c r="B29" i="31"/>
  <c r="B30" i="31"/>
  <c r="B31" i="31"/>
  <c r="B32" i="31"/>
  <c r="B33" i="31"/>
  <c r="B34" i="31"/>
  <c r="B35" i="31"/>
  <c r="B26" i="31"/>
  <c r="L27" i="36"/>
  <c r="L26" i="36"/>
  <c r="P76" i="25" l="1"/>
  <c r="I70" i="26" l="1"/>
  <c r="L62" i="26" s="1"/>
  <c r="Q206" i="25"/>
  <c r="P206" i="25"/>
  <c r="O206" i="25"/>
  <c r="Q205" i="25"/>
  <c r="P205" i="25"/>
  <c r="O205" i="25"/>
  <c r="Q204" i="25"/>
  <c r="P204" i="25"/>
  <c r="O204" i="25"/>
  <c r="Q76" i="25"/>
  <c r="P75" i="25"/>
  <c r="P74" i="25"/>
  <c r="P73" i="25"/>
  <c r="P72" i="25"/>
  <c r="L35" i="31"/>
  <c r="L34" i="31"/>
  <c r="L33" i="31"/>
  <c r="L32" i="31"/>
  <c r="L31" i="31"/>
  <c r="L30" i="31"/>
  <c r="L29" i="31"/>
  <c r="L28" i="31"/>
  <c r="L27" i="31"/>
  <c r="L26" i="31"/>
  <c r="Q73" i="25" l="1"/>
  <c r="Q75" i="25"/>
  <c r="R204" i="25"/>
  <c r="R205" i="25"/>
  <c r="R206" i="25"/>
  <c r="S192" i="25"/>
  <c r="Q74" i="25"/>
  <c r="U192" i="25"/>
  <c r="Q72" i="25"/>
  <c r="S191" i="25"/>
  <c r="U191" i="25"/>
  <c r="U190" i="25"/>
  <c r="S190" i="25"/>
</calcChain>
</file>

<file path=xl/sharedStrings.xml><?xml version="1.0" encoding="utf-8"?>
<sst xmlns="http://schemas.openxmlformats.org/spreadsheetml/2006/main" count="26236" uniqueCount="2224">
  <si>
    <t>AEA Energy Region</t>
  </si>
  <si>
    <t>PCE Eligible Active</t>
  </si>
  <si>
    <t>PCE Eligible Inactive</t>
  </si>
  <si>
    <t>PCE Ineligible</t>
  </si>
  <si>
    <t>Aleutians</t>
  </si>
  <si>
    <t>Bering Straits</t>
  </si>
  <si>
    <t>Bristol Bay</t>
  </si>
  <si>
    <t>Copper River/Chugach</t>
  </si>
  <si>
    <t>Kodiak</t>
  </si>
  <si>
    <t>Lower Yukon-Kuskokwim</t>
  </si>
  <si>
    <t>North Slope</t>
  </si>
  <si>
    <t>Northwest Arctic</t>
  </si>
  <si>
    <t>Railbelt</t>
  </si>
  <si>
    <t>Southeast</t>
  </si>
  <si>
    <t>Yukon-Koyukuk/Upper Tanana</t>
  </si>
  <si>
    <t>Total</t>
  </si>
  <si>
    <t>Effective Rate</t>
  </si>
  <si>
    <t>No. of PCE Communities</t>
  </si>
  <si>
    <t>Average Residential Rate</t>
  </si>
  <si>
    <t>Average PCE Rate</t>
  </si>
  <si>
    <t>Average Effective Rate</t>
  </si>
  <si>
    <t>Less than 0.19</t>
  </si>
  <si>
    <t>0.2-0.29</t>
  </si>
  <si>
    <t>0.3-0.39</t>
  </si>
  <si>
    <t>0.4-0.49</t>
  </si>
  <si>
    <t>0.5-0.59</t>
  </si>
  <si>
    <t>More than $0.60</t>
  </si>
  <si>
    <t>kWh per Customer per Month</t>
  </si>
  <si>
    <t>Min</t>
  </si>
  <si>
    <t>Mean</t>
  </si>
  <si>
    <t>Max</t>
  </si>
  <si>
    <t>Average Percentage of Residential Consumption Eligible for PCE</t>
  </si>
  <si>
    <t>Fossil Fuel Turbines</t>
  </si>
  <si>
    <t>Reciprocating Internal Combustion Engine</t>
  </si>
  <si>
    <t>Hydroelectric</t>
  </si>
  <si>
    <t>Wind</t>
  </si>
  <si>
    <t>Region Total</t>
  </si>
  <si>
    <t>Percent of Statewide Total</t>
  </si>
  <si>
    <t>Oil</t>
  </si>
  <si>
    <t>Gas</t>
  </si>
  <si>
    <t>Coal</t>
  </si>
  <si>
    <t>Hydro</t>
  </si>
  <si>
    <t>Percent of Total</t>
  </si>
  <si>
    <t>(Gallons)</t>
  </si>
  <si>
    <t>(Mcf)</t>
  </si>
  <si>
    <t>(Short Tons)</t>
  </si>
  <si>
    <t>Total (Physical Units)</t>
  </si>
  <si>
    <t>Conversion Factor</t>
  </si>
  <si>
    <t>Total MMBtu</t>
  </si>
  <si>
    <t>Residential</t>
  </si>
  <si>
    <t>Commercial</t>
  </si>
  <si>
    <t>Other</t>
  </si>
  <si>
    <t>% Eligible Active in PCE program</t>
  </si>
  <si>
    <t>Utility Name</t>
  </si>
  <si>
    <t>Plant Name</t>
  </si>
  <si>
    <t>Community Name</t>
  </si>
  <si>
    <t>Wind Turbine</t>
  </si>
  <si>
    <t>Source</t>
  </si>
  <si>
    <t>Notes</t>
  </si>
  <si>
    <t>Akhiok, City of</t>
  </si>
  <si>
    <t>Akhiok</t>
  </si>
  <si>
    <t>Akiachak Native Community</t>
  </si>
  <si>
    <t>Akiachak</t>
  </si>
  <si>
    <t>Akiak City Council</t>
  </si>
  <si>
    <t>Akiak</t>
  </si>
  <si>
    <t>Akutan, City of</t>
  </si>
  <si>
    <t>Akutan</t>
  </si>
  <si>
    <t>Alaska Electric Light &amp; Power Company</t>
  </si>
  <si>
    <t>Annex Creek</t>
  </si>
  <si>
    <t>Juneau</t>
  </si>
  <si>
    <t>Auke Bay</t>
  </si>
  <si>
    <t>Gold Creek</t>
  </si>
  <si>
    <t>Lemon Creek</t>
  </si>
  <si>
    <t>Salmon Creek 1</t>
  </si>
  <si>
    <t>Snettisham</t>
  </si>
  <si>
    <t>Alaska Environmental Power LLC</t>
  </si>
  <si>
    <t>Delta Wind Farm</t>
  </si>
  <si>
    <t>Fairbanks</t>
  </si>
  <si>
    <t>Alaska Power &amp; Telephone Company</t>
  </si>
  <si>
    <t>Allakaket</t>
  </si>
  <si>
    <t>Bettles</t>
  </si>
  <si>
    <t>Black Bear Lake</t>
  </si>
  <si>
    <t>Craig</t>
  </si>
  <si>
    <t>Chistochina</t>
  </si>
  <si>
    <t>Coffman Cove</t>
  </si>
  <si>
    <t>Eagle</t>
  </si>
  <si>
    <t>False Island</t>
  </si>
  <si>
    <t>Haines</t>
  </si>
  <si>
    <t>Healy Lake</t>
  </si>
  <si>
    <t>Hollis</t>
  </si>
  <si>
    <t>Hydaburg</t>
  </si>
  <si>
    <t>Naukati Bay</t>
  </si>
  <si>
    <t>Northway</t>
  </si>
  <si>
    <t>Skagway</t>
  </si>
  <si>
    <t>Slana</t>
  </si>
  <si>
    <t>South Fork</t>
  </si>
  <si>
    <t>Klawock</t>
  </si>
  <si>
    <t>Thorne Bay Plant</t>
  </si>
  <si>
    <t>Tok</t>
  </si>
  <si>
    <t>Viking</t>
  </si>
  <si>
    <t>Whale Pass</t>
  </si>
  <si>
    <t>Alaska Village Electric Cooperative</t>
  </si>
  <si>
    <t>Alakanuk</t>
  </si>
  <si>
    <t>Ambler</t>
  </si>
  <si>
    <t>Anvik</t>
  </si>
  <si>
    <t>Brevig Mission</t>
  </si>
  <si>
    <t>Chevak</t>
  </si>
  <si>
    <t>Eek</t>
  </si>
  <si>
    <t>Ekwok</t>
  </si>
  <si>
    <t>Elim</t>
  </si>
  <si>
    <t>Emmonak</t>
  </si>
  <si>
    <t>Gambell</t>
  </si>
  <si>
    <t>Goodnews Bay</t>
  </si>
  <si>
    <t>Grayling</t>
  </si>
  <si>
    <t>Holy Cross</t>
  </si>
  <si>
    <t>Hooper Bay</t>
  </si>
  <si>
    <t>Huslia</t>
  </si>
  <si>
    <t>Kaltag</t>
  </si>
  <si>
    <t>Kasigluk</t>
  </si>
  <si>
    <t>Kiana</t>
  </si>
  <si>
    <t>Kivalina</t>
  </si>
  <si>
    <t>Kotlik</t>
  </si>
  <si>
    <t>Koyuk</t>
  </si>
  <si>
    <t>Marshall</t>
  </si>
  <si>
    <t>Mekoryuk</t>
  </si>
  <si>
    <t>Minto</t>
  </si>
  <si>
    <t>Mountain Village</t>
  </si>
  <si>
    <t>New Stuyahok</t>
  </si>
  <si>
    <t>Nightmute</t>
  </si>
  <si>
    <t>Noatak</t>
  </si>
  <si>
    <t>Noorvik</t>
  </si>
  <si>
    <t>Nulato</t>
  </si>
  <si>
    <t>Nunapitchuk</t>
  </si>
  <si>
    <t>Old Harbor</t>
  </si>
  <si>
    <t>Pilot Station</t>
  </si>
  <si>
    <t>Quinhagak</t>
  </si>
  <si>
    <t>Russian Mission</t>
  </si>
  <si>
    <t>Saint Mary's</t>
  </si>
  <si>
    <t>Saint Michael</t>
  </si>
  <si>
    <t>Savoonga</t>
  </si>
  <si>
    <t>Scammon Bay</t>
  </si>
  <si>
    <t>Selawik</t>
  </si>
  <si>
    <t>Shageluk</t>
  </si>
  <si>
    <t>Shaktoolik</t>
  </si>
  <si>
    <t>Shishmaref</t>
  </si>
  <si>
    <t>Shungnak</t>
  </si>
  <si>
    <t>Stebbins</t>
  </si>
  <si>
    <t>Teller</t>
  </si>
  <si>
    <t>Togiak</t>
  </si>
  <si>
    <t>Toksook Bay</t>
  </si>
  <si>
    <t>Tununak</t>
  </si>
  <si>
    <t>Wales</t>
  </si>
  <si>
    <t>Alutiiq Power Company</t>
  </si>
  <si>
    <t>Karluk</t>
  </si>
  <si>
    <t>Anchorage 1</t>
  </si>
  <si>
    <t>Anchorage</t>
  </si>
  <si>
    <t>George M Sullivan Generation Plant 2</t>
  </si>
  <si>
    <t>Aniak Light &amp; Power</t>
  </si>
  <si>
    <t>Aniak</t>
  </si>
  <si>
    <t>Arctic Village Electric Company</t>
  </si>
  <si>
    <t>Arctic Village</t>
  </si>
  <si>
    <t>Atka, City of</t>
  </si>
  <si>
    <t>Atka</t>
  </si>
  <si>
    <t>Atmautluak Tribal Utilities</t>
  </si>
  <si>
    <t>Atmautluak</t>
  </si>
  <si>
    <t>Aurora Energy LLC Chena</t>
  </si>
  <si>
    <t>Nome</t>
  </si>
  <si>
    <t>Barrow Utilities &amp; Electric Cooperative Inc.</t>
  </si>
  <si>
    <t>Barrow</t>
  </si>
  <si>
    <t>Beaver Joint Utilities</t>
  </si>
  <si>
    <t>Beaver</t>
  </si>
  <si>
    <t>Bethel</t>
  </si>
  <si>
    <t>Birch Creek</t>
  </si>
  <si>
    <t>Buckland, City of</t>
  </si>
  <si>
    <t>Buckland</t>
  </si>
  <si>
    <t>Chalkyitsik Village Council</t>
  </si>
  <si>
    <t>Chalkyitsik</t>
  </si>
  <si>
    <t>Chenega Ira Council</t>
  </si>
  <si>
    <t>Chenega Bay</t>
  </si>
  <si>
    <t>Chignik, City of</t>
  </si>
  <si>
    <t>Chignik</t>
  </si>
  <si>
    <t>Chignik Lagoon Power Utility</t>
  </si>
  <si>
    <t>Chignik Lagoon</t>
  </si>
  <si>
    <t>Chignik Lake Electric Utility</t>
  </si>
  <si>
    <t>Chignik Lake</t>
  </si>
  <si>
    <t>Chitina Electric Inc</t>
  </si>
  <si>
    <t>Chitina</t>
  </si>
  <si>
    <t>Chugach Electric Assn Inc</t>
  </si>
  <si>
    <t>Beluga</t>
  </si>
  <si>
    <t>Cooper Lake</t>
  </si>
  <si>
    <t>International</t>
  </si>
  <si>
    <t>Circle Electric Utility</t>
  </si>
  <si>
    <t>Circle</t>
  </si>
  <si>
    <t>Clark's Point, City of</t>
  </si>
  <si>
    <t>Clark's Point</t>
  </si>
  <si>
    <t>Copper Valley Elec Assn Inc</t>
  </si>
  <si>
    <t>Glennallen</t>
  </si>
  <si>
    <t>Solomon Gulch</t>
  </si>
  <si>
    <t>Valdez</t>
  </si>
  <si>
    <t>Valdez Cogen</t>
  </si>
  <si>
    <t>Cordova Electric Cooperative</t>
  </si>
  <si>
    <t>Humpback Creek</t>
  </si>
  <si>
    <t>Orca</t>
  </si>
  <si>
    <t>Power Creek</t>
  </si>
  <si>
    <t>Egegik Light &amp; Power Co</t>
  </si>
  <si>
    <t>Egegik</t>
  </si>
  <si>
    <t>Elfin Cove Utility Commission</t>
  </si>
  <si>
    <t>Elfin Cove</t>
  </si>
  <si>
    <t>McRoberts Creek</t>
  </si>
  <si>
    <t>False Pass, City of</t>
  </si>
  <si>
    <t>False Pass</t>
  </si>
  <si>
    <t>Fire Island Wind LLC</t>
  </si>
  <si>
    <t>Galena, City of</t>
  </si>
  <si>
    <t>Galena</t>
  </si>
  <si>
    <t>G &amp; K Inc</t>
  </si>
  <si>
    <t>Cold Bay</t>
  </si>
  <si>
    <t>Gold Country Energy</t>
  </si>
  <si>
    <t>Central</t>
  </si>
  <si>
    <t>Golden Valley Elec Assn Inc</t>
  </si>
  <si>
    <t>Delta Power</t>
  </si>
  <si>
    <t>Healy</t>
  </si>
  <si>
    <t>North Pole</t>
  </si>
  <si>
    <t>Golovin Power Utilities</t>
  </si>
  <si>
    <t>Golovin</t>
  </si>
  <si>
    <t>Gustavus</t>
  </si>
  <si>
    <t>Gwitchyaa Zhee Utilities Company</t>
  </si>
  <si>
    <t>Fort Yukon</t>
  </si>
  <si>
    <t>Homer Electric Assn Inc</t>
  </si>
  <si>
    <t>Bernice Lake</t>
  </si>
  <si>
    <t>Bradley Lake</t>
  </si>
  <si>
    <t>Nikiski Co-Generation</t>
  </si>
  <si>
    <t>Seldovia</t>
  </si>
  <si>
    <t>Hughes Power &amp; Light</t>
  </si>
  <si>
    <t>Hughes</t>
  </si>
  <si>
    <t>Igiugig Electric Company</t>
  </si>
  <si>
    <t>Igiugig</t>
  </si>
  <si>
    <t>I-N-N Electric Coop, Inc</t>
  </si>
  <si>
    <t>Newhalen</t>
  </si>
  <si>
    <t>Inside Passage Electric</t>
  </si>
  <si>
    <t>Angoon</t>
  </si>
  <si>
    <t>Chilkat Valley</t>
  </si>
  <si>
    <t>Hoonah</t>
  </si>
  <si>
    <t>Kake</t>
  </si>
  <si>
    <t>Ipnatchiaq Electric Company</t>
  </si>
  <si>
    <t>Deering</t>
  </si>
  <si>
    <t>Ketchikan Public Utilities</t>
  </si>
  <si>
    <t>Beaver Falls</t>
  </si>
  <si>
    <t>Ketchikan</t>
  </si>
  <si>
    <t>Silvis</t>
  </si>
  <si>
    <t>Swan Lake</t>
  </si>
  <si>
    <t>S W Bailey</t>
  </si>
  <si>
    <t>King Cove, City of</t>
  </si>
  <si>
    <t>King Cove</t>
  </si>
  <si>
    <t>Kobuk Valley Electric Company</t>
  </si>
  <si>
    <t>Kobuk</t>
  </si>
  <si>
    <t>Kodiak Electric Assn Inc</t>
  </si>
  <si>
    <t>Kokhanok Village Council</t>
  </si>
  <si>
    <t>Kokhanok</t>
  </si>
  <si>
    <t>Kotzebue Electric Association</t>
  </si>
  <si>
    <t>Kotzebue</t>
  </si>
  <si>
    <t>Koyukuk, City of</t>
  </si>
  <si>
    <t>Koyukuk</t>
  </si>
  <si>
    <t>Kwethluk Incorporated d/b/a Kuiggluum Kallugvia</t>
  </si>
  <si>
    <t>Kwethluk</t>
  </si>
  <si>
    <t>Kwigillingok Power Company</t>
  </si>
  <si>
    <t>Kwigillingok</t>
  </si>
  <si>
    <t>Larsen Bay Utility Company</t>
  </si>
  <si>
    <t>Larsen Bay</t>
  </si>
  <si>
    <t>Levelock Electrical Coop</t>
  </si>
  <si>
    <t>Levelock</t>
  </si>
  <si>
    <t>Manokotak Power Company</t>
  </si>
  <si>
    <t>Manokotak</t>
  </si>
  <si>
    <t>Mcgrath Light &amp; Power</t>
  </si>
  <si>
    <t>McGrath</t>
  </si>
  <si>
    <t>Metlakatla Power &amp; Light</t>
  </si>
  <si>
    <t>Centennial</t>
  </si>
  <si>
    <t>Metlakatla</t>
  </si>
  <si>
    <t>Chester Lake</t>
  </si>
  <si>
    <t>Purple Lake</t>
  </si>
  <si>
    <t>Middle Kuskokwim Electric</t>
  </si>
  <si>
    <t>Chuathbaluk</t>
  </si>
  <si>
    <t>Crooked Creek</t>
  </si>
  <si>
    <t>Red Devil</t>
  </si>
  <si>
    <t>Sleetmute</t>
  </si>
  <si>
    <t>Stony River</t>
  </si>
  <si>
    <t>Naknek Electric Association</t>
  </si>
  <si>
    <t>Naknek</t>
  </si>
  <si>
    <t>Napakiak Ircinraq</t>
  </si>
  <si>
    <t>Napakiak</t>
  </si>
  <si>
    <t>Naterkaq Light Plant (City of Chefornak)</t>
  </si>
  <si>
    <t>Chefornak</t>
  </si>
  <si>
    <t>Native Village of Perryville</t>
  </si>
  <si>
    <t>Perryville</t>
  </si>
  <si>
    <t>Nelson Lagoon Electrical Coop</t>
  </si>
  <si>
    <t>Nelson Lagoon</t>
  </si>
  <si>
    <t>New Koliganek Village Council</t>
  </si>
  <si>
    <t>Koliganek</t>
  </si>
  <si>
    <t>Nikolai, City of</t>
  </si>
  <si>
    <t>Nikolai</t>
  </si>
  <si>
    <t>Nome Joint Utility Systems</t>
  </si>
  <si>
    <t>Snake River</t>
  </si>
  <si>
    <t>North Slope Borough Power &amp; Light</t>
  </si>
  <si>
    <t>Anaktuvuk Pass</t>
  </si>
  <si>
    <t>Atqasuk</t>
  </si>
  <si>
    <t>Kaktovik</t>
  </si>
  <si>
    <t>Nuiqsut</t>
  </si>
  <si>
    <t>Point Hope</t>
  </si>
  <si>
    <t>Point Lay</t>
  </si>
  <si>
    <t>Wainwright</t>
  </si>
  <si>
    <t>Nunam Iqua Electric Company</t>
  </si>
  <si>
    <t>Nunam Iqua</t>
  </si>
  <si>
    <t>Nushagak Electric Cooperative</t>
  </si>
  <si>
    <t>Dillingham</t>
  </si>
  <si>
    <t>Ouzinkie, City of</t>
  </si>
  <si>
    <t>Ouzinkie</t>
  </si>
  <si>
    <t>Pedro Bay Village Council</t>
  </si>
  <si>
    <t>Pedro Bay</t>
  </si>
  <si>
    <t>Pelican Utility</t>
  </si>
  <si>
    <t>Pelican</t>
  </si>
  <si>
    <t>Petersburg, City of</t>
  </si>
  <si>
    <t>Blind Slough</t>
  </si>
  <si>
    <t>Petersburg</t>
  </si>
  <si>
    <t>Pilot Point Electric Utility</t>
  </si>
  <si>
    <t>Pilot Point</t>
  </si>
  <si>
    <t>Platinum, City of</t>
  </si>
  <si>
    <t>Platinum</t>
  </si>
  <si>
    <t>Port Heiden Utilities</t>
  </si>
  <si>
    <t>Port Heiden</t>
  </si>
  <si>
    <t>Puvurnaq Power Company</t>
  </si>
  <si>
    <t>Kongiganak</t>
  </si>
  <si>
    <t>Rampart Village Council</t>
  </si>
  <si>
    <t>Rampart</t>
  </si>
  <si>
    <t>Ruby, City of</t>
  </si>
  <si>
    <t>Ruby</t>
  </si>
  <si>
    <t>Saint George, City of</t>
  </si>
  <si>
    <t>Saint George</t>
  </si>
  <si>
    <t>Saint Paul Municipal Electric</t>
  </si>
  <si>
    <t>Saint Paul</t>
  </si>
  <si>
    <t>Seward, City of</t>
  </si>
  <si>
    <t>Seward</t>
  </si>
  <si>
    <t>Sitka, City &amp; Borough of</t>
  </si>
  <si>
    <t>Sitka</t>
  </si>
  <si>
    <t>Green Lake</t>
  </si>
  <si>
    <t>Jarvis Street</t>
  </si>
  <si>
    <t>Southeast Alaska Power Agency</t>
  </si>
  <si>
    <t>Stevens Village Ira Council</t>
  </si>
  <si>
    <t>Stevens Village</t>
  </si>
  <si>
    <t>Takotna Community Assoc Inc</t>
  </si>
  <si>
    <t>Takotna</t>
  </si>
  <si>
    <t>Tanalian Electric Cooperative</t>
  </si>
  <si>
    <t>Port Alsworth</t>
  </si>
  <si>
    <t>Tanana Power Company Inc</t>
  </si>
  <si>
    <t>Tanana</t>
  </si>
  <si>
    <t>Tatitlek Village Ira Council</t>
  </si>
  <si>
    <t>Tatitlek</t>
  </si>
  <si>
    <t>TDX Adak Generating LLC</t>
  </si>
  <si>
    <t>Adak</t>
  </si>
  <si>
    <t>TDX Corporation</t>
  </si>
  <si>
    <t>Sand Point</t>
  </si>
  <si>
    <t>TDX Manley Generating LLC</t>
  </si>
  <si>
    <t>Manley Hot Springs</t>
  </si>
  <si>
    <t>Tenakee Springs, City of</t>
  </si>
  <si>
    <t>Tenakee Springs</t>
  </si>
  <si>
    <t>Tuluksak Traditional</t>
  </si>
  <si>
    <t>Tuluksak</t>
  </si>
  <si>
    <t>Tuntutuliak Community</t>
  </si>
  <si>
    <t>Tuntutuliak</t>
  </si>
  <si>
    <t>Twin Hills Village Council</t>
  </si>
  <si>
    <t>Twin Hills</t>
  </si>
  <si>
    <t>Umnak Power Company</t>
  </si>
  <si>
    <t>Nikolski</t>
  </si>
  <si>
    <t>Unalakleet Valley Electric Cooperative</t>
  </si>
  <si>
    <t>Unalakleet</t>
  </si>
  <si>
    <t>Unalaska, City of</t>
  </si>
  <si>
    <t>Dutch Harbor</t>
  </si>
  <si>
    <t>Unalaska Power Module</t>
  </si>
  <si>
    <t>Venetie Village Electric</t>
  </si>
  <si>
    <t>Venetie</t>
  </si>
  <si>
    <t>White Mountain, City of</t>
  </si>
  <si>
    <t>White Mountain</t>
  </si>
  <si>
    <t>Wrangell, City of</t>
  </si>
  <si>
    <t>Wrangell</t>
  </si>
  <si>
    <t>Yakutat</t>
  </si>
  <si>
    <t>Statewide Total</t>
  </si>
  <si>
    <t>Net Generation</t>
  </si>
  <si>
    <t>Purchased Power</t>
  </si>
  <si>
    <t>Net Wheeled Power</t>
  </si>
  <si>
    <t>Total Disposition</t>
  </si>
  <si>
    <t>Sales to Consumers</t>
  </si>
  <si>
    <t>Sales for Resale</t>
  </si>
  <si>
    <t>Furnished without Payment</t>
  </si>
  <si>
    <t>Unaccountable / Energy Loss</t>
  </si>
  <si>
    <t>Mentasta Lake</t>
  </si>
  <si>
    <t>Tetlin</t>
  </si>
  <si>
    <t>Kalskag</t>
  </si>
  <si>
    <t>Lower Kalskag</t>
  </si>
  <si>
    <t>Pitkas Point</t>
  </si>
  <si>
    <t>Diomede Joint Utilities</t>
  </si>
  <si>
    <t>Diomede</t>
  </si>
  <si>
    <t>Klukwan</t>
  </si>
  <si>
    <t>Kipnuk Light Plant</t>
  </si>
  <si>
    <t>Kipnuk</t>
  </si>
  <si>
    <t>Lime Village Electric Utility</t>
  </si>
  <si>
    <t>Lime Village</t>
  </si>
  <si>
    <t>Matanuska Electric Association</t>
  </si>
  <si>
    <t>Napaskiak Electric Utility</t>
  </si>
  <si>
    <t>Napaskiak</t>
  </si>
  <si>
    <t>Unalaska</t>
  </si>
  <si>
    <t>Ungusraq Power Company</t>
  </si>
  <si>
    <t>Newtok</t>
  </si>
  <si>
    <t>Reciprocating Internal Combustion</t>
  </si>
  <si>
    <t>Thorne Bay</t>
  </si>
  <si>
    <t>Oil (gallons)</t>
  </si>
  <si>
    <t>Gas (mcf)</t>
  </si>
  <si>
    <t>Coal (short tons)</t>
  </si>
  <si>
    <t>Fuel Type</t>
  </si>
  <si>
    <t>Prime Mover</t>
  </si>
  <si>
    <t>Fuel Use</t>
  </si>
  <si>
    <t>Estimated Fuel Consumption MMBtu</t>
  </si>
  <si>
    <t>Avg. Cost ($) per Gallon (PCE only)</t>
  </si>
  <si>
    <t>kWh per Gallon-Mcf-Short tons</t>
  </si>
  <si>
    <t>Fuel Cost ($) per kWh</t>
  </si>
  <si>
    <t>Estimated Heat Content Factor per Unit, MMBtu</t>
  </si>
  <si>
    <t>DFO</t>
  </si>
  <si>
    <t>IC</t>
  </si>
  <si>
    <t>WAT</t>
  </si>
  <si>
    <t>HY</t>
  </si>
  <si>
    <t>GT</t>
  </si>
  <si>
    <t>WND</t>
  </si>
  <si>
    <t>WT</t>
  </si>
  <si>
    <t>NG</t>
  </si>
  <si>
    <t>CA</t>
  </si>
  <si>
    <t>CT</t>
  </si>
  <si>
    <t>SUB</t>
  </si>
  <si>
    <t>ST</t>
  </si>
  <si>
    <t>JF</t>
  </si>
  <si>
    <t>WC</t>
  </si>
  <si>
    <t>Total Fuel MMBtu</t>
  </si>
  <si>
    <t>Emission Factor</t>
  </si>
  <si>
    <t>CO2 Metric Tons from Fuel</t>
  </si>
  <si>
    <t>Efficiency (Max = 1.00)</t>
  </si>
  <si>
    <t>Estimated Average Heat Content</t>
  </si>
  <si>
    <t>Residential Revenue</t>
  </si>
  <si>
    <t>Residential Sales</t>
  </si>
  <si>
    <t>Residential Customers</t>
  </si>
  <si>
    <t>Residential $/kWh</t>
  </si>
  <si>
    <t>Commercial Revenue</t>
  </si>
  <si>
    <t>Commercial Sales</t>
  </si>
  <si>
    <t>Commercial Customers</t>
  </si>
  <si>
    <t>Commercial $/kWh</t>
  </si>
  <si>
    <t>Other Revenue</t>
  </si>
  <si>
    <t>Other Sales</t>
  </si>
  <si>
    <t>Other Customers</t>
  </si>
  <si>
    <t>Other $/kWh</t>
  </si>
  <si>
    <t>Total Revenue</t>
  </si>
  <si>
    <t>Total Sales</t>
  </si>
  <si>
    <t>Total Customers</t>
  </si>
  <si>
    <t>Total $/kWh</t>
  </si>
  <si>
    <t>Residential Rate ($/kWh)</t>
  </si>
  <si>
    <t>PCE Residential Reimbursement Rate ($/kWh)</t>
  </si>
  <si>
    <t>Residential Rate after PCE ($/kWh)</t>
  </si>
  <si>
    <t>Percent of Residential Rate Covered by PCE Reimbursement</t>
  </si>
  <si>
    <t>1) Data before 2001 from the Alaska Energy Statistis Report 2003</t>
  </si>
  <si>
    <t>b) Data before 1996 from prior Alaska Energy Power Statistics reports.</t>
  </si>
  <si>
    <t>2) Data from 2002-2008 from EIA Annual Electric Generator data file; not consistent with prior years due to changes in reporting and utilities that failed to report to EIA.</t>
  </si>
  <si>
    <t xml:space="preserve">*Wind data entries have been modified to reflect the best available wind data from the Alaska Energy Authority. Installed wind capacity is defined here as commissioned turbines. Installed wind capacity in 2009 was 8,754kW; 11,924 kW in 2010 and 13,189 kW as of February of 2011. </t>
  </si>
  <si>
    <r>
      <t xml:space="preserve">4) Starting in 2011, the following categories are aggregated under the heading 'Turbines': gas and steam turbines as well as combined cycle systems. For detail information regarding prime mover and fuel type used at each plant, please refer to Table 2.4a.
</t>
    </r>
    <r>
      <rPr>
        <b/>
        <i/>
        <sz val="10"/>
        <color theme="1"/>
        <rFont val="Calibri"/>
        <family val="2"/>
        <scheme val="minor"/>
      </rPr>
      <t>Turbines:</t>
    </r>
    <r>
      <rPr>
        <i/>
        <sz val="10"/>
        <color theme="1"/>
        <rFont val="Calibri"/>
        <family val="2"/>
        <scheme val="minor"/>
      </rPr>
      <t xml:space="preserve">
     Gas Turbine (combustion-turbine) produces electricity by passing hot gases produced from combustion of natural gas or distillate oil through the turbine. 
     Steam turbine (fossil-fueled) the fuel is burned in a boiler to produce steam; the steam turns the turbine to produce electricity. 
     Combined Cycle generators produce electricity from otherwise lost waste heat exiting from one or more gas (combustion) turbines. The exiting heat is routed to a conventional boiler or to a heat recovery steam generator for utilization by a steam turbine in the production of electricity. This process increases the efficiency of the electric generating unit. 
</t>
    </r>
    <r>
      <rPr>
        <b/>
        <i/>
        <sz val="10"/>
        <color theme="1"/>
        <rFont val="Calibri"/>
        <family val="2"/>
        <scheme val="minor"/>
      </rPr>
      <t>Internal Combustion Reciprocating Engine</t>
    </r>
    <r>
      <rPr>
        <i/>
        <sz val="10"/>
        <color theme="1"/>
        <rFont val="Calibri"/>
        <family val="2"/>
        <scheme val="minor"/>
      </rPr>
      <t xml:space="preserve"> (diesel) generators have cylinders in which the combustion of fuel takes place and the engine provides mechanical energy to drive the generator to produce electricity. 
</t>
    </r>
    <r>
      <rPr>
        <b/>
        <i/>
        <sz val="10"/>
        <color theme="1"/>
        <rFont val="Calibri"/>
        <family val="2"/>
        <scheme val="minor"/>
      </rPr>
      <t>Hydroelectric</t>
    </r>
    <r>
      <rPr>
        <i/>
        <sz val="10"/>
        <color theme="1"/>
        <rFont val="Calibri"/>
        <family val="2"/>
        <scheme val="minor"/>
      </rPr>
      <t xml:space="preserve"> power is produced from flowing water that spins a turbine connected to a generator. 
</t>
    </r>
    <r>
      <rPr>
        <b/>
        <i/>
        <sz val="10"/>
        <color theme="1"/>
        <rFont val="Calibri"/>
        <family val="2"/>
        <scheme val="minor"/>
      </rPr>
      <t>Wind turbine</t>
    </r>
    <r>
      <rPr>
        <i/>
        <sz val="10"/>
        <color theme="1"/>
        <rFont val="Calibri"/>
        <family val="2"/>
        <scheme val="minor"/>
      </rPr>
      <t xml:space="preserve"> produces electricity by converting kinetic energy into mechanical energy to drive electric power generators.  </t>
    </r>
  </si>
  <si>
    <t>Year</t>
  </si>
  <si>
    <t>Internal Combustion (diesel, piston)</t>
  </si>
  <si>
    <t>Net Capacity</t>
  </si>
  <si>
    <t>% of Statewide Total</t>
  </si>
  <si>
    <t>1) Data before 2001 from the Alaska Energy Statistics Report 2003.</t>
  </si>
  <si>
    <t>a) From AK Electric Power Statistics (AKEPS) 1960-1973; Hydro generation not included.</t>
  </si>
  <si>
    <t>b) From AKEPS 1960-1970.</t>
  </si>
  <si>
    <t>c) From AKEPS 1960-2001.</t>
  </si>
  <si>
    <t>d) Data from 1996-2000 from EIA historic tables.</t>
  </si>
  <si>
    <t>e) Monthly data was not collected in 1985, so 1984 and 1986 figures were averaged to arrive at estimated 1985 figures.</t>
  </si>
  <si>
    <t>2) Data from 2002-2008 from EIA Annual Electric Generator data file.</t>
  </si>
  <si>
    <t>f) Data from 2002-2008 not consistent with prior years due to changes in reporting and utilities that failed to report to EIA.</t>
  </si>
  <si>
    <t xml:space="preserve">g) Even though wind installed capacity has been present in Alaska since 1997, there is little data regarding total net generation from wind turbines. </t>
  </si>
  <si>
    <t>1,b</t>
  </si>
  <si>
    <t>1,a</t>
  </si>
  <si>
    <t>1,c</t>
  </si>
  <si>
    <t>1,c,e</t>
  </si>
  <si>
    <t>1,d</t>
  </si>
  <si>
    <t>2,f</t>
  </si>
  <si>
    <t>Wind Net Generation</t>
  </si>
  <si>
    <t>MWh</t>
  </si>
  <si>
    <t>c) Data from 1996-2000 from EIA historic tables.</t>
  </si>
  <si>
    <t>d) Data from 2002-2008 not consistent with prior years due to changes in reporting and utilities that failed to report to EIA.</t>
  </si>
  <si>
    <t>2,d</t>
  </si>
  <si>
    <t>1) Data before 2001 from the Alaska Energy Statistis Report 2003.</t>
  </si>
  <si>
    <t>a) "Other" category for cost/kWh not listed before 1985</t>
  </si>
  <si>
    <t>b) Total sales, revenue, and customers may exceed the sum of Residential and Commercial/Industrial. This is due to the addition of accounts which do not fit into these two classes. These figures do not include sale for resale.</t>
  </si>
  <si>
    <t>c)Data from 1996-2000 from EIA historical tables.</t>
  </si>
  <si>
    <t>2) Data from 2002-2008 from EIA Annual Electric Utility data file</t>
  </si>
  <si>
    <t>Commercial and Industrial</t>
  </si>
  <si>
    <t>Sales (MWh)</t>
  </si>
  <si>
    <t>Sales per Capita (kWh)</t>
  </si>
  <si>
    <t>Revenue ($000)</t>
  </si>
  <si>
    <t>Customers (accounts)</t>
  </si>
  <si>
    <t/>
  </si>
  <si>
    <t>a)"Other" category  for cost/kwh not listed before 1985</t>
  </si>
  <si>
    <t xml:space="preserve">b) Total sales, revenue, and customers may exceed the the sum of Residential and Commercial/Industrial. This is due to the addition of accounts which do not fit into these two classes. These figures do not include sale for resale. </t>
  </si>
  <si>
    <t>Commercial*</t>
  </si>
  <si>
    <t>Sales per Customer (kWh)</t>
  </si>
  <si>
    <t>Revenue per Customer</t>
  </si>
  <si>
    <t>Rate per kWh (cents)</t>
  </si>
  <si>
    <t>Available in the internet at:</t>
  </si>
  <si>
    <t>Created by:</t>
  </si>
  <si>
    <t>Published:</t>
  </si>
  <si>
    <t>Main Sources of Data:</t>
  </si>
  <si>
    <t>Energy Information Administration</t>
  </si>
  <si>
    <t>EIA final data files from survey forms 860, 861 and 923.</t>
  </si>
  <si>
    <t>http://www.eia.gov/electricity/data/eia860/index.html</t>
  </si>
  <si>
    <t>http://www.eia.gov/electricity/data/eia923/</t>
  </si>
  <si>
    <t>http://www.eia.gov/electricity/data/eia861/index.html</t>
  </si>
  <si>
    <t>Alaska Energy Authority</t>
  </si>
  <si>
    <t>http://www.akenergyauthority.org/</t>
  </si>
  <si>
    <t>Content:</t>
  </si>
  <si>
    <t>Summary Tables</t>
  </si>
  <si>
    <t>Figures</t>
  </si>
  <si>
    <t>Detailed Tables</t>
  </si>
  <si>
    <t>Installed Capacity</t>
  </si>
  <si>
    <t>Net Generation and Disposition</t>
  </si>
  <si>
    <t>Revenue, Customers and Prices</t>
  </si>
  <si>
    <t>Historical Tables</t>
  </si>
  <si>
    <t>Sales</t>
  </si>
  <si>
    <t>Revenue</t>
  </si>
  <si>
    <t>Customers</t>
  </si>
  <si>
    <t>a) Data from 1996-2000 from EIA historic tables. Not consistent with prior years due to changes in reporting and utilities that failed to report to EIA.</t>
  </si>
  <si>
    <t>3) Values 2009 and fordward are based on data from EIA and PCE. Data not consistent with prior years due to changes in methodology.</t>
  </si>
  <si>
    <t>3)Values for 2009 and fordward are based on data from EIA and PCE. Data not consistent with prior years due to changes in methodology.</t>
  </si>
  <si>
    <t>Some utilities, both in urban and rural Alaska, serve multiple communities.</t>
  </si>
  <si>
    <t>3)Values for 2009 and forward are based on data from EIA and PCE. Data not consistent with prior years due to changes in methodology.</t>
  </si>
  <si>
    <t>In addition to Fairbanks, the GVEA service area includes 25 other communities.</t>
  </si>
  <si>
    <t>In addition to Anchorage, the CEA service area includes eight other communities.</t>
  </si>
  <si>
    <t>Southcentral Power Project</t>
  </si>
  <si>
    <t>In addition to Valdez, the CVEA service area includes 14 other communities.</t>
  </si>
  <si>
    <t>Cordova</t>
  </si>
  <si>
    <t>Wasilla</t>
  </si>
  <si>
    <t>In addition to Wasilla, the MEA service area includes 28 other communities.</t>
  </si>
  <si>
    <t>Battery Energy Storage System</t>
  </si>
  <si>
    <t>The KEA service area includes the communities of Port Lions, Chiniak, Womens Bay and Woody Island.</t>
  </si>
  <si>
    <t>The City of Seward service area includes the communities of Crown Point, Primrose, Bear Creek and Lowell Point.</t>
  </si>
  <si>
    <t>Dot Lake</t>
  </si>
  <si>
    <t>Iliamna</t>
  </si>
  <si>
    <t>PCE</t>
  </si>
  <si>
    <t>WO</t>
  </si>
  <si>
    <t>No</t>
  </si>
  <si>
    <t>Yes</t>
  </si>
  <si>
    <t>Other capacity includes electric storage and renewable generation technologies not listed.</t>
  </si>
  <si>
    <t>Source: Power Cost Equalization Program, Alaska Energy Authority.</t>
  </si>
  <si>
    <t>Source: Power Cost Equalization Program, Alaska Energy Authority and author's calculations</t>
  </si>
  <si>
    <t>Source: U.S. Energy Information Administration; Power Cost Equalization, Alaska Energy Authority; and author's calculations</t>
  </si>
  <si>
    <t>Source: U.S. Energy Information Administration, Alaska Energy Authority Village Assessment Preliminary Dataset, and author's calculations. Values are rounded to the nearest 10.</t>
  </si>
  <si>
    <t>Source: U.S. Energy Information Administration, Alaska Energy Authority Village Assessment Preliminary Dataset, and author's calculations</t>
  </si>
  <si>
    <t>Figure A.  PCE Eligible Communities</t>
  </si>
  <si>
    <t>Figure B.  Residential Electricity Rates in Power Cost Equalization Communities</t>
  </si>
  <si>
    <t>All averages are weighted.</t>
  </si>
  <si>
    <t xml:space="preserve">   *Industrial sales, revenue and rates are included under the commercial category unitl 2009; in 2010 they're included under the 'other' category.</t>
  </si>
  <si>
    <t xml:space="preserve">   *Industrial sales, revenue and rates are included under the commercial category unitl 2009; in 2010 they're included under the 'other' category. Averages are weigthed.</t>
  </si>
  <si>
    <t xml:space="preserve">   *If 'Other' category is blank, but 'Commercial' category is available, the 'Commercial' category includes both Commercial and Industrial sectors.</t>
  </si>
  <si>
    <t>AEA - Various Infrastructure datasets</t>
  </si>
  <si>
    <t>PCE ID</t>
  </si>
  <si>
    <t>Intertie Name</t>
  </si>
  <si>
    <t>Energy Region</t>
  </si>
  <si>
    <t>Solar PV</t>
  </si>
  <si>
    <t>Flywheel</t>
  </si>
  <si>
    <t>Battery</t>
  </si>
  <si>
    <t>Data source</t>
  </si>
  <si>
    <t>Number of monthly records</t>
  </si>
  <si>
    <t>Communities connected to plant</t>
  </si>
  <si>
    <t>P2</t>
  </si>
  <si>
    <t>Akhiok_grid</t>
  </si>
  <si>
    <t>P3</t>
  </si>
  <si>
    <t>Akiachak_grid</t>
  </si>
  <si>
    <t>P4</t>
  </si>
  <si>
    <t>Akiak_grid</t>
  </si>
  <si>
    <t>P5</t>
  </si>
  <si>
    <t>Akutan_grid</t>
  </si>
  <si>
    <t>P10</t>
  </si>
  <si>
    <t>Lake Dorothy Hydroelectric Project</t>
  </si>
  <si>
    <t>Juneau_grid</t>
  </si>
  <si>
    <t>EIA923</t>
  </si>
  <si>
    <t>Juneau, Douglas</t>
  </si>
  <si>
    <t>P11</t>
  </si>
  <si>
    <t>P12</t>
  </si>
  <si>
    <t>P13</t>
  </si>
  <si>
    <t>P6</t>
  </si>
  <si>
    <t>P7</t>
  </si>
  <si>
    <t>P8</t>
  </si>
  <si>
    <t>P9</t>
  </si>
  <si>
    <t>Industrial Plant</t>
  </si>
  <si>
    <t>P14</t>
  </si>
  <si>
    <t>Alaska Environmental Power</t>
  </si>
  <si>
    <t>Railbelt_grid</t>
  </si>
  <si>
    <t>P15</t>
  </si>
  <si>
    <t>Prince of Wales Is._grid</t>
  </si>
  <si>
    <t>Craig; Klawock</t>
  </si>
  <si>
    <t>P16</t>
  </si>
  <si>
    <t>Goat Lake Hydro</t>
  </si>
  <si>
    <t>UpperLynnCanal_grid</t>
  </si>
  <si>
    <t>Haines, Covenant Life; Klukwan; Chilkat Valley; Skagway</t>
  </si>
  <si>
    <t>P17</t>
  </si>
  <si>
    <t>Kasidaya Creek Hydro</t>
  </si>
  <si>
    <t>P18</t>
  </si>
  <si>
    <t>P19</t>
  </si>
  <si>
    <t>P20</t>
  </si>
  <si>
    <t>P21</t>
  </si>
  <si>
    <t>P22</t>
  </si>
  <si>
    <t>P23</t>
  </si>
  <si>
    <t>P24</t>
  </si>
  <si>
    <t>Klawock Power Generation Station</t>
  </si>
  <si>
    <t>P25</t>
  </si>
  <si>
    <t>Northway_grid</t>
  </si>
  <si>
    <t>Northway, Northway Village, Northway Junction</t>
  </si>
  <si>
    <t>P26</t>
  </si>
  <si>
    <t>P27</t>
  </si>
  <si>
    <t>Slana_grid</t>
  </si>
  <si>
    <t>P28</t>
  </si>
  <si>
    <t>P29</t>
  </si>
  <si>
    <t>Tok_grid</t>
  </si>
  <si>
    <t>Tok; Tanacross; Dot Lake, Dot Lake Village</t>
  </si>
  <si>
    <t>P30</t>
  </si>
  <si>
    <t>Allakaket_grid</t>
  </si>
  <si>
    <t>Allakaket, Alatna</t>
  </si>
  <si>
    <t>P31</t>
  </si>
  <si>
    <t>Bettles_grid</t>
  </si>
  <si>
    <t>Bettles, Evansville</t>
  </si>
  <si>
    <t>P34</t>
  </si>
  <si>
    <t>Eagle_grid</t>
  </si>
  <si>
    <t>Eagle, Eagle Village</t>
  </si>
  <si>
    <t>P36</t>
  </si>
  <si>
    <t>Healy Lake_grid</t>
  </si>
  <si>
    <t>P40</t>
  </si>
  <si>
    <t>Whale_Pass_grid</t>
  </si>
  <si>
    <t>P45</t>
  </si>
  <si>
    <t>Emmonak_grid</t>
  </si>
  <si>
    <t>P46</t>
  </si>
  <si>
    <t>Ambler_grid</t>
  </si>
  <si>
    <t>P47</t>
  </si>
  <si>
    <t>Bethel_grid</t>
  </si>
  <si>
    <t>Bethel; Napakiak</t>
  </si>
  <si>
    <t>P48</t>
  </si>
  <si>
    <t>Brevig Mission_grid</t>
  </si>
  <si>
    <t>P49</t>
  </si>
  <si>
    <t>Chevak_grid</t>
  </si>
  <si>
    <t>P50</t>
  </si>
  <si>
    <t>Elim_grid</t>
  </si>
  <si>
    <t>P51</t>
  </si>
  <si>
    <t>P52</t>
  </si>
  <si>
    <t>Gambell_grid</t>
  </si>
  <si>
    <t>P53</t>
  </si>
  <si>
    <t>Hooper Bay_grid</t>
  </si>
  <si>
    <t>P54</t>
  </si>
  <si>
    <t>Kasigluk_grid</t>
  </si>
  <si>
    <t>P55</t>
  </si>
  <si>
    <t>Kiana_grid</t>
  </si>
  <si>
    <t>P56</t>
  </si>
  <si>
    <t>Kivalina_grid</t>
  </si>
  <si>
    <t>P57</t>
  </si>
  <si>
    <t>Kotlik_grid</t>
  </si>
  <si>
    <t>P58</t>
  </si>
  <si>
    <t>Koyuk_grid</t>
  </si>
  <si>
    <t>P59</t>
  </si>
  <si>
    <t>Marshall_grid</t>
  </si>
  <si>
    <t>P60</t>
  </si>
  <si>
    <t>Mountain Village_grid</t>
  </si>
  <si>
    <t>P61</t>
  </si>
  <si>
    <t>New Stuyahok_grid</t>
  </si>
  <si>
    <t>P62</t>
  </si>
  <si>
    <t>Noatak_grid</t>
  </si>
  <si>
    <t>P63</t>
  </si>
  <si>
    <t>Noorvik_grid</t>
  </si>
  <si>
    <t>P65</t>
  </si>
  <si>
    <t>Pilot Station_grid</t>
  </si>
  <si>
    <t>P66</t>
  </si>
  <si>
    <t>Quinhagak_grid</t>
  </si>
  <si>
    <t>P67</t>
  </si>
  <si>
    <t>Saint Mary's_grid</t>
  </si>
  <si>
    <t>Saint Mary's, Andreafsky; Pitkas Point</t>
  </si>
  <si>
    <t>P68</t>
  </si>
  <si>
    <t>Savoonga_grid</t>
  </si>
  <si>
    <t>P69</t>
  </si>
  <si>
    <t>Scammon Bay_grid</t>
  </si>
  <si>
    <t>P70</t>
  </si>
  <si>
    <t>Selawik_grid</t>
  </si>
  <si>
    <t>P71</t>
  </si>
  <si>
    <t>Shishmaref_grid</t>
  </si>
  <si>
    <t>P72</t>
  </si>
  <si>
    <t>Shungnak_grid</t>
  </si>
  <si>
    <t>Shungnak; Kobuk</t>
  </si>
  <si>
    <t>P74</t>
  </si>
  <si>
    <t>Stebbins_grid</t>
  </si>
  <si>
    <t>P75</t>
  </si>
  <si>
    <t>Togiak_grid</t>
  </si>
  <si>
    <t>P76</t>
  </si>
  <si>
    <t>Toksook Bay_grid</t>
  </si>
  <si>
    <t>P77</t>
  </si>
  <si>
    <t>Upper Kalskag_grid</t>
  </si>
  <si>
    <t>P78</t>
  </si>
  <si>
    <t>Yakutat_grid</t>
  </si>
  <si>
    <t>P79</t>
  </si>
  <si>
    <t>Anvik_grid</t>
  </si>
  <si>
    <t>P80</t>
  </si>
  <si>
    <t>Eek_grid</t>
  </si>
  <si>
    <t>P82</t>
  </si>
  <si>
    <t>Goodnews Bay_grid</t>
  </si>
  <si>
    <t>P83</t>
  </si>
  <si>
    <t>Grayling_grid</t>
  </si>
  <si>
    <t>P84</t>
  </si>
  <si>
    <t>Holy Cross_grid</t>
  </si>
  <si>
    <t>P85</t>
  </si>
  <si>
    <t>Huslia_grid</t>
  </si>
  <si>
    <t>P86</t>
  </si>
  <si>
    <t>Kaltag_grid</t>
  </si>
  <si>
    <t>P87</t>
  </si>
  <si>
    <t>Mekoryuk_grid</t>
  </si>
  <si>
    <t>P88</t>
  </si>
  <si>
    <t>Minto_grid</t>
  </si>
  <si>
    <t>P90</t>
  </si>
  <si>
    <t>Nulato_grid</t>
  </si>
  <si>
    <t>P91</t>
  </si>
  <si>
    <t>Old Harbor_grid</t>
  </si>
  <si>
    <t>P93</t>
  </si>
  <si>
    <t>Russian Mission_grid</t>
  </si>
  <si>
    <t>P94</t>
  </si>
  <si>
    <t>Shageluk_grid</t>
  </si>
  <si>
    <t>P95</t>
  </si>
  <si>
    <t>Shaktoolik_grid</t>
  </si>
  <si>
    <t>P96</t>
  </si>
  <si>
    <t>Teller_grid</t>
  </si>
  <si>
    <t>P98</t>
  </si>
  <si>
    <t>Wales_grid</t>
  </si>
  <si>
    <t>P100</t>
  </si>
  <si>
    <t>Karluk_grid</t>
  </si>
  <si>
    <t>P101</t>
  </si>
  <si>
    <t>P102</t>
  </si>
  <si>
    <t>Eklutna Hydro Project</t>
  </si>
  <si>
    <t>P103</t>
  </si>
  <si>
    <t>P105</t>
  </si>
  <si>
    <t>Aniak_grid</t>
  </si>
  <si>
    <t>P106</t>
  </si>
  <si>
    <t>Arctic Village_grid</t>
  </si>
  <si>
    <t>P107</t>
  </si>
  <si>
    <t>Atka_grid</t>
  </si>
  <si>
    <t>P108</t>
  </si>
  <si>
    <t>Atmautluak_grid</t>
  </si>
  <si>
    <t>P109</t>
  </si>
  <si>
    <t>Aurora Energy LLC</t>
  </si>
  <si>
    <t>P110</t>
  </si>
  <si>
    <t>Utqiagvik</t>
  </si>
  <si>
    <t>Utqiagvik_grid</t>
  </si>
  <si>
    <t>P111</t>
  </si>
  <si>
    <t>Beaver_grid</t>
  </si>
  <si>
    <t>P112</t>
  </si>
  <si>
    <t>Birch Creek Electric Company</t>
  </si>
  <si>
    <t>Birch Creek_grid</t>
  </si>
  <si>
    <t>P113</t>
  </si>
  <si>
    <t>Buckland_grid</t>
  </si>
  <si>
    <t>P114</t>
  </si>
  <si>
    <t>Chalkyitsik_grid</t>
  </si>
  <si>
    <t>P115</t>
  </si>
  <si>
    <t>Chenega_grid</t>
  </si>
  <si>
    <t>P116</t>
  </si>
  <si>
    <t>Chignik Lagoon_grid</t>
  </si>
  <si>
    <t>P117</t>
  </si>
  <si>
    <t>Chignik Lake_grid</t>
  </si>
  <si>
    <t>P118</t>
  </si>
  <si>
    <t>Chignik_grid</t>
  </si>
  <si>
    <t>P119</t>
  </si>
  <si>
    <t>Chitina_grid</t>
  </si>
  <si>
    <t>P120</t>
  </si>
  <si>
    <t>P121</t>
  </si>
  <si>
    <t>P122</t>
  </si>
  <si>
    <t>P123</t>
  </si>
  <si>
    <t>P124</t>
  </si>
  <si>
    <t>Circle_grid</t>
  </si>
  <si>
    <t>P239</t>
  </si>
  <si>
    <t>City of Seward - (AK)</t>
  </si>
  <si>
    <t>P125</t>
  </si>
  <si>
    <t>Clark's Point_grid</t>
  </si>
  <si>
    <t>P126</t>
  </si>
  <si>
    <t>Copper Valley Elec Assn, Inc</t>
  </si>
  <si>
    <t>Allison Creek Hydro</t>
  </si>
  <si>
    <t>CopperValley_grid</t>
  </si>
  <si>
    <t>P127</t>
  </si>
  <si>
    <t>P128</t>
  </si>
  <si>
    <t>P129</t>
  </si>
  <si>
    <t>P130</t>
  </si>
  <si>
    <t>P132</t>
  </si>
  <si>
    <t>Cordova_grid</t>
  </si>
  <si>
    <t>Cordova, Eyak</t>
  </si>
  <si>
    <t>P133</t>
  </si>
  <si>
    <t>P134</t>
  </si>
  <si>
    <t>P135</t>
  </si>
  <si>
    <t>Diomede_grid</t>
  </si>
  <si>
    <t>P136</t>
  </si>
  <si>
    <t>Doyon Utilities - Fort Greely</t>
  </si>
  <si>
    <t>Fort Greely Power Plant</t>
  </si>
  <si>
    <t>P137</t>
  </si>
  <si>
    <t>Doyon Utilities - Ft. Wainwright</t>
  </si>
  <si>
    <t>Utility Plants Section</t>
  </si>
  <si>
    <t>P138</t>
  </si>
  <si>
    <t>Doyon Utilities, LLC</t>
  </si>
  <si>
    <t>JBER Landfill Gas Power Plant</t>
  </si>
  <si>
    <t>P139</t>
  </si>
  <si>
    <t>Egegik_grid</t>
  </si>
  <si>
    <t>P140</t>
  </si>
  <si>
    <t>Elfin Cove_grid</t>
  </si>
  <si>
    <t>P141</t>
  </si>
  <si>
    <t>False Pass_grid</t>
  </si>
  <si>
    <t>P142</t>
  </si>
  <si>
    <t>Fire Island Wind</t>
  </si>
  <si>
    <t>P143</t>
  </si>
  <si>
    <t>Cold Bay_grid</t>
  </si>
  <si>
    <t>P144</t>
  </si>
  <si>
    <t>Galena Electric Utility</t>
  </si>
  <si>
    <t>Galena_grid</t>
  </si>
  <si>
    <t>P145</t>
  </si>
  <si>
    <t>Central_grid</t>
  </si>
  <si>
    <t>P146</t>
  </si>
  <si>
    <t>P147</t>
  </si>
  <si>
    <t>P148</t>
  </si>
  <si>
    <t>Eva Creek Wind</t>
  </si>
  <si>
    <t>P149</t>
  </si>
  <si>
    <t>P150</t>
  </si>
  <si>
    <t>P151</t>
  </si>
  <si>
    <t>P153</t>
  </si>
  <si>
    <t>Golovin_grid</t>
  </si>
  <si>
    <t>P35</t>
  </si>
  <si>
    <t>Gustavus_grid</t>
  </si>
  <si>
    <t>P154</t>
  </si>
  <si>
    <t>Gwitchyaa Zhee</t>
  </si>
  <si>
    <t>Fort Yukon_grid</t>
  </si>
  <si>
    <t>P155</t>
  </si>
  <si>
    <t>Homer</t>
  </si>
  <si>
    <t>P156</t>
  </si>
  <si>
    <t>P157</t>
  </si>
  <si>
    <t>P158</t>
  </si>
  <si>
    <t>P159</t>
  </si>
  <si>
    <t>Soldotna</t>
  </si>
  <si>
    <t>P160</t>
  </si>
  <si>
    <t>Hughes_grid</t>
  </si>
  <si>
    <t>P161</t>
  </si>
  <si>
    <t>Igiugig_grid</t>
  </si>
  <si>
    <t>P162</t>
  </si>
  <si>
    <t>Newhalen_grid</t>
  </si>
  <si>
    <t>Iliamna, Newhalen, Nondalton</t>
  </si>
  <si>
    <t>P163</t>
  </si>
  <si>
    <t>Angoon_grid</t>
  </si>
  <si>
    <t>P164</t>
  </si>
  <si>
    <t>Hoonah_grid</t>
  </si>
  <si>
    <t>P165</t>
  </si>
  <si>
    <t>Kake_grid</t>
  </si>
  <si>
    <t>P166</t>
  </si>
  <si>
    <t>P169</t>
  </si>
  <si>
    <t>Deering_grid</t>
  </si>
  <si>
    <t>P171</t>
  </si>
  <si>
    <t>SEAPA_grid</t>
  </si>
  <si>
    <t>P172</t>
  </si>
  <si>
    <t>P173</t>
  </si>
  <si>
    <t>P174</t>
  </si>
  <si>
    <t>P176</t>
  </si>
  <si>
    <t>Whitman</t>
  </si>
  <si>
    <t>P177</t>
  </si>
  <si>
    <t>King Cove_grid</t>
  </si>
  <si>
    <t>P178</t>
  </si>
  <si>
    <t>Kipnuk_grid</t>
  </si>
  <si>
    <t>P180</t>
  </si>
  <si>
    <t>ESS Battery Microgrid</t>
  </si>
  <si>
    <t>Kodiak_grid</t>
  </si>
  <si>
    <t>Kodiak, Kodiak Station, Port Lions, Chiniak, Woody Island</t>
  </si>
  <si>
    <t>P181</t>
  </si>
  <si>
    <t>Flywheel Energy Storage System Microgrid</t>
  </si>
  <si>
    <t>P182</t>
  </si>
  <si>
    <t>Kodiak Microgrid</t>
  </si>
  <si>
    <t>P183</t>
  </si>
  <si>
    <t>Nymans Plant Microgrid</t>
  </si>
  <si>
    <t>P184</t>
  </si>
  <si>
    <t>Pillar Mountain Wind Project Microgrid</t>
  </si>
  <si>
    <t>P186</t>
  </si>
  <si>
    <t>Swampy Acres Microgrid</t>
  </si>
  <si>
    <t>P187</t>
  </si>
  <si>
    <t>Terror Lake Microgrid</t>
  </si>
  <si>
    <t>P188</t>
  </si>
  <si>
    <t>Kokhanok_grid</t>
  </si>
  <si>
    <t>P189</t>
  </si>
  <si>
    <t>Kotzebue_grid</t>
  </si>
  <si>
    <t>P190</t>
  </si>
  <si>
    <t>Koyukuk_grid</t>
  </si>
  <si>
    <t>P191</t>
  </si>
  <si>
    <t>Kwethluk_grid</t>
  </si>
  <si>
    <t>P192</t>
  </si>
  <si>
    <t>Kwigillingok_grid</t>
  </si>
  <si>
    <t>P193</t>
  </si>
  <si>
    <t>Larsen Bay_grid</t>
  </si>
  <si>
    <t>P194</t>
  </si>
  <si>
    <t>Levelock_grid</t>
  </si>
  <si>
    <t>P195</t>
  </si>
  <si>
    <t>Lime Village_grid</t>
  </si>
  <si>
    <t>P196</t>
  </si>
  <si>
    <t>Manokotak_grid</t>
  </si>
  <si>
    <t>P197</t>
  </si>
  <si>
    <t>Matanuska Electric Assn Inc</t>
  </si>
  <si>
    <t>Eklutna Generation Station</t>
  </si>
  <si>
    <t>P198</t>
  </si>
  <si>
    <t>McGrath_grid</t>
  </si>
  <si>
    <t>P199</t>
  </si>
  <si>
    <t>Metlakatla_grid</t>
  </si>
  <si>
    <t>P200</t>
  </si>
  <si>
    <t>P201</t>
  </si>
  <si>
    <t>P202</t>
  </si>
  <si>
    <t>Chuathbaluk_grid</t>
  </si>
  <si>
    <t>P203</t>
  </si>
  <si>
    <t>Crooked Creek_grid</t>
  </si>
  <si>
    <t>P204</t>
  </si>
  <si>
    <t>Red Devil_grid</t>
  </si>
  <si>
    <t>P205</t>
  </si>
  <si>
    <t>Sleetmute_grid</t>
  </si>
  <si>
    <t>P206</t>
  </si>
  <si>
    <t>Stony River_grid</t>
  </si>
  <si>
    <t>P207</t>
  </si>
  <si>
    <t>Naknek_grid</t>
  </si>
  <si>
    <t>Naknek, South Naknek, King Salmon</t>
  </si>
  <si>
    <t>P209</t>
  </si>
  <si>
    <t>Napaskiak_grid</t>
  </si>
  <si>
    <t>P210</t>
  </si>
  <si>
    <t>Chefornak_grid</t>
  </si>
  <si>
    <t>P212</t>
  </si>
  <si>
    <t>Nelson Lagoon_grid</t>
  </si>
  <si>
    <t>P213</t>
  </si>
  <si>
    <t>Koliganek_grid</t>
  </si>
  <si>
    <t>P214</t>
  </si>
  <si>
    <t>Nikolai_grid</t>
  </si>
  <si>
    <t>P215</t>
  </si>
  <si>
    <t>Nome_grid</t>
  </si>
  <si>
    <t>P216</t>
  </si>
  <si>
    <t>Anaktuvuk Pass_grid</t>
  </si>
  <si>
    <t>P217</t>
  </si>
  <si>
    <t>Atqasuk_grid</t>
  </si>
  <si>
    <t>P218</t>
  </si>
  <si>
    <t>Kaktovik_grid</t>
  </si>
  <si>
    <t>P219</t>
  </si>
  <si>
    <t>Nuiqsut_grid</t>
  </si>
  <si>
    <t>P220</t>
  </si>
  <si>
    <t>Point Hope_grid</t>
  </si>
  <si>
    <t>P221</t>
  </si>
  <si>
    <t>Point Lay_grid</t>
  </si>
  <si>
    <t>P222</t>
  </si>
  <si>
    <t>Wainwright_grid</t>
  </si>
  <si>
    <t>P223</t>
  </si>
  <si>
    <t>Nunam Iqua_grid</t>
  </si>
  <si>
    <t>P224</t>
  </si>
  <si>
    <t>Dillingham_grid</t>
  </si>
  <si>
    <t>Dillingham, Aleknagik</t>
  </si>
  <si>
    <t>P225</t>
  </si>
  <si>
    <t>Ouzinkie_grid</t>
  </si>
  <si>
    <t>P227</t>
  </si>
  <si>
    <t>Pedro Bay_grid</t>
  </si>
  <si>
    <t>P228</t>
  </si>
  <si>
    <t>Pelican_grid</t>
  </si>
  <si>
    <t>P229</t>
  </si>
  <si>
    <t>Petersburg Borough - (AK)</t>
  </si>
  <si>
    <t>Ketchikan, Petersburg, Wrangell</t>
  </si>
  <si>
    <t>P230</t>
  </si>
  <si>
    <t>Pilot Point_grid</t>
  </si>
  <si>
    <t>P232</t>
  </si>
  <si>
    <t>Port Heiden_grid</t>
  </si>
  <si>
    <t>P233</t>
  </si>
  <si>
    <t>Kongiganak_grid</t>
  </si>
  <si>
    <t>P234</t>
  </si>
  <si>
    <t>Rampart_grid</t>
  </si>
  <si>
    <t>P236</t>
  </si>
  <si>
    <t>Ruby_grid</t>
  </si>
  <si>
    <t>P237</t>
  </si>
  <si>
    <t>Saint George_grid</t>
  </si>
  <si>
    <t>P238</t>
  </si>
  <si>
    <t>Saint Paul_grid</t>
  </si>
  <si>
    <t>P240</t>
  </si>
  <si>
    <t>Blue Lake Hydro</t>
  </si>
  <si>
    <t>Sitka_grid</t>
  </si>
  <si>
    <t>P241</t>
  </si>
  <si>
    <t>P242</t>
  </si>
  <si>
    <t>P175</t>
  </si>
  <si>
    <t>P244</t>
  </si>
  <si>
    <t>Tyee Lake Hydroelectric Facility</t>
  </si>
  <si>
    <t>P246</t>
  </si>
  <si>
    <t>Stevens Village_grid</t>
  </si>
  <si>
    <t>P247</t>
  </si>
  <si>
    <t>Takotna_grid</t>
  </si>
  <si>
    <t>P248</t>
  </si>
  <si>
    <t>Port Alsworth_grid</t>
  </si>
  <si>
    <t>P249</t>
  </si>
  <si>
    <t>Tanana_grid</t>
  </si>
  <si>
    <t>P250</t>
  </si>
  <si>
    <t>Tatitlek_grid</t>
  </si>
  <si>
    <t>P251</t>
  </si>
  <si>
    <t>Adak_grid</t>
  </si>
  <si>
    <t>P252</t>
  </si>
  <si>
    <t>Sand Point_grid</t>
  </si>
  <si>
    <t>P253</t>
  </si>
  <si>
    <t>Manley Hot Springs_grid</t>
  </si>
  <si>
    <t>P254</t>
  </si>
  <si>
    <t>TDX North Slope Generating Co</t>
  </si>
  <si>
    <t>TNSG North Plant</t>
  </si>
  <si>
    <t>Deadhorse</t>
  </si>
  <si>
    <t>Deadhorse_grid</t>
  </si>
  <si>
    <t>P255</t>
  </si>
  <si>
    <t>TNSG South Plant</t>
  </si>
  <si>
    <t>P256</t>
  </si>
  <si>
    <t>Tenakee Springs_grid</t>
  </si>
  <si>
    <t>P257</t>
  </si>
  <si>
    <t>Tesoro Alaska Company LLC</t>
  </si>
  <si>
    <t>Tesoro Kenai Cogeneration Plant</t>
  </si>
  <si>
    <t>P258</t>
  </si>
  <si>
    <t>Tuluksak_grid</t>
  </si>
  <si>
    <t>P259</t>
  </si>
  <si>
    <t>Tuntutuliak_grid</t>
  </si>
  <si>
    <t>P260</t>
  </si>
  <si>
    <t>Twin Hills_grid</t>
  </si>
  <si>
    <t>P268</t>
  </si>
  <si>
    <t>U S Air Force-Eielson AFB</t>
  </si>
  <si>
    <t>Eielson AFB Central Heat &amp; Power Plant</t>
  </si>
  <si>
    <t>P261</t>
  </si>
  <si>
    <t>Nikolski_grid</t>
  </si>
  <si>
    <t>P262</t>
  </si>
  <si>
    <t>Unalakleet_grid</t>
  </si>
  <si>
    <t>P263</t>
  </si>
  <si>
    <t>Unalaska_grid</t>
  </si>
  <si>
    <t>P264</t>
  </si>
  <si>
    <t>P265</t>
  </si>
  <si>
    <t>Newtok_grid</t>
  </si>
  <si>
    <t>P266</t>
  </si>
  <si>
    <t>Unisea Inc</t>
  </si>
  <si>
    <t>Unisea G 2</t>
  </si>
  <si>
    <t>P267</t>
  </si>
  <si>
    <t>University of Alaska</t>
  </si>
  <si>
    <t>University of Alaska Fairbanks</t>
  </si>
  <si>
    <t>P270</t>
  </si>
  <si>
    <t>Venetie_grid</t>
  </si>
  <si>
    <t>P271</t>
  </si>
  <si>
    <t>Westward Seafoods Inc</t>
  </si>
  <si>
    <t>Westward Seafoods</t>
  </si>
  <si>
    <t>P272</t>
  </si>
  <si>
    <t>WhiteMountain_grid</t>
  </si>
  <si>
    <t>P273</t>
  </si>
  <si>
    <t>P211</t>
  </si>
  <si>
    <t>Perryville_grid</t>
  </si>
  <si>
    <t>Solar</t>
  </si>
  <si>
    <t>Fuel Types: AB=Agricultural By-Products, DFO=Distillate Fuel Oil, JF=Jet Fuel, NG=Natural Gas, OTH=Other, RFO=Residual Fuel Oil, SUB=Sub-bituminous Coal, WAT=Water at a Conventional Hydroelectric Turbine, WC=Waste Coal, WDS=Wood Solids, WND=Wind, WO=Waste/Other Oil</t>
  </si>
  <si>
    <t xml:space="preserve">Prime Movers: CA=Combined Cycle, steam part, CT=Combined Cycle=turbine part, GT=Gas Turbine, HY=Hydroelectric Turbine, IC=Internal Combustion Engine, ST=Steam Turbine, WT=Wind Turbine </t>
  </si>
  <si>
    <t>Fuel Unit</t>
  </si>
  <si>
    <t>SUN</t>
  </si>
  <si>
    <t>PV</t>
  </si>
  <si>
    <t>MCF</t>
  </si>
  <si>
    <t>tons</t>
  </si>
  <si>
    <t>LFG</t>
  </si>
  <si>
    <t>LIG</t>
  </si>
  <si>
    <t>OBL</t>
  </si>
  <si>
    <t>Intertie name</t>
  </si>
  <si>
    <t>Used by facility</t>
  </si>
  <si>
    <t>Communities reported</t>
  </si>
  <si>
    <t>SR-12</t>
  </si>
  <si>
    <t>SR-13</t>
  </si>
  <si>
    <t>SR-14</t>
  </si>
  <si>
    <t>SR-15</t>
  </si>
  <si>
    <t>Alaska Electric &amp; Energy Coop</t>
  </si>
  <si>
    <t>EIA861</t>
  </si>
  <si>
    <t>Subsidiary of Homer Electric Association</t>
  </si>
  <si>
    <t>SR-1</t>
  </si>
  <si>
    <t>Juneau, Douglas, Greens Creek (Industrial)</t>
  </si>
  <si>
    <t>SR-17</t>
  </si>
  <si>
    <t>SR-29</t>
  </si>
  <si>
    <t>SR-42</t>
  </si>
  <si>
    <t>SR-47</t>
  </si>
  <si>
    <t>SR-50</t>
  </si>
  <si>
    <t>SR-55</t>
  </si>
  <si>
    <t>Dot Lake, Dot Lake Village</t>
  </si>
  <si>
    <t>SR-56</t>
  </si>
  <si>
    <t>SR-70</t>
  </si>
  <si>
    <t>SR-71</t>
  </si>
  <si>
    <t>Haines, Covenant Life</t>
  </si>
  <si>
    <t>SR-72</t>
  </si>
  <si>
    <t>SR-73</t>
  </si>
  <si>
    <t>SR-79</t>
  </si>
  <si>
    <t>SR-92</t>
  </si>
  <si>
    <t>SR-113</t>
  </si>
  <si>
    <t>SR-119</t>
  </si>
  <si>
    <t>SR-129</t>
  </si>
  <si>
    <t>SR-164</t>
  </si>
  <si>
    <t>SR-165</t>
  </si>
  <si>
    <t>SR-175</t>
  </si>
  <si>
    <t>SR-176</t>
  </si>
  <si>
    <t>Thorne Bay, Kasaan</t>
  </si>
  <si>
    <t>SR-178</t>
  </si>
  <si>
    <t>Tok, Tanacross</t>
  </si>
  <si>
    <t>SR-189</t>
  </si>
  <si>
    <t>SR-16</t>
  </si>
  <si>
    <t>SR-18</t>
  </si>
  <si>
    <t>SR-22</t>
  </si>
  <si>
    <t>SR-28</t>
  </si>
  <si>
    <t>Bethel, Oscarville</t>
  </si>
  <si>
    <t>SR-31</t>
  </si>
  <si>
    <t>SR-37</t>
  </si>
  <si>
    <t>SR-57</t>
  </si>
  <si>
    <t>SR-59</t>
  </si>
  <si>
    <t>New_Stuyahok_grid</t>
  </si>
  <si>
    <t>SR-61</t>
  </si>
  <si>
    <t>SR-62</t>
  </si>
  <si>
    <t>SR-66</t>
  </si>
  <si>
    <t>SR-68</t>
  </si>
  <si>
    <t>SR-69</t>
  </si>
  <si>
    <t>SR-74</t>
  </si>
  <si>
    <t>SR-76</t>
  </si>
  <si>
    <t>SR-78</t>
  </si>
  <si>
    <t>SR-84</t>
  </si>
  <si>
    <t>SR-85</t>
  </si>
  <si>
    <t>SR-87</t>
  </si>
  <si>
    <t>SR-88</t>
  </si>
  <si>
    <t>SR-91</t>
  </si>
  <si>
    <t>SR-94</t>
  </si>
  <si>
    <t>SR-98</t>
  </si>
  <si>
    <t>SR-100</t>
  </si>
  <si>
    <t>SR-107</t>
  </si>
  <si>
    <t>SR-110</t>
  </si>
  <si>
    <t>SR-112</t>
  </si>
  <si>
    <t>SR-114</t>
  </si>
  <si>
    <t>SR-115</t>
  </si>
  <si>
    <t>SR-121</t>
  </si>
  <si>
    <t>SR-123</t>
  </si>
  <si>
    <t>SR-126</t>
  </si>
  <si>
    <t>SR-128</t>
  </si>
  <si>
    <t>SR-131</t>
  </si>
  <si>
    <t>SR-133</t>
  </si>
  <si>
    <t>SR-134</t>
  </si>
  <si>
    <t>SR-140</t>
  </si>
  <si>
    <t>SR-141</t>
  </si>
  <si>
    <t>SR-147</t>
  </si>
  <si>
    <t>SR-151</t>
  </si>
  <si>
    <t>SR-153</t>
  </si>
  <si>
    <t>Saint Mary's, Andreafsky</t>
  </si>
  <si>
    <t>SR-154</t>
  </si>
  <si>
    <t>SR-157</t>
  </si>
  <si>
    <t>SR-158</t>
  </si>
  <si>
    <t>SR-159</t>
  </si>
  <si>
    <t>SR-160</t>
  </si>
  <si>
    <t>SR-161</t>
  </si>
  <si>
    <t>SR-162</t>
  </si>
  <si>
    <t>SR-163</t>
  </si>
  <si>
    <t>SR-167</t>
  </si>
  <si>
    <t>SR-173</t>
  </si>
  <si>
    <t>SR-177</t>
  </si>
  <si>
    <t>SR-179</t>
  </si>
  <si>
    <t>SR-182</t>
  </si>
  <si>
    <t>SR-188</t>
  </si>
  <si>
    <t>SR-191</t>
  </si>
  <si>
    <t>SR-86</t>
  </si>
  <si>
    <t>SR-2</t>
  </si>
  <si>
    <t>SR-21</t>
  </si>
  <si>
    <t>SR-23</t>
  </si>
  <si>
    <t>SR-24</t>
  </si>
  <si>
    <t>SR-25</t>
  </si>
  <si>
    <t>SR-194</t>
  </si>
  <si>
    <t>SR-27</t>
  </si>
  <si>
    <t>SR-30</t>
  </si>
  <si>
    <t>SR-32</t>
  </si>
  <si>
    <t>SR-34</t>
  </si>
  <si>
    <t>SR-36</t>
  </si>
  <si>
    <t>SR-39</t>
  </si>
  <si>
    <t>SR-40</t>
  </si>
  <si>
    <t>SR-38</t>
  </si>
  <si>
    <t>SR-43</t>
  </si>
  <si>
    <t>SR-3</t>
  </si>
  <si>
    <t>SR-45</t>
  </si>
  <si>
    <t>SR-46</t>
  </si>
  <si>
    <t>SR-192</t>
  </si>
  <si>
    <t>SR-49</t>
  </si>
  <si>
    <t>SR-54</t>
  </si>
  <si>
    <t>SR-58</t>
  </si>
  <si>
    <t>SR-60</t>
  </si>
  <si>
    <t>SR-63</t>
  </si>
  <si>
    <t>SR-48</t>
  </si>
  <si>
    <t>SR-65</t>
  </si>
  <si>
    <t>SR-33</t>
  </si>
  <si>
    <t>SR-4</t>
  </si>
  <si>
    <t>SR-67</t>
  </si>
  <si>
    <t>SR-64</t>
  </si>
  <si>
    <t>SR-5</t>
  </si>
  <si>
    <t>In addition to Homer, the HEA service area includes 29 other communities</t>
  </si>
  <si>
    <t>SR-77</t>
  </si>
  <si>
    <t>SR-80</t>
  </si>
  <si>
    <t>SR-81</t>
  </si>
  <si>
    <t>SR-20</t>
  </si>
  <si>
    <t>SR-41</t>
  </si>
  <si>
    <t>SR-75</t>
  </si>
  <si>
    <t>SR-82</t>
  </si>
  <si>
    <t>SR-93</t>
  </si>
  <si>
    <t>SR-52</t>
  </si>
  <si>
    <t>SR-6</t>
  </si>
  <si>
    <t>Ketchikan, Saxman</t>
  </si>
  <si>
    <t>SR-90</t>
  </si>
  <si>
    <t>SR-7</t>
  </si>
  <si>
    <t>SR-95</t>
  </si>
  <si>
    <t>SR-99</t>
  </si>
  <si>
    <t>SR-101</t>
  </si>
  <si>
    <t>SR-102</t>
  </si>
  <si>
    <t>SR-103</t>
  </si>
  <si>
    <t>SR-104</t>
  </si>
  <si>
    <t>SR-105</t>
  </si>
  <si>
    <t>SR-106</t>
  </si>
  <si>
    <t>SR-109</t>
  </si>
  <si>
    <t>SR-8</t>
  </si>
  <si>
    <t>SR-111</t>
  </si>
  <si>
    <t>SR-44</t>
  </si>
  <si>
    <t>SR-51</t>
  </si>
  <si>
    <t>SR-149</t>
  </si>
  <si>
    <t>SR-166</t>
  </si>
  <si>
    <t>SR-169</t>
  </si>
  <si>
    <t>SR-116</t>
  </si>
  <si>
    <t>SR-117</t>
  </si>
  <si>
    <t>SR-118</t>
  </si>
  <si>
    <t>SR-35</t>
  </si>
  <si>
    <t>SR-120</t>
  </si>
  <si>
    <t>SR-96</t>
  </si>
  <si>
    <t>SR-124</t>
  </si>
  <si>
    <t>SR-127</t>
  </si>
  <si>
    <t>SR-19</t>
  </si>
  <si>
    <t>SR-26</t>
  </si>
  <si>
    <t>SR-83</t>
  </si>
  <si>
    <t>SR-130</t>
  </si>
  <si>
    <t>SR-143</t>
  </si>
  <si>
    <t>SR-144</t>
  </si>
  <si>
    <t>SR-187</t>
  </si>
  <si>
    <t>SR-132</t>
  </si>
  <si>
    <t>SR-53</t>
  </si>
  <si>
    <t>SR-135</t>
  </si>
  <si>
    <t>SR-136</t>
  </si>
  <si>
    <t>SR-198</t>
  </si>
  <si>
    <t>SR-139</t>
  </si>
  <si>
    <t>SR-146</t>
  </si>
  <si>
    <t>SR-97</t>
  </si>
  <si>
    <t>SR-148</t>
  </si>
  <si>
    <t>SR-150</t>
  </si>
  <si>
    <t>SR-152</t>
  </si>
  <si>
    <t>SR-155</t>
  </si>
  <si>
    <t>SR-156</t>
  </si>
  <si>
    <t>SR-193</t>
  </si>
  <si>
    <t>Provides power to Ketchikan, Wrangell, Petersburg</t>
  </si>
  <si>
    <t>SR-168</t>
  </si>
  <si>
    <t>SR-170</t>
  </si>
  <si>
    <t>SR-145</t>
  </si>
  <si>
    <t>SR-171</t>
  </si>
  <si>
    <t>SR-172</t>
  </si>
  <si>
    <t>SR-11</t>
  </si>
  <si>
    <t>SR-108</t>
  </si>
  <si>
    <t>SR-10</t>
  </si>
  <si>
    <t>SR-174</t>
  </si>
  <si>
    <t>SR-180</t>
  </si>
  <si>
    <t>SR-181</t>
  </si>
  <si>
    <t>SR-183</t>
  </si>
  <si>
    <t>SR-125</t>
  </si>
  <si>
    <t>SR-184</t>
  </si>
  <si>
    <t>SR-185</t>
  </si>
  <si>
    <t>SR-122</t>
  </si>
  <si>
    <t>SR-186</t>
  </si>
  <si>
    <t>SR-190</t>
  </si>
  <si>
    <t>SR-200</t>
  </si>
  <si>
    <t>SR-89</t>
  </si>
  <si>
    <t>SR-138</t>
  </si>
  <si>
    <t>SR-137</t>
  </si>
  <si>
    <t>AEA Reporting ID</t>
  </si>
  <si>
    <t>TDX North Slope Generating Company</t>
  </si>
  <si>
    <t xml:space="preserve">Did not report any commercial sales. </t>
  </si>
  <si>
    <t>Haines_grid</t>
  </si>
  <si>
    <t>White Mountain_grid</t>
  </si>
  <si>
    <t>Annual FY 18/FY19 PCE report. Did not submit monthly PCE reports to AEA.</t>
  </si>
  <si>
    <t>Annual FY19 PCE report. Did not submit monthly PCE reports to AEA.</t>
  </si>
  <si>
    <t>Intertie</t>
  </si>
  <si>
    <t>Alaska Electric Light&amp;Power Co</t>
  </si>
  <si>
    <t>Manley Utilities</t>
  </si>
  <si>
    <t>Teller Power Company</t>
  </si>
  <si>
    <t xml:space="preserve">Petersburg, City of </t>
  </si>
  <si>
    <t>Anchorage Mun Light and Power</t>
  </si>
  <si>
    <t xml:space="preserve">Wrangell, City of </t>
  </si>
  <si>
    <t>Bethel Utilities Corp</t>
  </si>
  <si>
    <t>City of Ekwok</t>
  </si>
  <si>
    <t>Kotlik Joint Utility</t>
  </si>
  <si>
    <t>Reporter ID</t>
  </si>
  <si>
    <t>PCE Community
(Y/N)</t>
  </si>
  <si>
    <t>P1</t>
  </si>
  <si>
    <t>Agrium US Inc</t>
  </si>
  <si>
    <t>Agrium Kenai Nitrogen Operations</t>
  </si>
  <si>
    <t>Chignik Bay</t>
  </si>
  <si>
    <t>Doyon Utilities Fort Greely</t>
  </si>
  <si>
    <t>Doyon Utilities Fort Wainwright</t>
  </si>
  <si>
    <t>Doyon Utilities LLC</t>
  </si>
  <si>
    <t>P152</t>
  </si>
  <si>
    <t>GVEA Solar Farm</t>
  </si>
  <si>
    <t>Alaska Electric G &amp; T Coop Inc</t>
  </si>
  <si>
    <t>P179</t>
  </si>
  <si>
    <t>P185</t>
  </si>
  <si>
    <t>P208</t>
  </si>
  <si>
    <t>P231</t>
  </si>
  <si>
    <t>Platinum_grid</t>
  </si>
  <si>
    <t>P235</t>
  </si>
  <si>
    <t>Renewable IPP</t>
  </si>
  <si>
    <t>Willow Solar</t>
  </si>
  <si>
    <t>P243</t>
  </si>
  <si>
    <t>South Fork Hydro, LLC</t>
  </si>
  <si>
    <t>South Fork Hydro (Eagle River)</t>
  </si>
  <si>
    <t>Tesoro Alaska Company</t>
  </si>
  <si>
    <t>US Air Force Eielson AFB</t>
  </si>
  <si>
    <t>P275</t>
  </si>
  <si>
    <t>Marathon Hydro</t>
  </si>
  <si>
    <t>P276</t>
  </si>
  <si>
    <t>P293</t>
  </si>
  <si>
    <t>P32</t>
  </si>
  <si>
    <t>P33</t>
  </si>
  <si>
    <t>P37</t>
  </si>
  <si>
    <t>P41</t>
  </si>
  <si>
    <t>Dewey Lakes </t>
  </si>
  <si>
    <t>P42</t>
  </si>
  <si>
    <t>Lutak</t>
  </si>
  <si>
    <t>Alakanuk_grid</t>
  </si>
  <si>
    <t>P64</t>
  </si>
  <si>
    <t>P73</t>
  </si>
  <si>
    <t>P81</t>
  </si>
  <si>
    <t>Ekwok_grid</t>
  </si>
  <si>
    <t>P89</t>
  </si>
  <si>
    <t>P97</t>
  </si>
  <si>
    <t>Neil McMahon, DOWL</t>
  </si>
  <si>
    <t>Haida Energy, Inc.</t>
  </si>
  <si>
    <t>Hiilangaay Hydro</t>
  </si>
  <si>
    <t>Port Lions Microgrid</t>
  </si>
  <si>
    <t xml:space="preserve">Slana Generating Station </t>
  </si>
  <si>
    <t>P131</t>
  </si>
  <si>
    <t>Eyak Service Center BESS</t>
  </si>
  <si>
    <t>P278</t>
  </si>
  <si>
    <t>Inside Passage Elec Coop, Inc</t>
  </si>
  <si>
    <t>P43</t>
  </si>
  <si>
    <t>May 2023</t>
  </si>
  <si>
    <t>Power Cost Equalization Program Data , Calendar Year 2020</t>
  </si>
  <si>
    <t>DRAFT</t>
  </si>
  <si>
    <t>Alaska Energy Statistics</t>
  </si>
  <si>
    <t xml:space="preserve">Table 1.a   Communities Participating in Power Cost Equalization Program, </t>
  </si>
  <si>
    <t xml:space="preserve">Table 1.b   Communities and Rates ($/kWh), </t>
  </si>
  <si>
    <t xml:space="preserve">Table 1.c   Average Consumption per Residential Customer per Month in PCE communities, </t>
  </si>
  <si>
    <t xml:space="preserve">Table 1.d   Installed Capacity by Certified Utilities (kW), </t>
  </si>
  <si>
    <t xml:space="preserve">Table 1.e   Net Generation by Certified Utilities (MWh), </t>
  </si>
  <si>
    <t xml:space="preserve">Table 1.f   Net Generation by Fuel Type by Certified Utilities (MWh), </t>
  </si>
  <si>
    <t xml:space="preserve">Table 1.g   Fuel Use for Power Generation by Certified Utilities, </t>
  </si>
  <si>
    <t xml:space="preserve">Table 1.h   Electricity Sales by Certified Utilities (MWh), </t>
  </si>
  <si>
    <t xml:space="preserve">Table 1.i   Revenue by Certified Utilities ($000), </t>
  </si>
  <si>
    <t xml:space="preserve">Table 1.j   Customers by Certified Utilities (Accounts), </t>
  </si>
  <si>
    <t xml:space="preserve">Table 2.1a  Installed Capacity by Prime Mover by Plant by Certified Utilities (kW), </t>
  </si>
  <si>
    <t xml:space="preserve">Table 2.2a  Net Generation and Total Disposition by Certified Utilities (MWh), </t>
  </si>
  <si>
    <t xml:space="preserve">Table 2.3a  Net Generation by Prime Mover by Certified Utilities (MWh), </t>
  </si>
  <si>
    <t xml:space="preserve">Table 2.3b  Net Generation by Fuel Type by Certified Utilities (MWh), </t>
  </si>
  <si>
    <t xml:space="preserve">Table 2.3c  Net Generation, Fuel Use, Fuel Cost and Efficiency by Certified Utilities,  </t>
  </si>
  <si>
    <t xml:space="preserve">Table 2.4a  Net Generation, Fuel Type, Emissions, Efficiency by Certified Utilities, </t>
  </si>
  <si>
    <t xml:space="preserve">Table 2.5a   Revenue, Sales and Customers by Customer Type by Certified Utilities ($000, MWh, Accounts), </t>
  </si>
  <si>
    <t xml:space="preserve">Table 2.5b  Average Annual Energy Use and Rates by Customer Type by Certified Utilities, (kWh/Customer, $/Customer, $/kWh), </t>
  </si>
  <si>
    <t xml:space="preserve">Table 2.5c  Average Residential Rates and PCE Payments ($/kWh), </t>
  </si>
  <si>
    <t>Installed Capacity by Prime Mover by Certified Utilities in Alaska (kW, %), 1960-</t>
  </si>
  <si>
    <t>Sales, Revenue, and Customers by Customer Type by Certified Utilities in Alaska (MWh, $000, Accounts), 1962-</t>
  </si>
  <si>
    <t>Average Annual Energy Use and Rates by Customer Type by Certified Utilities in Alaska (kWh/Customer, $/Customer, $/kWh), 1962-</t>
  </si>
  <si>
    <t>Net Generation by Fuel Type by Certified Utilities in Alaska (GWh), 1962-</t>
  </si>
  <si>
    <t>Less than 0.20</t>
  </si>
  <si>
    <t>Storage</t>
  </si>
  <si>
    <t>CPCN</t>
  </si>
  <si>
    <t>Craig; Klawock; Thorne Bay, Kasaan; Hollis; Hydaburg; Coffman Cove; Naukati Bay</t>
  </si>
  <si>
    <t>Slana; Chistochina; Mentasta Lake</t>
  </si>
  <si>
    <t>Tok; Tanacross; Tetlin; Dot Lake, Dot Lake Village</t>
  </si>
  <si>
    <t>Emmonak; Alakanuk</t>
  </si>
  <si>
    <t>Kasigluk; Nunapitchuk</t>
  </si>
  <si>
    <t>Saint Mary's, Andreafsky; Pitkas Point; Mountain Village</t>
  </si>
  <si>
    <t>Tooksook Bay; Tununak; Nightmute</t>
  </si>
  <si>
    <t>Nunapitchuk_grid</t>
  </si>
  <si>
    <t>Stebbins; Saint Michael</t>
  </si>
  <si>
    <t>Togiak; Twin Hills</t>
  </si>
  <si>
    <t>Upper Kalskag</t>
  </si>
  <si>
    <t>Bethel, Oscarville; Napakiak</t>
  </si>
  <si>
    <t>RCA CPCN</t>
  </si>
  <si>
    <t>Index Community</t>
  </si>
  <si>
    <t>Saint Paul Public Electric Utility Electric</t>
  </si>
  <si>
    <t>U S Army-Ft Wainwright</t>
  </si>
  <si>
    <t>Paxson</t>
  </si>
  <si>
    <t>AK PLANT ID</t>
  </si>
  <si>
    <t>P104</t>
  </si>
  <si>
    <t>Haines, Covenant Life; Klukwan; Chilkat Valley</t>
  </si>
  <si>
    <t>P167</t>
  </si>
  <si>
    <t>P168</t>
  </si>
  <si>
    <t>P170</t>
  </si>
  <si>
    <t>P226</t>
  </si>
  <si>
    <t>P245</t>
  </si>
  <si>
    <t>P269</t>
  </si>
  <si>
    <t>P274</t>
  </si>
  <si>
    <t>P277</t>
  </si>
  <si>
    <t>P279</t>
  </si>
  <si>
    <t>P280</t>
  </si>
  <si>
    <t>P281</t>
  </si>
  <si>
    <t>P282</t>
  </si>
  <si>
    <t>P283</t>
  </si>
  <si>
    <t>P284</t>
  </si>
  <si>
    <t>P285</t>
  </si>
  <si>
    <t>P286</t>
  </si>
  <si>
    <t>P287</t>
  </si>
  <si>
    <t>P288</t>
  </si>
  <si>
    <t>P289</t>
  </si>
  <si>
    <t>P290</t>
  </si>
  <si>
    <t>P291</t>
  </si>
  <si>
    <t>P292</t>
  </si>
  <si>
    <t>P38</t>
  </si>
  <si>
    <t>P39</t>
  </si>
  <si>
    <t>P44</t>
  </si>
  <si>
    <t>New Stuyahok; Ekwok</t>
  </si>
  <si>
    <t>P92</t>
  </si>
  <si>
    <t>P99</t>
  </si>
  <si>
    <t>AK Plant ID</t>
  </si>
  <si>
    <t>Storage (MWH)</t>
  </si>
  <si>
    <t>gallons</t>
  </si>
  <si>
    <t>WDS</t>
  </si>
  <si>
    <t>RFO</t>
  </si>
  <si>
    <t>Generation MMBtu</t>
  </si>
  <si>
    <t xml:space="preserve"> Generation MWh</t>
  </si>
  <si>
    <t>Fuel Units</t>
  </si>
  <si>
    <t>N/A</t>
  </si>
  <si>
    <t>AK sales reporting ID</t>
  </si>
  <si>
    <t>SR-142</t>
  </si>
  <si>
    <t>SR-195</t>
  </si>
  <si>
    <t>SR-197</t>
  </si>
  <si>
    <t>SR-199</t>
  </si>
  <si>
    <t>SR-201</t>
  </si>
  <si>
    <t>SR-202</t>
  </si>
  <si>
    <t>SR-204</t>
  </si>
  <si>
    <t>SR-205</t>
  </si>
  <si>
    <t>SR-206</t>
  </si>
  <si>
    <t>SR-207</t>
  </si>
  <si>
    <t>SR-208</t>
  </si>
  <si>
    <t>SR-209</t>
  </si>
  <si>
    <t>SR-210</t>
  </si>
  <si>
    <t>SR-211</t>
  </si>
  <si>
    <t>SR-212</t>
  </si>
  <si>
    <t>SR-9</t>
  </si>
  <si>
    <t>Sales Reporting ID</t>
  </si>
  <si>
    <t>OPERATOR_AEA Operator ID</t>
  </si>
  <si>
    <t>EIA operator Number</t>
  </si>
  <si>
    <t>PCE Reporting ID</t>
  </si>
  <si>
    <t>EIA Sales reporting frequency</t>
  </si>
  <si>
    <t>PCE Sales reporting frequency</t>
  </si>
  <si>
    <t>Reporting Name</t>
  </si>
  <si>
    <t>OPERATOR_Operator Name</t>
  </si>
  <si>
    <t>INTERTIE_Current Intertie ID</t>
  </si>
  <si>
    <t>INTERTIE_Current Intertie name</t>
  </si>
  <si>
    <t>GNIS</t>
  </si>
  <si>
    <t>Latitude</t>
  </si>
  <si>
    <t>Longitude</t>
  </si>
  <si>
    <t>AEA energy region</t>
  </si>
  <si>
    <t>Communities included in reporting</t>
  </si>
  <si>
    <t>AEA-133</t>
  </si>
  <si>
    <t>M</t>
  </si>
  <si>
    <t>222-0000</t>
  </si>
  <si>
    <t>AEA-117</t>
  </si>
  <si>
    <t>224_0000</t>
  </si>
  <si>
    <t>AEA-006</t>
  </si>
  <si>
    <t>A</t>
  </si>
  <si>
    <t>060-0000</t>
  </si>
  <si>
    <t>AEA-049</t>
  </si>
  <si>
    <t xml:space="preserve"> </t>
  </si>
  <si>
    <t>136-0000</t>
  </si>
  <si>
    <t>AEA-050</t>
  </si>
  <si>
    <t>137-0000</t>
  </si>
  <si>
    <t>AEA-051</t>
  </si>
  <si>
    <t>138-0000</t>
  </si>
  <si>
    <t>AEA-052</t>
  </si>
  <si>
    <t>139-0000</t>
  </si>
  <si>
    <t>AEA-053</t>
  </si>
  <si>
    <t>140-0000</t>
  </si>
  <si>
    <t>AEA-054</t>
  </si>
  <si>
    <t>141-0000</t>
  </si>
  <si>
    <t>052-2005</t>
  </si>
  <si>
    <t>AEA-055</t>
  </si>
  <si>
    <t>188-0000</t>
  </si>
  <si>
    <t>AEA-056</t>
  </si>
  <si>
    <t>142-0000</t>
  </si>
  <si>
    <t>AEA-088</t>
  </si>
  <si>
    <t>186-0000</t>
  </si>
  <si>
    <t>061-0000</t>
  </si>
  <si>
    <t>AEA-057</t>
  </si>
  <si>
    <t>143-0000</t>
  </si>
  <si>
    <t>062-0000</t>
  </si>
  <si>
    <t>AEA-005</t>
  </si>
  <si>
    <t>026-2012</t>
  </si>
  <si>
    <t>063-0000</t>
  </si>
  <si>
    <t>075-2020</t>
  </si>
  <si>
    <t>AEA-059</t>
  </si>
  <si>
    <t>150-0000</t>
  </si>
  <si>
    <t>AEA-060</t>
  </si>
  <si>
    <t>034-1988</t>
  </si>
  <si>
    <t>AEA-061</t>
  </si>
  <si>
    <t>153-0000</t>
  </si>
  <si>
    <t>023-2015</t>
  </si>
  <si>
    <t>AEA-001</t>
  </si>
  <si>
    <t>001-0000</t>
  </si>
  <si>
    <t>AEA-063</t>
  </si>
  <si>
    <t>156-0000</t>
  </si>
  <si>
    <t>065-2016</t>
  </si>
  <si>
    <t>AEA-099</t>
  </si>
  <si>
    <t>196-0000</t>
  </si>
  <si>
    <t>088-2008</t>
  </si>
  <si>
    <t>AEA-065</t>
  </si>
  <si>
    <t>158-0000</t>
  </si>
  <si>
    <t>AEA-096</t>
  </si>
  <si>
    <t>193-0000</t>
  </si>
  <si>
    <t>066-0000</t>
  </si>
  <si>
    <t>AEA-066</t>
  </si>
  <si>
    <t>159-0000</t>
  </si>
  <si>
    <t>067-0000</t>
  </si>
  <si>
    <t>012-0000</t>
  </si>
  <si>
    <t>AEA-003</t>
  </si>
  <si>
    <t>002-0000</t>
  </si>
  <si>
    <t>AEA-067</t>
  </si>
  <si>
    <t>163-0000</t>
  </si>
  <si>
    <t>068-0000</t>
  </si>
  <si>
    <t>AEA-068</t>
  </si>
  <si>
    <t>167-0000</t>
  </si>
  <si>
    <t>055-2006</t>
  </si>
  <si>
    <t>069-0000</t>
  </si>
  <si>
    <t>AEA-070</t>
  </si>
  <si>
    <t>170-0000</t>
  </si>
  <si>
    <t>AEA-071</t>
  </si>
  <si>
    <t>171-0000</t>
  </si>
  <si>
    <t>AEA-072</t>
  </si>
  <si>
    <t>172-0000</t>
  </si>
  <si>
    <t>AEA-073</t>
  </si>
  <si>
    <t>155-0000</t>
  </si>
  <si>
    <t>AEA-074</t>
  </si>
  <si>
    <t>173-0000</t>
  </si>
  <si>
    <t>AEA-002</t>
  </si>
  <si>
    <t>003-0000</t>
  </si>
  <si>
    <t>070-0000</t>
  </si>
  <si>
    <t>075-1985</t>
  </si>
  <si>
    <t>AEA-075</t>
  </si>
  <si>
    <t>174-0000</t>
  </si>
  <si>
    <t>164-0000</t>
  </si>
  <si>
    <t>165-0000</t>
  </si>
  <si>
    <t>AEA-085</t>
  </si>
  <si>
    <t>183-0000</t>
  </si>
  <si>
    <t>AEA-077</t>
  </si>
  <si>
    <t>175-0000</t>
  </si>
  <si>
    <t>071-0000</t>
  </si>
  <si>
    <t>AEA-079</t>
  </si>
  <si>
    <t>177-0000</t>
  </si>
  <si>
    <t>AEA-058</t>
  </si>
  <si>
    <t>146-0000</t>
  </si>
  <si>
    <t>AEA-004</t>
  </si>
  <si>
    <t>004-0000</t>
  </si>
  <si>
    <t>AEA-080</t>
  </si>
  <si>
    <t>178-0000</t>
  </si>
  <si>
    <t>072-0000</t>
  </si>
  <si>
    <t>AEA-082</t>
  </si>
  <si>
    <t>179-0000</t>
  </si>
  <si>
    <t>084-2015</t>
  </si>
  <si>
    <t>AEA-083</t>
  </si>
  <si>
    <t>180-0000</t>
  </si>
  <si>
    <t>AEA-155</t>
  </si>
  <si>
    <t>187-0000</t>
  </si>
  <si>
    <t>076-0000</t>
  </si>
  <si>
    <t>077-0000</t>
  </si>
  <si>
    <t>078-0000</t>
  </si>
  <si>
    <t>045-2016</t>
  </si>
  <si>
    <t>079-0000</t>
  </si>
  <si>
    <t>080-0000</t>
  </si>
  <si>
    <t>081-0000</t>
  </si>
  <si>
    <t>149-1980</t>
  </si>
  <si>
    <t>032-1998</t>
  </si>
  <si>
    <t>026-2010</t>
  </si>
  <si>
    <t>147-0000</t>
  </si>
  <si>
    <t>AEA-081</t>
  </si>
  <si>
    <t>181-0000</t>
  </si>
  <si>
    <t>148-0000</t>
  </si>
  <si>
    <t>005-0000</t>
  </si>
  <si>
    <t>AEA-084</t>
  </si>
  <si>
    <t>182-0000</t>
  </si>
  <si>
    <t>AEA-086</t>
  </si>
  <si>
    <t>184-0000</t>
  </si>
  <si>
    <t>AEA-087</t>
  </si>
  <si>
    <t>185-0000</t>
  </si>
  <si>
    <t>AEA-091</t>
  </si>
  <si>
    <t>085-0000</t>
  </si>
  <si>
    <t>AEA-092</t>
  </si>
  <si>
    <t>189-0000</t>
  </si>
  <si>
    <t>015-2008</t>
  </si>
  <si>
    <t>AEA-172</t>
  </si>
  <si>
    <t xml:space="preserve">Thorne Bay, City of </t>
  </si>
  <si>
    <t>ThorneBay_grid</t>
  </si>
  <si>
    <t>086-0000</t>
  </si>
  <si>
    <t>035-0000</t>
  </si>
  <si>
    <t>AEA-093</t>
  </si>
  <si>
    <t>190-0000</t>
  </si>
  <si>
    <t>AEA-094</t>
  </si>
  <si>
    <t>191-0000</t>
  </si>
  <si>
    <t>AEA-095</t>
  </si>
  <si>
    <t>192-0000</t>
  </si>
  <si>
    <t>AEA-098</t>
  </si>
  <si>
    <t>194-0000</t>
  </si>
  <si>
    <t>AEA-097</t>
  </si>
  <si>
    <t>195-0000</t>
  </si>
  <si>
    <t>AEA-100</t>
  </si>
  <si>
    <t>197-0000</t>
  </si>
  <si>
    <t>166-0000</t>
  </si>
  <si>
    <t>090-0000</t>
  </si>
  <si>
    <t>213-0000</t>
  </si>
  <si>
    <t>160-0000</t>
  </si>
  <si>
    <t>AEA-101</t>
  </si>
  <si>
    <t>198-0000</t>
  </si>
  <si>
    <t>AEA-102</t>
  </si>
  <si>
    <t>091-0000</t>
  </si>
  <si>
    <t>AEA-103</t>
  </si>
  <si>
    <t>216-0000</t>
  </si>
  <si>
    <t>AEA-130</t>
  </si>
  <si>
    <t>219-0000</t>
  </si>
  <si>
    <t>AEA-134</t>
  </si>
  <si>
    <t>221-0000</t>
  </si>
  <si>
    <t>AEA-108</t>
  </si>
  <si>
    <t>225_0000</t>
  </si>
  <si>
    <t>AEA-171</t>
  </si>
  <si>
    <t>Arctic Utilities, Inc</t>
  </si>
  <si>
    <t>TNSG</t>
  </si>
  <si>
    <t>AEA-110</t>
  </si>
  <si>
    <t>217-2009</t>
  </si>
  <si>
    <t>AEA-111</t>
  </si>
  <si>
    <t xml:space="preserve">Seward, City of </t>
  </si>
  <si>
    <t>215-1985</t>
  </si>
  <si>
    <t>AEA-109</t>
  </si>
  <si>
    <t>AEA-041</t>
  </si>
  <si>
    <t>125-0000</t>
  </si>
  <si>
    <t>AEA-135</t>
  </si>
  <si>
    <t>AEA-120</t>
  </si>
  <si>
    <t>Eielson AFB</t>
  </si>
  <si>
    <t>AEA-090</t>
  </si>
  <si>
    <t>AEA-140</t>
  </si>
  <si>
    <t>AEA-129</t>
  </si>
  <si>
    <t>AEA-161</t>
  </si>
  <si>
    <t>Alyeska Seafoods Inc</t>
  </si>
  <si>
    <t>AEA-173</t>
  </si>
  <si>
    <t>NUI Energy Brokers, Inc</t>
  </si>
  <si>
    <t>AEA-174</t>
  </si>
  <si>
    <t>AEA-126</t>
  </si>
  <si>
    <t>AEA-009</t>
  </si>
  <si>
    <t>093-0000</t>
  </si>
  <si>
    <t>AEA-127</t>
  </si>
  <si>
    <t>AEA-112</t>
  </si>
  <si>
    <t>AEA-124</t>
  </si>
  <si>
    <t>036-0000</t>
  </si>
  <si>
    <t>AEA-010</t>
  </si>
  <si>
    <t>094-0000</t>
  </si>
  <si>
    <t>AEA-011</t>
  </si>
  <si>
    <t>095-0000</t>
  </si>
  <si>
    <t>AEA-008</t>
  </si>
  <si>
    <t>Andreanof Electric Corp</t>
  </si>
  <si>
    <t>AEA-012</t>
  </si>
  <si>
    <t>096-0000</t>
  </si>
  <si>
    <t>161-0000</t>
  </si>
  <si>
    <t>AEA-013</t>
  </si>
  <si>
    <t>097-0000</t>
  </si>
  <si>
    <t>AEA-014</t>
  </si>
  <si>
    <t>007-0000</t>
  </si>
  <si>
    <t>AEA-132</t>
  </si>
  <si>
    <t>AEA-015</t>
  </si>
  <si>
    <t>098-0000</t>
  </si>
  <si>
    <t>039-0000</t>
  </si>
  <si>
    <t>AEA-016</t>
  </si>
  <si>
    <t>099-0000</t>
  </si>
  <si>
    <t>AEA-139</t>
  </si>
  <si>
    <t>116-0000</t>
  </si>
  <si>
    <t>AEA-018</t>
  </si>
  <si>
    <t>Central Electric Inc.</t>
  </si>
  <si>
    <t>AEA-019</t>
  </si>
  <si>
    <t>100-0000</t>
  </si>
  <si>
    <t>AEA-062</t>
  </si>
  <si>
    <t>154-0000</t>
  </si>
  <si>
    <t>AEA-020</t>
  </si>
  <si>
    <t>101-0000</t>
  </si>
  <si>
    <t>040-0000</t>
  </si>
  <si>
    <t>AEA-021</t>
  </si>
  <si>
    <t>104-0000</t>
  </si>
  <si>
    <t>AEA-023</t>
  </si>
  <si>
    <t>102-0000</t>
  </si>
  <si>
    <t>AEA-104</t>
  </si>
  <si>
    <t>AEA-022</t>
  </si>
  <si>
    <t>103-0000</t>
  </si>
  <si>
    <t>AEA-024</t>
  </si>
  <si>
    <t>105-0000</t>
  </si>
  <si>
    <t>144-0000</t>
  </si>
  <si>
    <t>AEA-025</t>
  </si>
  <si>
    <t>106-0000</t>
  </si>
  <si>
    <t>AEA-026</t>
  </si>
  <si>
    <t>107-0000</t>
  </si>
  <si>
    <t>AEA-034</t>
  </si>
  <si>
    <t>114-0000</t>
  </si>
  <si>
    <t>AEA-027</t>
  </si>
  <si>
    <t>014-1990</t>
  </si>
  <si>
    <t>AEA-105</t>
  </si>
  <si>
    <t>145-0000</t>
  </si>
  <si>
    <t>AEA-042</t>
  </si>
  <si>
    <t>130-0000</t>
  </si>
  <si>
    <t>AEA-069</t>
  </si>
  <si>
    <t>169-0000</t>
  </si>
  <si>
    <t>AEA-028</t>
  </si>
  <si>
    <t>110-0000</t>
  </si>
  <si>
    <t>009-0000</t>
  </si>
  <si>
    <t>041-0000</t>
  </si>
  <si>
    <t>AEA-029</t>
  </si>
  <si>
    <t>111-0000</t>
  </si>
  <si>
    <t>AEA-030</t>
  </si>
  <si>
    <t>AEA-131</t>
  </si>
  <si>
    <t>AEA-031</t>
  </si>
  <si>
    <t>112-0000</t>
  </si>
  <si>
    <t>043-0000</t>
  </si>
  <si>
    <t>AEA-032</t>
  </si>
  <si>
    <t>113-0000</t>
  </si>
  <si>
    <t>AEA-037</t>
  </si>
  <si>
    <t>119-0000</t>
  </si>
  <si>
    <t>AEA-033</t>
  </si>
  <si>
    <t>115-0000</t>
  </si>
  <si>
    <t>046-0000</t>
  </si>
  <si>
    <t>AEA-035</t>
  </si>
  <si>
    <t>117-0000</t>
  </si>
  <si>
    <t>047-0000</t>
  </si>
  <si>
    <t>048-0000</t>
  </si>
  <si>
    <t>AEA-106</t>
  </si>
  <si>
    <t>223-0000</t>
  </si>
  <si>
    <t>AEA-036</t>
  </si>
  <si>
    <t>118-0000</t>
  </si>
  <si>
    <t>011-0000</t>
  </si>
  <si>
    <t>049-0000</t>
  </si>
  <si>
    <t>128-0000</t>
  </si>
  <si>
    <t>050-0000</t>
  </si>
  <si>
    <t>AEA-038</t>
  </si>
  <si>
    <t>120-0000</t>
  </si>
  <si>
    <t>051-0000</t>
  </si>
  <si>
    <t>AEA-107</t>
  </si>
  <si>
    <t>AEA-039</t>
  </si>
  <si>
    <t>121-0000</t>
  </si>
  <si>
    <t>AEA-040</t>
  </si>
  <si>
    <t>123-1983</t>
  </si>
  <si>
    <t>129-0000</t>
  </si>
  <si>
    <t>162-0000</t>
  </si>
  <si>
    <t>054-0000</t>
  </si>
  <si>
    <t>AEA-007</t>
  </si>
  <si>
    <t>092-0000</t>
  </si>
  <si>
    <t>057-0000</t>
  </si>
  <si>
    <t>AEA-043</t>
  </si>
  <si>
    <t>131-0000</t>
  </si>
  <si>
    <t>AEA-137</t>
  </si>
  <si>
    <t>Paxson Inn and Lodge</t>
  </si>
  <si>
    <t>226_0000</t>
  </si>
  <si>
    <t>Paxson_grid</t>
  </si>
  <si>
    <t>AEA-044</t>
  </si>
  <si>
    <t>132-0000</t>
  </si>
  <si>
    <t>058-0000</t>
  </si>
  <si>
    <t>AEA-045</t>
  </si>
  <si>
    <t>AEA-046</t>
  </si>
  <si>
    <t>134-0000</t>
  </si>
  <si>
    <t>AEA-064</t>
  </si>
  <si>
    <t>157-0000</t>
  </si>
  <si>
    <t>AEA-078</t>
  </si>
  <si>
    <t>176-0000</t>
  </si>
  <si>
    <t>AEA-047</t>
  </si>
  <si>
    <t>059-0000</t>
  </si>
  <si>
    <t>AEA-048</t>
  </si>
  <si>
    <t>135-0000</t>
  </si>
  <si>
    <t>PCE reporting ID</t>
  </si>
  <si>
    <t>AEA Plant ID</t>
  </si>
  <si>
    <t>eia_plant_id</t>
  </si>
  <si>
    <t>plant_name</t>
  </si>
  <si>
    <t>AEA_operator Id</t>
  </si>
  <si>
    <t>eia_operator_id</t>
  </si>
  <si>
    <t>OPERATOR_Operator_name</t>
  </si>
  <si>
    <t>Currently Reports to EIA</t>
  </si>
  <si>
    <t>Currently Reports to PCE</t>
  </si>
  <si>
    <t>combined_heat_power</t>
  </si>
  <si>
    <t>nameplate_capacity</t>
  </si>
  <si>
    <t>OPERATOR_sector__id</t>
  </si>
  <si>
    <t>OPERATOR_sector__name</t>
  </si>
  <si>
    <t>OPERATOR_sector__number</t>
  </si>
  <si>
    <t>Primary voltage</t>
  </si>
  <si>
    <t>Primary voltage 2</t>
  </si>
  <si>
    <t>Phases</t>
  </si>
  <si>
    <t>longitude</t>
  </si>
  <si>
    <t>status (OP, SB, OA)</t>
  </si>
  <si>
    <t>AEA-121</t>
  </si>
  <si>
    <t>Industrial CHP</t>
  </si>
  <si>
    <t>Electric Utility</t>
  </si>
  <si>
    <t>OP</t>
  </si>
  <si>
    <t>FALSE</t>
  </si>
  <si>
    <t>Anchorage Municipal Light &amp; Power</t>
  </si>
  <si>
    <t>AWWU Conduit</t>
  </si>
  <si>
    <t>TRUE</t>
  </si>
  <si>
    <t>AEA-114</t>
  </si>
  <si>
    <t>NAICS-22 Cogen</t>
  </si>
  <si>
    <t>216-1982</t>
  </si>
  <si>
    <t>AEA-116</t>
  </si>
  <si>
    <t>Commercial NAICS Non-Cogen</t>
  </si>
  <si>
    <t>AEA-118</t>
  </si>
  <si>
    <t>AEA-122</t>
  </si>
  <si>
    <t>AEA-113</t>
  </si>
  <si>
    <t>NAICS-22 Non-Cogen</t>
  </si>
  <si>
    <t>AEA-115</t>
  </si>
  <si>
    <t>Included in PCE reporting as "Purchased Power"</t>
  </si>
  <si>
    <t>AEA-170</t>
  </si>
  <si>
    <t>10 Mile Creek</t>
  </si>
  <si>
    <t>Mahoney Lake Hydroelectric</t>
  </si>
  <si>
    <t>AEA-160</t>
  </si>
  <si>
    <t>Ketchikan Electric Company</t>
  </si>
  <si>
    <t>PCE reporting includes diesel and hydro generation</t>
  </si>
  <si>
    <t>Dry Spruce Bay (Creek)</t>
  </si>
  <si>
    <t>AEA-150</t>
  </si>
  <si>
    <t>PB Energy, Inc</t>
  </si>
  <si>
    <t>AEA-151</t>
  </si>
  <si>
    <t>AEA-152</t>
  </si>
  <si>
    <t>Burnett River Hatchery</t>
  </si>
  <si>
    <t>AEA-154</t>
  </si>
  <si>
    <t>SSRAA</t>
  </si>
  <si>
    <t>Manley</t>
  </si>
  <si>
    <t>Manley Utility Co Inc</t>
  </si>
  <si>
    <t>AEA-125</t>
  </si>
  <si>
    <t>Industrial NAICS Cogen</t>
  </si>
  <si>
    <t>Industrial NAICS Non-Cogen</t>
  </si>
  <si>
    <t>Commercial NAICS Cogen</t>
  </si>
  <si>
    <t>Ivanof Bay</t>
  </si>
  <si>
    <t>026-2011</t>
  </si>
  <si>
    <t>AEA-128</t>
  </si>
  <si>
    <t>Jetty Lake (West Side Hydro)</t>
  </si>
  <si>
    <t>Tin City</t>
  </si>
  <si>
    <t>Chena 6</t>
  </si>
  <si>
    <t>Blue Lake Fish Valve</t>
  </si>
  <si>
    <t>Sitka City of &amp; Borough of</t>
  </si>
  <si>
    <t>Alyeska Seafoods</t>
  </si>
  <si>
    <t>American President Lines Ltd</t>
  </si>
  <si>
    <t>AEA-162</t>
  </si>
  <si>
    <t>Ounalshka Corp</t>
  </si>
  <si>
    <t>Bering Star</t>
  </si>
  <si>
    <t>AEA-163</t>
  </si>
  <si>
    <t>Icicle Seafoods Inc</t>
  </si>
  <si>
    <t>Central Production Facility 1</t>
  </si>
  <si>
    <t>AEA-164</t>
  </si>
  <si>
    <t>Phillips Alaska Inc</t>
  </si>
  <si>
    <t>Central Production Facility 2</t>
  </si>
  <si>
    <t>Central Production Facility 3</t>
  </si>
  <si>
    <t>AEA-165</t>
  </si>
  <si>
    <t>Peter Pan Seafoods</t>
  </si>
  <si>
    <t>Lisburne Production Center</t>
  </si>
  <si>
    <t>AEA-166</t>
  </si>
  <si>
    <t>BP Exploration Alaska</t>
  </si>
  <si>
    <t>Offshore Systems</t>
  </si>
  <si>
    <t>AEA-168</t>
  </si>
  <si>
    <t>Offshore Systems Inc</t>
  </si>
  <si>
    <t>Seawater Treatment Plant</t>
  </si>
  <si>
    <t>AEA-169</t>
  </si>
  <si>
    <t>Conoco Phillips Alaska Inc</t>
  </si>
  <si>
    <t>Inlcudes EIA Unalaska Power Module and Dutch Harbor</t>
  </si>
  <si>
    <t>Includes EIA: Orca, Humpback Creek, Power Creek, Eyak Service Center BESS</t>
  </si>
  <si>
    <t>7-Mile Ridge Wind Project</t>
  </si>
  <si>
    <t>218-0000</t>
  </si>
  <si>
    <t>045-0000</t>
  </si>
  <si>
    <t>055-0000</t>
  </si>
  <si>
    <t>SB?</t>
  </si>
  <si>
    <t>065-0000</t>
  </si>
  <si>
    <t>204-0000</t>
  </si>
  <si>
    <t>084-0000</t>
  </si>
  <si>
    <t>208-0000</t>
  </si>
  <si>
    <t>AEA-159</t>
  </si>
  <si>
    <t>PCE_utility_code</t>
  </si>
  <si>
    <t>Operator_name</t>
  </si>
  <si>
    <t>sector__id</t>
  </si>
  <si>
    <t>sector__name</t>
  </si>
  <si>
    <t>sector__number</t>
  </si>
  <si>
    <t>operator_rca_regulatory_status_name</t>
  </si>
  <si>
    <t>operator_utility_certificate</t>
  </si>
  <si>
    <t>operator__utility_type_name</t>
  </si>
  <si>
    <t>operator_cpcn_status</t>
  </si>
  <si>
    <t>pce_eligible</t>
  </si>
  <si>
    <t>Power Generation End Use</t>
  </si>
  <si>
    <t>AKHI</t>
  </si>
  <si>
    <t>Unregulated</t>
  </si>
  <si>
    <t>Public Electric Utility</t>
  </si>
  <si>
    <t>Active</t>
  </si>
  <si>
    <t>Retail</t>
  </si>
  <si>
    <t>AKIA</t>
  </si>
  <si>
    <t>AKIANCE</t>
  </si>
  <si>
    <t>Private Electric Utility</t>
  </si>
  <si>
    <t>AKUT</t>
  </si>
  <si>
    <t>ALASPCA</t>
  </si>
  <si>
    <t>Regulated</t>
  </si>
  <si>
    <t>ALASVEC</t>
  </si>
  <si>
    <t>Electric Co-op</t>
  </si>
  <si>
    <t>ALUTPC</t>
  </si>
  <si>
    <t>ANDRE</t>
  </si>
  <si>
    <t>Inactive</t>
  </si>
  <si>
    <t>ANIALPC</t>
  </si>
  <si>
    <t>ARCTVC</t>
  </si>
  <si>
    <t>ATKA</t>
  </si>
  <si>
    <t>ATMATU</t>
  </si>
  <si>
    <t>BEAVJU</t>
  </si>
  <si>
    <t>BETHUC</t>
  </si>
  <si>
    <t>BIRCCEC</t>
  </si>
  <si>
    <t>BUCK</t>
  </si>
  <si>
    <t>CENTEI</t>
  </si>
  <si>
    <t>CHALVC</t>
  </si>
  <si>
    <t>CHENVC</t>
  </si>
  <si>
    <t>CHIG</t>
  </si>
  <si>
    <t>CHIGLEU</t>
  </si>
  <si>
    <t>CHIGLPU</t>
  </si>
  <si>
    <t>CHITE</t>
  </si>
  <si>
    <t>CIRCE</t>
  </si>
  <si>
    <t>CLARPVC</t>
  </si>
  <si>
    <t>CORDEC</t>
  </si>
  <si>
    <t>DIOMJU</t>
  </si>
  <si>
    <t>EGEG</t>
  </si>
  <si>
    <t>EKWO</t>
  </si>
  <si>
    <t xml:space="preserve">Ekwok, City of </t>
  </si>
  <si>
    <t>ELFICEU</t>
  </si>
  <si>
    <t>FALSPE</t>
  </si>
  <si>
    <t>GALE</t>
  </si>
  <si>
    <t>GK</t>
  </si>
  <si>
    <t>GOLOPU</t>
  </si>
  <si>
    <t>GUSTE</t>
  </si>
  <si>
    <t>Gustavus Electric Co</t>
  </si>
  <si>
    <t>GWITZU</t>
  </si>
  <si>
    <t>HUGHPL</t>
  </si>
  <si>
    <t>IGIUEC</t>
  </si>
  <si>
    <t>ILIANNE</t>
  </si>
  <si>
    <t>INSIPEC</t>
  </si>
  <si>
    <t>Previously known as Tlingit &amp; Haida Region El Auth</t>
  </si>
  <si>
    <t>IPNAEC</t>
  </si>
  <si>
    <t>KINGC</t>
  </si>
  <si>
    <t>KIPNLP</t>
  </si>
  <si>
    <t>KOBUVEC</t>
  </si>
  <si>
    <t>KOKHVC</t>
  </si>
  <si>
    <t>KOTLES</t>
  </si>
  <si>
    <t>KOTZEA</t>
  </si>
  <si>
    <t>KOYU</t>
  </si>
  <si>
    <t>KWET</t>
  </si>
  <si>
    <t>KWIGPC</t>
  </si>
  <si>
    <t>LARSBUC</t>
  </si>
  <si>
    <t>LEVEEC</t>
  </si>
  <si>
    <t>LIMEVTC</t>
  </si>
  <si>
    <t>MANLU</t>
  </si>
  <si>
    <t>MANOPC</t>
  </si>
  <si>
    <t>MCGRLP</t>
  </si>
  <si>
    <t>MIDDKEC</t>
  </si>
  <si>
    <t>NAKNEA</t>
  </si>
  <si>
    <t>NAPAC</t>
  </si>
  <si>
    <t>NAPAEU</t>
  </si>
  <si>
    <t>NATELP</t>
  </si>
  <si>
    <t>NELSLEC</t>
  </si>
  <si>
    <t>NEWKVC</t>
  </si>
  <si>
    <t>NIKO</t>
  </si>
  <si>
    <t>NOMEJUS</t>
  </si>
  <si>
    <t>NORTSB</t>
  </si>
  <si>
    <t>NUNAIEC</t>
  </si>
  <si>
    <t>NUSHEC</t>
  </si>
  <si>
    <t>OUZI</t>
  </si>
  <si>
    <t>PEDRBV</t>
  </si>
  <si>
    <t>PELIU</t>
  </si>
  <si>
    <t>PERR</t>
  </si>
  <si>
    <t>PILOPEU</t>
  </si>
  <si>
    <t>PLAT</t>
  </si>
  <si>
    <t>AEA-076</t>
  </si>
  <si>
    <t>PLATCC</t>
  </si>
  <si>
    <t>Platinum Commercial Company LLC.</t>
  </si>
  <si>
    <t>PORTHU</t>
  </si>
  <si>
    <t>PUVUPC</t>
  </si>
  <si>
    <t>RAMP</t>
  </si>
  <si>
    <t>RUBY</t>
  </si>
  <si>
    <t>STEVVIC</t>
  </si>
  <si>
    <t>STGEORGE</t>
  </si>
  <si>
    <t>STPMEU</t>
  </si>
  <si>
    <t>TAKOC</t>
  </si>
  <si>
    <t>TANAEC</t>
  </si>
  <si>
    <t>TANAPC</t>
  </si>
  <si>
    <t>TATIVIC</t>
  </si>
  <si>
    <t>TDXA</t>
  </si>
  <si>
    <t>AEA-089</t>
  </si>
  <si>
    <t>TDXC</t>
  </si>
  <si>
    <t>SAND POINT GENERATING, LLC</t>
  </si>
  <si>
    <t>TDXM</t>
  </si>
  <si>
    <t>TELLPC</t>
  </si>
  <si>
    <t>TENAS</t>
  </si>
  <si>
    <t>TULUTPU</t>
  </si>
  <si>
    <t>TUNTCSA</t>
  </si>
  <si>
    <t>TWINHVC</t>
  </si>
  <si>
    <t>UMNAP</t>
  </si>
  <si>
    <t>UNAL</t>
  </si>
  <si>
    <t>UNALVEC</t>
  </si>
  <si>
    <t>UNGUPC</t>
  </si>
  <si>
    <t>VENEVE</t>
  </si>
  <si>
    <t>WHITMU</t>
  </si>
  <si>
    <t>YAKUP</t>
  </si>
  <si>
    <t>Yakutat Power Inc</t>
  </si>
  <si>
    <t>Exempted from RCA jurisdiction</t>
  </si>
  <si>
    <t>Anchorage Municipal Light and Power</t>
  </si>
  <si>
    <t>Wholesale</t>
  </si>
  <si>
    <t>Independent Power Producer</t>
  </si>
  <si>
    <t>Military</t>
  </si>
  <si>
    <t>Consumed by facility</t>
  </si>
  <si>
    <t>Industrial</t>
  </si>
  <si>
    <t>Joint Action Agency of the State of Alaska</t>
  </si>
  <si>
    <t>Also EIA ID 60770</t>
  </si>
  <si>
    <t>Also EIA ID 60123</t>
  </si>
  <si>
    <t>Political Subdivision of the State</t>
  </si>
  <si>
    <t>Paxson Inn &amp; Lodge</t>
  </si>
  <si>
    <t>AEA-138</t>
  </si>
  <si>
    <t>KINGCC</t>
  </si>
  <si>
    <t>King Cove Corporation</t>
  </si>
  <si>
    <t>GOLDCE</t>
  </si>
  <si>
    <t>Alaska Electric Generation &amp; Transmission Cooperative, Inc.</t>
  </si>
  <si>
    <t>AEA-141</t>
  </si>
  <si>
    <t>Alaska Industrial Development &amp; Export Authority</t>
  </si>
  <si>
    <t>AEA-142</t>
  </si>
  <si>
    <t>AEA-143</t>
  </si>
  <si>
    <t>Aleutian Wind Energy, LLC</t>
  </si>
  <si>
    <t>Wind farm selling power to Sand Point</t>
  </si>
  <si>
    <t>AEA-144</t>
  </si>
  <si>
    <t>BBL HYDRO, INC.</t>
  </si>
  <si>
    <t>AEA-145</t>
  </si>
  <si>
    <t>CHENA POWER COMPANY</t>
  </si>
  <si>
    <t>AEA-146</t>
  </si>
  <si>
    <t>GOAT LAKE HYDRO, INC.</t>
  </si>
  <si>
    <t>AEA-147</t>
  </si>
  <si>
    <t>AEA-148</t>
  </si>
  <si>
    <t>Docks</t>
  </si>
  <si>
    <t>AEA-149</t>
  </si>
  <si>
    <t>KWAAN ELECTRIC TRANSMISSION INTERTIE COOPERATIVE, INC.</t>
  </si>
  <si>
    <t>Connects to Admiralty Island/Greens Creek Mine</t>
  </si>
  <si>
    <t>Dry Spruce Bay Hydroelectric near Port Bailey</t>
  </si>
  <si>
    <t>Wind farm selling power to City of St. Paul</t>
  </si>
  <si>
    <t>AEA-156</t>
  </si>
  <si>
    <t>Thomas Bay Power Authority</t>
  </si>
  <si>
    <t>AEA-157</t>
  </si>
  <si>
    <t>Weisner Trading Co.</t>
  </si>
  <si>
    <t>AEA-158</t>
  </si>
  <si>
    <t>Weldon S. Holmes, d/b/a Semloh Supply</t>
  </si>
  <si>
    <t>City of Thorne Bay</t>
  </si>
  <si>
    <t>intertie_id</t>
  </si>
  <si>
    <t>Intertie Unique ID Name</t>
  </si>
  <si>
    <t>Current ID</t>
  </si>
  <si>
    <t>Communities Intertied</t>
  </si>
  <si>
    <t>Month of interite</t>
  </si>
  <si>
    <t>Year of intertie</t>
  </si>
  <si>
    <t>015-1975</t>
  </si>
  <si>
    <t>1975</t>
  </si>
  <si>
    <t>PCE reporting</t>
  </si>
  <si>
    <t>023-1987</t>
  </si>
  <si>
    <t>1987</t>
  </si>
  <si>
    <t>023-1999</t>
  </si>
  <si>
    <t>Craig; Klawock; Thorne Bay, Kasaan</t>
  </si>
  <si>
    <t>1999</t>
  </si>
  <si>
    <t>Distributing Alaska's Power. 2008</t>
  </si>
  <si>
    <t>023-2004</t>
  </si>
  <si>
    <t>Craig; Klawock; Thorne Bay, Kasaan; Hollis</t>
  </si>
  <si>
    <t>2004</t>
  </si>
  <si>
    <t>023-2006</t>
  </si>
  <si>
    <t>Craig; Klawock; Thorne Bay, Kasaan; Hollis; Hydaburg</t>
  </si>
  <si>
    <t>2006</t>
  </si>
  <si>
    <t>023-2011</t>
  </si>
  <si>
    <t>Craig; Klawock; Thorne Bay, Kasaan; Hollis; Hydaburg; Coffman Cove</t>
  </si>
  <si>
    <t>2011</t>
  </si>
  <si>
    <t>2015</t>
  </si>
  <si>
    <t>Southeast Alaska Intertie Study (2003)</t>
  </si>
  <si>
    <t>026-0000</t>
  </si>
  <si>
    <t>Slana; Chistochina</t>
  </si>
  <si>
    <t>2010</t>
  </si>
  <si>
    <t>032-1993</t>
  </si>
  <si>
    <t>1993</t>
  </si>
  <si>
    <t>034-1980</t>
  </si>
  <si>
    <t>1980</t>
  </si>
  <si>
    <t>052-0000</t>
  </si>
  <si>
    <t>Kalskag; Lower Kalskag</t>
  </si>
  <si>
    <t>1985</t>
  </si>
  <si>
    <t>064-0000</t>
  </si>
  <si>
    <t>086-2020</t>
  </si>
  <si>
    <t>2020</t>
  </si>
  <si>
    <t>088-0000</t>
  </si>
  <si>
    <t>088-2006</t>
  </si>
  <si>
    <t>Toksook Bay; Tununak</t>
  </si>
  <si>
    <t>https://www.innelectric.com/our-history.html</t>
  </si>
  <si>
    <t>199-0000</t>
  </si>
  <si>
    <t>Kobuk_grid</t>
  </si>
  <si>
    <t>200-0000</t>
  </si>
  <si>
    <t>Tununak_grid</t>
  </si>
  <si>
    <t>201-0000</t>
  </si>
  <si>
    <t>Nightmute_grid</t>
  </si>
  <si>
    <t>202-0000</t>
  </si>
  <si>
    <t>SaintMichael_grid</t>
  </si>
  <si>
    <t>203-0000</t>
  </si>
  <si>
    <t>PitkasPoint_grid</t>
  </si>
  <si>
    <t>205-0000</t>
  </si>
  <si>
    <t>LowerKalskag_grid</t>
  </si>
  <si>
    <t>206-0000</t>
  </si>
  <si>
    <t>Chistochina_grid</t>
  </si>
  <si>
    <t>207-0000</t>
  </si>
  <si>
    <t>Coffman_Cove_grid</t>
  </si>
  <si>
    <t>209-0000</t>
  </si>
  <si>
    <t>Hollis_grid</t>
  </si>
  <si>
    <t>210-0000</t>
  </si>
  <si>
    <t>Hydaburg_grid</t>
  </si>
  <si>
    <t>211-0000</t>
  </si>
  <si>
    <t>Naukati_Bay_grid</t>
  </si>
  <si>
    <t>212-0000</t>
  </si>
  <si>
    <t>Tetlin_grid</t>
  </si>
  <si>
    <t>214-0000</t>
  </si>
  <si>
    <t>Mentasta_Lake_grid</t>
  </si>
  <si>
    <t>SEAPA communication</t>
  </si>
  <si>
    <t>227-0000</t>
  </si>
  <si>
    <t>Ketchikan_grid</t>
  </si>
  <si>
    <t>228-1981</t>
  </si>
  <si>
    <t>Wrangell-Petersburg_grid</t>
  </si>
  <si>
    <t>Wrangell-Petersburg</t>
  </si>
  <si>
    <t>Southeast Alaska Integrated Resource Plan. 2012</t>
  </si>
  <si>
    <t>Community</t>
  </si>
  <si>
    <t>Total MkW</t>
  </si>
  <si>
    <r>
      <t>Population</t>
    </r>
    <r>
      <rPr>
        <b/>
        <vertAlign val="superscript"/>
        <sz val="11"/>
        <color theme="0"/>
        <rFont val="Calibri"/>
        <family val="2"/>
        <scheme val="minor"/>
      </rPr>
      <t>4</t>
    </r>
  </si>
  <si>
    <t>4) Population comes from Alaska Department of Labor estimates. Population estimated at June of each year.</t>
  </si>
  <si>
    <t>Residential kWh Use Per Customer</t>
  </si>
  <si>
    <t>Residential Revenue Per Customer</t>
  </si>
  <si>
    <t>Commercial kWh Use Per Customer</t>
  </si>
  <si>
    <t>Commercial Revenue Per Customer</t>
  </si>
  <si>
    <t>Other kWh Use Per Customer</t>
  </si>
  <si>
    <t>Other Revenue Per Customer</t>
  </si>
  <si>
    <t>Percent ot Statewide MMBtu Total</t>
  </si>
  <si>
    <t>-</t>
  </si>
  <si>
    <t>Net Generation by Fuel Type by Operators/Utilities in Alaska (GWh), 1963-2021</t>
  </si>
  <si>
    <t>Installed Capacity by Prime Mover by Operators/Utilities in Alaska (kW, %), 1963-2021</t>
  </si>
  <si>
    <t>Funding Provided by:</t>
  </si>
  <si>
    <t>University of Alaska Fairbanks, Alaska Center for Energy and Power</t>
  </si>
  <si>
    <r>
      <rPr>
        <i/>
        <vertAlign val="superscript"/>
        <sz val="11"/>
        <color theme="1"/>
        <rFont val="Calibri"/>
        <family val="2"/>
        <scheme val="minor"/>
      </rPr>
      <t>a</t>
    </r>
    <r>
      <rPr>
        <i/>
        <sz val="11"/>
        <color theme="1"/>
        <rFont val="Calibri"/>
        <family val="2"/>
        <scheme val="minor"/>
      </rPr>
      <t xml:space="preserve">The regional total may not equal the sum of the previous columns due to some reporters not breaking the data into categories. </t>
    </r>
  </si>
  <si>
    <r>
      <t>Region Total</t>
    </r>
    <r>
      <rPr>
        <b/>
        <vertAlign val="superscript"/>
        <sz val="11"/>
        <color theme="0"/>
        <rFont val="Calibri"/>
        <family val="2"/>
        <scheme val="minor"/>
      </rPr>
      <t>a</t>
    </r>
  </si>
  <si>
    <r>
      <rPr>
        <i/>
        <vertAlign val="superscript"/>
        <sz val="11"/>
        <color theme="1"/>
        <rFont val="Calibri"/>
        <family val="2"/>
        <scheme val="minor"/>
      </rPr>
      <t>b</t>
    </r>
    <r>
      <rPr>
        <i/>
        <sz val="11"/>
        <color theme="1"/>
        <rFont val="Calibri"/>
        <family val="2"/>
        <scheme val="minor"/>
      </rPr>
      <t>Revenue for PCE communities assumes that all sales pay the residential rate.</t>
    </r>
  </si>
  <si>
    <t>PCE revenue assumes all kWh are at residential rate</t>
  </si>
  <si>
    <t>Residential rate as reported to PCE</t>
  </si>
  <si>
    <t>Anchorage Public Electric Utility Light and Power</t>
  </si>
  <si>
    <t>(blank)</t>
  </si>
  <si>
    <r>
      <t>Commercial</t>
    </r>
    <r>
      <rPr>
        <b/>
        <vertAlign val="superscript"/>
        <sz val="11"/>
        <color theme="0"/>
        <rFont val="Calibri"/>
        <family val="2"/>
        <scheme val="minor"/>
      </rPr>
      <t>b</t>
    </r>
  </si>
  <si>
    <r>
      <t>Other</t>
    </r>
    <r>
      <rPr>
        <b/>
        <vertAlign val="superscript"/>
        <sz val="11"/>
        <color theme="0"/>
        <rFont val="Calibri"/>
        <family val="2"/>
        <scheme val="minor"/>
      </rPr>
      <t>b</t>
    </r>
  </si>
  <si>
    <t>Golden Valley Electric Assn Inc</t>
  </si>
  <si>
    <t>Sitka City &amp; Borough of</t>
  </si>
  <si>
    <t>PCE/EIA861</t>
  </si>
  <si>
    <t>Summer 2014 (April - September)</t>
  </si>
  <si>
    <t>Winter 2014 (October - March)</t>
  </si>
  <si>
    <t>Table 2.5a Revenue, Sales and Customers by Customer Type by Operators/Utilities ($000, MWh, Accounts), 2014</t>
  </si>
  <si>
    <t>Table 2.5b  Average Annual Energy Use and Rates by Customer Type by Operators/Utilities, (kWh/Customer, $/Customer, $/kWh), 2014</t>
  </si>
  <si>
    <t>Table 2.5c  Average Residential Rates and PCE Payments ($/kWh), 2014</t>
  </si>
  <si>
    <r>
      <t>Oil</t>
    </r>
    <r>
      <rPr>
        <b/>
        <vertAlign val="superscript"/>
        <sz val="11"/>
        <color theme="0"/>
        <rFont val="Calibri"/>
        <family val="2"/>
        <scheme val="minor"/>
      </rPr>
      <t>a</t>
    </r>
  </si>
  <si>
    <r>
      <t>Gas</t>
    </r>
    <r>
      <rPr>
        <b/>
        <vertAlign val="superscript"/>
        <sz val="11"/>
        <color theme="0"/>
        <rFont val="Calibri"/>
        <family val="2"/>
        <scheme val="minor"/>
      </rPr>
      <t>b</t>
    </r>
  </si>
  <si>
    <r>
      <t>Coal</t>
    </r>
    <r>
      <rPr>
        <b/>
        <vertAlign val="superscript"/>
        <sz val="11"/>
        <color theme="0"/>
        <rFont val="Calibri"/>
        <family val="2"/>
        <scheme val="minor"/>
      </rPr>
      <t>c</t>
    </r>
  </si>
  <si>
    <r>
      <t xml:space="preserve">a </t>
    </r>
    <r>
      <rPr>
        <sz val="10"/>
        <rFont val="Calibri"/>
        <family val="2"/>
        <scheme val="minor"/>
      </rPr>
      <t>includes: DFO=Distillate Fuel Oil, JF=Jet Fuel, RFO=Residual Fuel Oil, WO=Waste/Other Oil, OBL=Other Biological Liquids</t>
    </r>
  </si>
  <si>
    <r>
      <t xml:space="preserve">b </t>
    </r>
    <r>
      <rPr>
        <sz val="10"/>
        <rFont val="Calibri"/>
        <family val="2"/>
        <scheme val="minor"/>
      </rPr>
      <t xml:space="preserve">includes: NG=Natural Gas, LFG=Landfill gas, OG=Other gas </t>
    </r>
  </si>
  <si>
    <r>
      <t xml:space="preserve">c </t>
    </r>
    <r>
      <rPr>
        <sz val="10"/>
        <color theme="1"/>
        <rFont val="Calibri"/>
        <family val="2"/>
        <scheme val="minor"/>
      </rPr>
      <t xml:space="preserve">includes:  SUB=Sub-bituminous Coal, WC=Waste Coal, LIG=Lignite </t>
    </r>
  </si>
  <si>
    <t>Operator/Utility Name</t>
  </si>
  <si>
    <t xml:space="preserve"> Generation
[EIA=Net, PCE=Gross]</t>
  </si>
  <si>
    <t>Sand Point Generating, LLC</t>
  </si>
  <si>
    <t>Total Generation</t>
  </si>
  <si>
    <t>Doyon Utilities - Fort Wainwright</t>
  </si>
  <si>
    <r>
      <rPr>
        <b/>
        <i/>
        <sz val="11"/>
        <color theme="1"/>
        <rFont val="Calibri"/>
        <family val="2"/>
        <scheme val="minor"/>
      </rPr>
      <t>Consolidated Fuel Types: " Oil" [DFO=Distillate Fuel Oil, JF=Jet Fuel, RFO=Residual Fuel Oil, WO=Waste/Other Oil] "Coal" [SUB=Sub-bituminous Coal, WC=Waste Coal, LIG=Lignite], "Gas" [NG=Natural Gas], "Storage" [ ]</t>
    </r>
    <r>
      <rPr>
        <i/>
        <sz val="11"/>
        <color theme="1"/>
        <rFont val="Calibri"/>
        <family val="2"/>
        <scheme val="minor"/>
      </rPr>
      <t xml:space="preserve">AB=Agricultural By-Products, OTH=Other,   WAT=Water at a Conventional Hydroelectric Turbine, WDS=Wood Solids, WND=Wind, </t>
    </r>
  </si>
  <si>
    <t>Generation MWh</t>
  </si>
  <si>
    <t>No data</t>
  </si>
  <si>
    <t>Sales, Revenue, and Customers by Customer Type by Utilities in Alaska (MWh, $000, Accounts), 1963-2021</t>
  </si>
  <si>
    <t>Average Annual Energy Use and Rates by Customer Type by Utilities in Alaska (kWh/Customer, $/Customer, $/kWh), 1963-2021</t>
  </si>
  <si>
    <t>2-23-2024</t>
  </si>
  <si>
    <t>Plant ID</t>
  </si>
  <si>
    <t>Total Capacity</t>
  </si>
  <si>
    <t>Internal Combustion</t>
  </si>
  <si>
    <t>Batteries</t>
  </si>
  <si>
    <t>Flywheels</t>
  </si>
  <si>
    <t>EIA860</t>
  </si>
  <si>
    <t>AEA PH Assessment</t>
  </si>
  <si>
    <t>Part of the Alaska Power Company's grid in the Upper Lynn Canal service area.Haines, Covenant Life; Klukwan; Chilkat Valley; Skagway</t>
  </si>
  <si>
    <t>AEA</t>
  </si>
  <si>
    <t>P296</t>
  </si>
  <si>
    <t>Chugach Storage</t>
  </si>
  <si>
    <t>City of Unalaska</t>
  </si>
  <si>
    <t>Receives power from (Upper) Kalskag via intertie. Refer to (Upper) Kalskag for fuel use and cost data.Kalskag; Lower Kalskag</t>
  </si>
  <si>
    <t>NWAB</t>
  </si>
  <si>
    <t>IES website</t>
  </si>
  <si>
    <t>DOE</t>
  </si>
  <si>
    <t>P297</t>
  </si>
  <si>
    <t>TDX Saint Paul Wind</t>
  </si>
  <si>
    <t>Provides power to the City of Saint Paul</t>
  </si>
  <si>
    <t>Provides power to GVEA</t>
  </si>
  <si>
    <t>Provides power to JBER/CEA</t>
  </si>
  <si>
    <t>EIA-860</t>
  </si>
  <si>
    <t>P298</t>
  </si>
  <si>
    <t>Juniper Creek Hydroetlectric</t>
  </si>
  <si>
    <t>Juniper Creek Hydroelectric Project</t>
  </si>
  <si>
    <t>ADN</t>
  </si>
  <si>
    <t>Provides power to CEA</t>
  </si>
  <si>
    <t>Provides power to all Railbelt utilities</t>
  </si>
  <si>
    <t>total</t>
  </si>
  <si>
    <r>
      <t>Storage</t>
    </r>
    <r>
      <rPr>
        <b/>
        <vertAlign val="superscript"/>
        <sz val="11"/>
        <color theme="0"/>
        <rFont val="Calibri"/>
        <family val="2"/>
        <scheme val="minor"/>
      </rPr>
      <t>d</t>
    </r>
  </si>
  <si>
    <r>
      <t xml:space="preserve">a </t>
    </r>
    <r>
      <rPr>
        <sz val="10"/>
        <rFont val="Calibri"/>
        <family val="2"/>
        <scheme val="minor"/>
      </rPr>
      <t>includes: DFO=Distillate Fuel Oil, JF=Jet Fuel, RFO=Residual Fuel Oil, WO=Waste/Other Oil</t>
    </r>
  </si>
  <si>
    <r>
      <t xml:space="preserve">d </t>
    </r>
    <r>
      <rPr>
        <sz val="10"/>
        <color theme="1"/>
        <rFont val="Calibri"/>
        <family val="2"/>
        <scheme val="minor"/>
      </rPr>
      <t xml:space="preserve">includes: FW=Flywheel, BA=Battery </t>
    </r>
  </si>
  <si>
    <r>
      <t xml:space="preserve">e </t>
    </r>
    <r>
      <rPr>
        <sz val="10"/>
        <color theme="1"/>
        <rFont val="Calibri"/>
        <family val="2"/>
        <scheme val="minor"/>
      </rPr>
      <t>includes: OBL=Other Biological Liquids</t>
    </r>
  </si>
  <si>
    <r>
      <t>Other</t>
    </r>
    <r>
      <rPr>
        <b/>
        <vertAlign val="superscript"/>
        <sz val="11"/>
        <color theme="0"/>
        <rFont val="Calibri"/>
        <family val="2"/>
        <scheme val="minor"/>
      </rPr>
      <t>e</t>
    </r>
  </si>
  <si>
    <t>Table 1.a Communities Participating in Power Cost Equalization Program by AEA Energy Regions, 2014</t>
  </si>
  <si>
    <t>Table 1.b Communities and rates ($/kWh), 2014</t>
  </si>
  <si>
    <t>Table 1.c Average Consumption per Residential Customer per Month in PCE communities, 2014</t>
  </si>
  <si>
    <t>Table 1.d Installed Capacity by Operators/Utilities (MW) by AEA Energy Regions, 2021</t>
  </si>
  <si>
    <t>Table 1.e Greenhouse Gas Emissions by Fuel Type by Operators/Utilities (Tons) by AEA Energy Regions, 2014</t>
  </si>
  <si>
    <t>Table 1.f Net Generation by Fuel Type by Operators/Utilities (MWh) by AEA Energy Regions, 2014</t>
  </si>
  <si>
    <t>Table 1.g Fuel Use for Power Generation by Operators/Utilities by AEA Energy Regions, 2014</t>
  </si>
  <si>
    <t>Table 1.h Electricity Sales by Operators/Utilities (MWh) by AEA Energy Regions, 2014</t>
  </si>
  <si>
    <t>Table 1.i Revenue by  Operators/Utilities ($000) by AEA Energy Regions, 2014</t>
  </si>
  <si>
    <t>Table 1.j Customers by Operators/Utilities (Accounts) by AEA Energy Regions, 2014</t>
  </si>
  <si>
    <t>Table 2.1a Operators/Utilities Generation and Total Disposition (MWh), 2021</t>
  </si>
  <si>
    <t>Table 2.2a Operators/Utilities Generation and Total Disposition (MWh), 2014</t>
  </si>
  <si>
    <t>Table 2.3a Net Generation by Prime Mover by Operators/Utilities (MWh), 2014</t>
  </si>
  <si>
    <t>Table 2.3b Operators/Utilities Generation by Fuel Type (MWh), 2014</t>
  </si>
  <si>
    <t>Table 2.3c Operators/Utilities Net Generation, Fuel Use, Fuel Cost, and Efficiency, 2014</t>
  </si>
  <si>
    <t>Table 2.4a Net Generation, Fuel Type, Emissions, Efficiency by Operators/Utilities, 2014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</si>
</sst>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41" formatCode="_(* #,##0_);_(* \(#,##0\);_(* &quot;-&quot;_);_(@_)"/>
    <numFmt numFmtId="44" formatCode="_(&quot;$&quot;* #,##0.00_);_(&quot;$&quot;* \(#,##0.00\);_(&quot;$&quot;* &quot;-&quot;??_);_(@_)"/>
    <numFmt numFmtId="43" formatCode="_(* #,##0.00_);_(* \(#,##0.00\);_(* &quot;-&quot;??_);_(@_)"/>
    <numFmt numFmtId="164" formatCode="#,##0.000"/>
    <numFmt numFmtId="165" formatCode="_(* #,##0_);_(* \(#,##0\);_(* &quot;-&quot;??_);_(@_)"/>
    <numFmt numFmtId="166" formatCode="[$$-409]\ #,##0"/>
    <numFmt numFmtId="167" formatCode="#,##0.0"/>
    <numFmt numFmtId="168" formatCode="&quot;$&quot;#,##0"/>
    <numFmt numFmtId="169" formatCode="0.0"/>
    <numFmt numFmtId="170" formatCode="0.0%"/>
    <numFmt numFmtId="171" formatCode="&quot;$&quot;#,##0.00"/>
    <numFmt numFmtId="172" formatCode="_(* #,##0.000_);_(* \(#,##0.000\);_(* &quot;-&quot;??_);_(@_)"/>
    <numFmt numFmtId="173" formatCode="0.000000"/>
    <numFmt numFmtId="174" formatCode="_(* #,##0.0_);_(* \(#,##0.0\);_(* &quot;-&quot;??_);_(@_)"/>
    <numFmt numFmtId="175" formatCode="0.00000"/>
  </numFmts>
  <fonts count="89"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i/>
      <sz val="11"/>
      <color theme="1"/>
      <name val="Calibri"/>
      <family val="2"/>
      <scheme val="minor"/>
    </font>
    <font>
      <sz val="10"/>
      <color theme="1"/>
      <name val="Times New Roman"/>
      <family val="2"/>
    </font>
    <font>
      <sz val="10"/>
      <color theme="1"/>
      <name val="Calibri"/>
      <family val="2"/>
      <scheme val="minor"/>
    </font>
    <font>
      <b/>
      <sz val="12"/>
      <color theme="0"/>
      <name val="Calibri"/>
      <family val="2"/>
      <scheme val="minor"/>
    </font>
    <font>
      <b/>
      <sz val="10"/>
      <color theme="0"/>
      <name val="Calibri"/>
      <family val="2"/>
      <scheme val="minor"/>
    </font>
    <font>
      <sz val="12"/>
      <color theme="1"/>
      <name val="Calibri"/>
      <family val="2"/>
      <scheme val="minor"/>
    </font>
    <font>
      <sz val="10"/>
      <name val="Calibri"/>
      <family val="2"/>
      <scheme val="minor"/>
    </font>
    <font>
      <sz val="10"/>
      <color theme="0"/>
      <name val="Calibri"/>
      <family val="2"/>
      <scheme val="minor"/>
    </font>
    <font>
      <u/>
      <sz val="11"/>
      <color theme="10"/>
      <name val="Calibri"/>
      <family val="2"/>
    </font>
    <font>
      <sz val="11"/>
      <color indexed="8"/>
      <name val="Calibri"/>
      <family val="2"/>
    </font>
    <font>
      <sz val="11"/>
      <color theme="1"/>
      <name val="Arial"/>
      <family val="2"/>
    </font>
    <font>
      <sz val="12"/>
      <color theme="0"/>
      <name val="Calibri"/>
      <family val="2"/>
      <scheme val="minor"/>
    </font>
    <font>
      <sz val="11"/>
      <color indexed="9"/>
      <name val="Calibri"/>
      <family val="2"/>
    </font>
    <font>
      <sz val="12"/>
      <color rgb="FF9C0006"/>
      <name val="Calibri"/>
      <family val="2"/>
      <scheme val="minor"/>
    </font>
    <font>
      <sz val="11"/>
      <color indexed="20"/>
      <name val="Calibri"/>
      <family val="2"/>
    </font>
    <font>
      <b/>
      <sz val="12"/>
      <color rgb="FFFA7D00"/>
      <name val="Calibri"/>
      <family val="2"/>
      <scheme val="minor"/>
    </font>
    <font>
      <b/>
      <sz val="11"/>
      <color indexed="52"/>
      <name val="Calibri"/>
      <family val="2"/>
    </font>
    <font>
      <b/>
      <sz val="11"/>
      <color indexed="9"/>
      <name val="Calibri"/>
      <family val="2"/>
    </font>
    <font>
      <sz val="10"/>
      <name val="Arial"/>
      <family val="2"/>
    </font>
    <font>
      <i/>
      <sz val="12"/>
      <color rgb="FF7F7F7F"/>
      <name val="Calibri"/>
      <family val="2"/>
      <scheme val="minor"/>
    </font>
    <font>
      <i/>
      <sz val="11"/>
      <color indexed="23"/>
      <name val="Calibri"/>
      <family val="2"/>
    </font>
    <font>
      <sz val="12"/>
      <color rgb="FF006100"/>
      <name val="Calibri"/>
      <family val="2"/>
      <scheme val="minor"/>
    </font>
    <font>
      <sz val="11"/>
      <color indexed="17"/>
      <name val="Calibri"/>
      <family val="2"/>
    </font>
    <font>
      <b/>
      <sz val="15"/>
      <color theme="3"/>
      <name val="Arial"/>
      <family val="2"/>
    </font>
    <font>
      <b/>
      <sz val="15"/>
      <color indexed="56"/>
      <name val="Calibri"/>
      <family val="2"/>
    </font>
    <font>
      <b/>
      <sz val="18"/>
      <name val="Arial"/>
      <family val="2"/>
    </font>
    <font>
      <b/>
      <sz val="13"/>
      <color theme="3"/>
      <name val="Arial"/>
      <family val="2"/>
    </font>
    <font>
      <b/>
      <sz val="13"/>
      <color indexed="56"/>
      <name val="Calibri"/>
      <family val="2"/>
    </font>
    <font>
      <b/>
      <sz val="12"/>
      <name val="Arial"/>
      <family val="2"/>
    </font>
    <font>
      <b/>
      <sz val="11"/>
      <color theme="3"/>
      <name val="Arial"/>
      <family val="2"/>
    </font>
    <font>
      <b/>
      <sz val="11"/>
      <color indexed="56"/>
      <name val="Calibri"/>
      <family val="2"/>
    </font>
    <font>
      <u/>
      <sz val="10"/>
      <color indexed="12"/>
      <name val="MS Sans Serif"/>
      <family val="2"/>
    </font>
    <font>
      <u/>
      <sz val="11"/>
      <color indexed="12"/>
      <name val="Calibri"/>
      <family val="2"/>
    </font>
    <font>
      <u/>
      <sz val="10"/>
      <color theme="10"/>
      <name val="MS Sans Serif"/>
      <family val="2"/>
    </font>
    <font>
      <u/>
      <sz val="10"/>
      <color indexed="12"/>
      <name val="Arial"/>
      <family val="2"/>
    </font>
    <font>
      <sz val="12"/>
      <color rgb="FF3F3F76"/>
      <name val="Calibri"/>
      <family val="2"/>
      <scheme val="minor"/>
    </font>
    <font>
      <sz val="11"/>
      <color indexed="62"/>
      <name val="Calibri"/>
      <family val="2"/>
    </font>
    <font>
      <sz val="12"/>
      <color rgb="FFFA7D00"/>
      <name val="Calibri"/>
      <family val="2"/>
      <scheme val="minor"/>
    </font>
    <font>
      <sz val="11"/>
      <color indexed="52"/>
      <name val="Calibri"/>
      <family val="2"/>
    </font>
    <font>
      <sz val="12"/>
      <color rgb="FF9C6500"/>
      <name val="Calibri"/>
      <family val="2"/>
      <scheme val="minor"/>
    </font>
    <font>
      <sz val="11"/>
      <color indexed="60"/>
      <name val="Calibri"/>
      <family val="2"/>
    </font>
    <font>
      <sz val="10"/>
      <name val="MS Sans Serif"/>
      <family val="2"/>
    </font>
    <font>
      <b/>
      <sz val="12"/>
      <color rgb="FF3F3F3F"/>
      <name val="Calibri"/>
      <family val="2"/>
      <scheme val="minor"/>
    </font>
    <font>
      <b/>
      <sz val="11"/>
      <color indexed="63"/>
      <name val="Calibri"/>
      <family val="2"/>
    </font>
    <font>
      <b/>
      <sz val="18"/>
      <color indexed="56"/>
      <name val="Cambria"/>
      <family val="2"/>
    </font>
    <font>
      <b/>
      <sz val="12"/>
      <color theme="1"/>
      <name val="Calibri"/>
      <family val="2"/>
      <scheme val="minor"/>
    </font>
    <font>
      <b/>
      <sz val="11"/>
      <color indexed="8"/>
      <name val="Calibri"/>
      <family val="2"/>
    </font>
    <font>
      <sz val="12"/>
      <color rgb="FFFF0000"/>
      <name val="Calibri"/>
      <family val="2"/>
      <scheme val="minor"/>
    </font>
    <font>
      <sz val="11"/>
      <color indexed="10"/>
      <name val="Calibri"/>
      <family val="2"/>
    </font>
    <font>
      <i/>
      <sz val="10"/>
      <name val="Calibri"/>
      <family val="2"/>
      <scheme val="minor"/>
    </font>
    <font>
      <i/>
      <sz val="10"/>
      <color theme="1"/>
      <name val="Calibri"/>
      <family val="2"/>
      <scheme val="minor"/>
    </font>
    <font>
      <b/>
      <i/>
      <sz val="10"/>
      <color theme="1"/>
      <name val="Calibri"/>
      <family val="2"/>
      <scheme val="minor"/>
    </font>
    <font>
      <b/>
      <sz val="12"/>
      <name val="Calibri"/>
      <family val="2"/>
      <scheme val="minor"/>
    </font>
    <font>
      <b/>
      <sz val="10"/>
      <name val="Arial"/>
      <family val="2"/>
    </font>
    <font>
      <sz val="12"/>
      <color theme="1"/>
      <name val="Calibri"/>
      <family val="2"/>
    </font>
    <font>
      <sz val="11"/>
      <name val="Calibri"/>
      <family val="2"/>
    </font>
    <font>
      <sz val="12"/>
      <color rgb="FF000000"/>
      <name val="Calibri"/>
      <family val="2"/>
    </font>
    <font>
      <b/>
      <i/>
      <sz val="12"/>
      <color rgb="FF000000"/>
      <name val="Calibri"/>
      <family val="2"/>
    </font>
    <font>
      <b/>
      <sz val="12"/>
      <color rgb="FF000000"/>
      <name val="Calibri"/>
      <family val="2"/>
    </font>
    <font>
      <b/>
      <sz val="11"/>
      <name val="Calibri"/>
      <family val="2"/>
      <scheme val="minor"/>
    </font>
    <font>
      <b/>
      <sz val="10"/>
      <color indexed="8"/>
      <name val="Arial"/>
      <family val="2"/>
    </font>
    <font>
      <sz val="10"/>
      <name val="MS Sans Serif"/>
    </font>
    <font>
      <sz val="10"/>
      <color indexed="8"/>
      <name val="Arial"/>
      <family val="2"/>
    </font>
    <font>
      <sz val="11"/>
      <color rgb="FF5F5F5F"/>
      <name val="Calibri"/>
      <family val="2"/>
      <scheme val="minor"/>
    </font>
    <font>
      <sz val="11"/>
      <color indexed="8"/>
      <name val="Calibri"/>
      <family val="2"/>
      <scheme val="minor"/>
    </font>
    <font>
      <b/>
      <vertAlign val="superscript"/>
      <sz val="11"/>
      <color theme="0"/>
      <name val="Calibri"/>
      <family val="2"/>
      <scheme val="minor"/>
    </font>
    <font>
      <i/>
      <vertAlign val="superscript"/>
      <sz val="11"/>
      <color theme="1"/>
      <name val="Calibri"/>
      <family val="2"/>
      <scheme val="minor"/>
    </font>
    <font>
      <vertAlign val="superscript"/>
      <sz val="10"/>
      <name val="Calibri"/>
      <family val="2"/>
      <scheme val="minor"/>
    </font>
    <font>
      <vertAlign val="superscript"/>
      <sz val="10"/>
      <color theme="1"/>
      <name val="Calibri"/>
      <family val="2"/>
      <scheme val="minor"/>
    </font>
    <font>
      <b/>
      <i/>
      <sz val="11"/>
      <color theme="1"/>
      <name val="Calibri"/>
      <family val="2"/>
      <scheme val="minor"/>
    </font>
  </fonts>
  <fills count="65">
    <fill>
      <patternFill patternType="none"/>
    </fill>
    <fill>
      <patternFill patternType="gray125"/>
    </fill>
    <fill>
      <patternFill patternType="solid">
        <fgColor theme="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6" tint="0.39997558519241921"/>
        <bgColor indexed="64"/>
      </patternFill>
    </fill>
    <fill>
      <patternFill patternType="solid">
        <fgColor theme="4" tint="0.59999389629810485"/>
        <bgColor indexed="64"/>
      </patternFill>
    </fill>
    <fill>
      <patternFill patternType="solid">
        <fgColor theme="9"/>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rgb="FFFFFF00"/>
        <bgColor indexed="64"/>
      </patternFill>
    </fill>
    <fill>
      <patternFill patternType="solid">
        <fgColor rgb="FF002060"/>
        <bgColor indexed="64"/>
      </patternFill>
    </fill>
    <fill>
      <patternFill patternType="solid">
        <fgColor theme="7" tint="0.79998168889431442"/>
        <bgColor indexed="64"/>
      </patternFill>
    </fill>
    <fill>
      <patternFill patternType="solid">
        <fgColor theme="6" tint="-0.249977111117893"/>
        <bgColor indexed="64"/>
      </patternFill>
    </fill>
  </fills>
  <borders count="46">
    <border>
      <left/>
      <right/>
      <top/>
      <bottom/>
      <diagonal/>
    </border>
    <border>
      <left/>
      <right/>
      <top/>
      <bottom style="thin">
        <color theme="3"/>
      </bottom>
      <diagonal/>
    </border>
    <border>
      <left/>
      <right/>
      <top style="thin">
        <color theme="3"/>
      </top>
      <bottom style="thin">
        <color theme="3"/>
      </bottom>
      <diagonal/>
    </border>
    <border>
      <left/>
      <right/>
      <top style="thin">
        <color theme="3"/>
      </top>
      <bottom/>
      <diagonal/>
    </border>
    <border>
      <left/>
      <right/>
      <top/>
      <bottom style="thin">
        <color theme="0"/>
      </bottom>
      <diagonal/>
    </border>
    <border>
      <left/>
      <right/>
      <top style="thin">
        <color theme="0"/>
      </top>
      <bottom style="thin">
        <color theme="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theme="0"/>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right/>
      <top style="thin">
        <color indexed="62"/>
      </top>
      <bottom style="double">
        <color indexed="62"/>
      </bottom>
      <diagonal/>
    </border>
    <border>
      <left/>
      <right/>
      <top style="double">
        <color indexed="9"/>
      </top>
      <bottom/>
      <diagonal/>
    </border>
    <border>
      <left/>
      <right/>
      <top style="dashed">
        <color theme="0" tint="-0.499984740745262"/>
      </top>
      <bottom style="dashed">
        <color theme="0" tint="-0.499984740745262"/>
      </bottom>
      <diagonal/>
    </border>
    <border>
      <left/>
      <right/>
      <top/>
      <bottom style="dashed">
        <color theme="0" tint="-0.24994659260841701"/>
      </bottom>
      <diagonal/>
    </border>
    <border>
      <left/>
      <right/>
      <top style="dashed">
        <color theme="0" tint="-0.24994659260841701"/>
      </top>
      <bottom style="dashed">
        <color theme="0" tint="-0.24994659260841701"/>
      </bottom>
      <diagonal/>
    </border>
    <border>
      <left style="thin">
        <color theme="0"/>
      </left>
      <right/>
      <top/>
      <bottom style="thin">
        <color theme="0"/>
      </bottom>
      <diagonal/>
    </border>
    <border>
      <left/>
      <right style="thin">
        <color theme="0"/>
      </right>
      <top/>
      <bottom style="thin">
        <color theme="0"/>
      </bottom>
      <diagonal/>
    </border>
    <border>
      <left/>
      <right style="thin">
        <color theme="0"/>
      </right>
      <top/>
      <bottom/>
      <diagonal/>
    </border>
    <border>
      <left/>
      <right/>
      <top style="dashed">
        <color theme="0" tint="-0.499984740745262"/>
      </top>
      <bottom/>
      <diagonal/>
    </border>
    <border>
      <left/>
      <right/>
      <top style="dashed">
        <color theme="0" tint="-0.24994659260841701"/>
      </top>
      <bottom/>
      <diagonal/>
    </border>
    <border>
      <left/>
      <right/>
      <top/>
      <bottom style="dotted">
        <color indexed="64"/>
      </bottom>
      <diagonal/>
    </border>
    <border>
      <left/>
      <right/>
      <top style="dotted">
        <color indexed="64"/>
      </top>
      <bottom style="dotted">
        <color indexed="64"/>
      </bottom>
      <diagonal/>
    </border>
    <border>
      <left/>
      <right/>
      <top/>
      <bottom style="medium">
        <color indexed="64"/>
      </bottom>
      <diagonal/>
    </border>
    <border>
      <left/>
      <right/>
      <top style="dashed">
        <color theme="0" tint="-0.499984740745262"/>
      </top>
      <bottom style="dotted">
        <color indexed="64"/>
      </bottom>
      <diagonal/>
    </border>
    <border>
      <left/>
      <right/>
      <top style="dotted">
        <color indexed="64"/>
      </top>
      <bottom style="medium">
        <color indexed="64"/>
      </bottom>
      <diagonal/>
    </border>
    <border>
      <left/>
      <right/>
      <top style="dashed">
        <color theme="0" tint="-0.24994659260841701"/>
      </top>
      <bottom style="medium">
        <color indexed="64"/>
      </bottom>
      <diagonal/>
    </border>
    <border>
      <left/>
      <right/>
      <top/>
      <bottom style="thin">
        <color theme="4" tint="0.39997558519241921"/>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thin">
        <color auto="1"/>
      </left>
      <right style="thin">
        <color auto="1"/>
      </right>
      <top style="thin">
        <color auto="1"/>
      </top>
      <bottom style="thin">
        <color auto="1"/>
      </bottom>
      <diagonal/>
    </border>
  </borders>
  <cellStyleXfs count="689">
    <xf numFmtId="0" fontId="0" fillId="0" borderId="0"/>
    <xf numFmtId="43" fontId="5"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xf numFmtId="0" fontId="6" fillId="0" borderId="0" applyNumberFormat="0" applyFill="0" applyBorder="0" applyAlignment="0" applyProtection="0"/>
    <xf numFmtId="0" fontId="7" fillId="0" borderId="6" applyNumberFormat="0" applyFill="0" applyAlignment="0" applyProtection="0"/>
    <xf numFmtId="0" fontId="8" fillId="0" borderId="7" applyNumberFormat="0" applyFill="0" applyAlignment="0" applyProtection="0"/>
    <xf numFmtId="0" fontId="9" fillId="0" borderId="8"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9" applyNumberFormat="0" applyAlignment="0" applyProtection="0"/>
    <xf numFmtId="0" fontId="14" fillId="7" borderId="10" applyNumberFormat="0" applyAlignment="0" applyProtection="0"/>
    <xf numFmtId="0" fontId="15" fillId="7" borderId="9" applyNumberFormat="0" applyAlignment="0" applyProtection="0"/>
    <xf numFmtId="0" fontId="16" fillId="0" borderId="11" applyNumberFormat="0" applyFill="0" applyAlignment="0" applyProtection="0"/>
    <xf numFmtId="0" fontId="1" fillId="8" borderId="12" applyNumberFormat="0" applyAlignment="0" applyProtection="0"/>
    <xf numFmtId="0" fontId="17" fillId="0" borderId="0" applyNumberFormat="0" applyFill="0" applyBorder="0" applyAlignment="0" applyProtection="0"/>
    <xf numFmtId="0" fontId="5" fillId="9" borderId="13" applyNumberFormat="0" applyFont="0" applyAlignment="0" applyProtection="0"/>
    <xf numFmtId="0" fontId="18" fillId="0" borderId="0" applyNumberFormat="0" applyFill="0" applyBorder="0" applyAlignment="0" applyProtection="0"/>
    <xf numFmtId="0" fontId="2" fillId="0" borderId="14" applyNumberFormat="0" applyFill="0" applyAlignment="0" applyProtection="0"/>
    <xf numFmtId="0" fontId="3"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3" fillId="25" borderId="0" applyNumberFormat="0" applyBorder="0" applyAlignment="0" applyProtection="0"/>
    <xf numFmtId="0" fontId="3" fillId="26" borderId="0" applyNumberFormat="0" applyBorder="0" applyAlignment="0" applyProtection="0"/>
    <xf numFmtId="0" fontId="5" fillId="27" borderId="0" applyNumberFormat="0" applyBorder="0" applyAlignment="0" applyProtection="0"/>
    <xf numFmtId="0" fontId="5" fillId="28" borderId="0" applyNumberFormat="0" applyBorder="0" applyAlignment="0" applyProtection="0"/>
    <xf numFmtId="0" fontId="3" fillId="29" borderId="0" applyNumberFormat="0" applyBorder="0" applyAlignment="0" applyProtection="0"/>
    <xf numFmtId="0" fontId="3" fillId="30" borderId="0" applyNumberFormat="0" applyBorder="0" applyAlignment="0" applyProtection="0"/>
    <xf numFmtId="0" fontId="5" fillId="31" borderId="0" applyNumberFormat="0" applyBorder="0" applyAlignment="0" applyProtection="0"/>
    <xf numFmtId="0" fontId="5" fillId="32" borderId="0" applyNumberFormat="0" applyBorder="0" applyAlignment="0" applyProtection="0"/>
    <xf numFmtId="0" fontId="3" fillId="33" borderId="0" applyNumberFormat="0" applyBorder="0" applyAlignment="0" applyProtection="0"/>
    <xf numFmtId="0" fontId="20" fillId="0" borderId="0"/>
    <xf numFmtId="43" fontId="20" fillId="0" borderId="0" applyFont="0" applyFill="0" applyBorder="0" applyAlignment="0" applyProtection="0"/>
    <xf numFmtId="0" fontId="24" fillId="0" borderId="0"/>
    <xf numFmtId="0" fontId="27" fillId="0" borderId="0" applyNumberFormat="0" applyFill="0" applyBorder="0" applyAlignment="0" applyProtection="0">
      <alignment vertical="top"/>
      <protection locked="0"/>
    </xf>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28" fillId="34" borderId="0" applyNumberFormat="0" applyBorder="0" applyAlignment="0" applyProtection="0"/>
    <xf numFmtId="0" fontId="5" fillId="11" borderId="0" applyNumberFormat="0" applyBorder="0" applyAlignment="0" applyProtection="0"/>
    <xf numFmtId="0" fontId="24" fillId="11" borderId="0" applyNumberFormat="0" applyBorder="0" applyAlignment="0" applyProtection="0"/>
    <xf numFmtId="0" fontId="28" fillId="34" borderId="0" applyNumberFormat="0" applyBorder="0" applyAlignment="0" applyProtection="0"/>
    <xf numFmtId="0" fontId="29" fillId="11" borderId="0" applyNumberFormat="0" applyBorder="0" applyAlignment="0" applyProtection="0"/>
    <xf numFmtId="0" fontId="28" fillId="3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28" fillId="35" borderId="0" applyNumberFormat="0" applyBorder="0" applyAlignment="0" applyProtection="0"/>
    <xf numFmtId="0" fontId="5" fillId="15" borderId="0" applyNumberFormat="0" applyBorder="0" applyAlignment="0" applyProtection="0"/>
    <xf numFmtId="0" fontId="24" fillId="15" borderId="0" applyNumberFormat="0" applyBorder="0" applyAlignment="0" applyProtection="0"/>
    <xf numFmtId="0" fontId="28" fillId="35" borderId="0" applyNumberFormat="0" applyBorder="0" applyAlignment="0" applyProtection="0"/>
    <xf numFmtId="0" fontId="29" fillId="15" borderId="0" applyNumberFormat="0" applyBorder="0" applyAlignment="0" applyProtection="0"/>
    <xf numFmtId="0" fontId="28" fillId="35"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28" fillId="36" borderId="0" applyNumberFormat="0" applyBorder="0" applyAlignment="0" applyProtection="0"/>
    <xf numFmtId="0" fontId="5" fillId="19" borderId="0" applyNumberFormat="0" applyBorder="0" applyAlignment="0" applyProtection="0"/>
    <xf numFmtId="0" fontId="24" fillId="19" borderId="0" applyNumberFormat="0" applyBorder="0" applyAlignment="0" applyProtection="0"/>
    <xf numFmtId="0" fontId="28" fillId="36" borderId="0" applyNumberFormat="0" applyBorder="0" applyAlignment="0" applyProtection="0"/>
    <xf numFmtId="0" fontId="29" fillId="19" borderId="0" applyNumberFormat="0" applyBorder="0" applyAlignment="0" applyProtection="0"/>
    <xf numFmtId="0" fontId="28" fillId="36"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5" fillId="23" borderId="0" applyNumberFormat="0" applyBorder="0" applyAlignment="0" applyProtection="0"/>
    <xf numFmtId="0" fontId="28" fillId="37" borderId="0" applyNumberFormat="0" applyBorder="0" applyAlignment="0" applyProtection="0"/>
    <xf numFmtId="0" fontId="5" fillId="23" borderId="0" applyNumberFormat="0" applyBorder="0" applyAlignment="0" applyProtection="0"/>
    <xf numFmtId="0" fontId="24" fillId="23" borderId="0" applyNumberFormat="0" applyBorder="0" applyAlignment="0" applyProtection="0"/>
    <xf numFmtId="0" fontId="28" fillId="37" borderId="0" applyNumberFormat="0" applyBorder="0" applyAlignment="0" applyProtection="0"/>
    <xf numFmtId="0" fontId="29" fillId="23" borderId="0" applyNumberFormat="0" applyBorder="0" applyAlignment="0" applyProtection="0"/>
    <xf numFmtId="0" fontId="28" fillId="3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5" fillId="27" borderId="0" applyNumberFormat="0" applyBorder="0" applyAlignment="0" applyProtection="0"/>
    <xf numFmtId="0" fontId="28" fillId="38" borderId="0" applyNumberFormat="0" applyBorder="0" applyAlignment="0" applyProtection="0"/>
    <xf numFmtId="0" fontId="5" fillId="27" borderId="0" applyNumberFormat="0" applyBorder="0" applyAlignment="0" applyProtection="0"/>
    <xf numFmtId="0" fontId="24" fillId="27" borderId="0" applyNumberFormat="0" applyBorder="0" applyAlignment="0" applyProtection="0"/>
    <xf numFmtId="0" fontId="28" fillId="38" borderId="0" applyNumberFormat="0" applyBorder="0" applyAlignment="0" applyProtection="0"/>
    <xf numFmtId="0" fontId="29" fillId="27" borderId="0" applyNumberFormat="0" applyBorder="0" applyAlignment="0" applyProtection="0"/>
    <xf numFmtId="0" fontId="28" fillId="38"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5" fillId="31" borderId="0" applyNumberFormat="0" applyBorder="0" applyAlignment="0" applyProtection="0"/>
    <xf numFmtId="0" fontId="28" fillId="39" borderId="0" applyNumberFormat="0" applyBorder="0" applyAlignment="0" applyProtection="0"/>
    <xf numFmtId="0" fontId="5" fillId="31" borderId="0" applyNumberFormat="0" applyBorder="0" applyAlignment="0" applyProtection="0"/>
    <xf numFmtId="0" fontId="24" fillId="31" borderId="0" applyNumberFormat="0" applyBorder="0" applyAlignment="0" applyProtection="0"/>
    <xf numFmtId="0" fontId="28" fillId="39" borderId="0" applyNumberFormat="0" applyBorder="0" applyAlignment="0" applyProtection="0"/>
    <xf numFmtId="0" fontId="29" fillId="31" borderId="0" applyNumberFormat="0" applyBorder="0" applyAlignment="0" applyProtection="0"/>
    <xf numFmtId="0" fontId="28" fillId="39"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28" fillId="40" borderId="0" applyNumberFormat="0" applyBorder="0" applyAlignment="0" applyProtection="0"/>
    <xf numFmtId="0" fontId="5" fillId="12" borderId="0" applyNumberFormat="0" applyBorder="0" applyAlignment="0" applyProtection="0"/>
    <xf numFmtId="0" fontId="24" fillId="12" borderId="0" applyNumberFormat="0" applyBorder="0" applyAlignment="0" applyProtection="0"/>
    <xf numFmtId="0" fontId="28" fillId="40" borderId="0" applyNumberFormat="0" applyBorder="0" applyAlignment="0" applyProtection="0"/>
    <xf numFmtId="0" fontId="29" fillId="12" borderId="0" applyNumberFormat="0" applyBorder="0" applyAlignment="0" applyProtection="0"/>
    <xf numFmtId="0" fontId="28" fillId="40"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28" fillId="41" borderId="0" applyNumberFormat="0" applyBorder="0" applyAlignment="0" applyProtection="0"/>
    <xf numFmtId="0" fontId="5" fillId="16" borderId="0" applyNumberFormat="0" applyBorder="0" applyAlignment="0" applyProtection="0"/>
    <xf numFmtId="0" fontId="24" fillId="16" borderId="0" applyNumberFormat="0" applyBorder="0" applyAlignment="0" applyProtection="0"/>
    <xf numFmtId="0" fontId="28" fillId="41" borderId="0" applyNumberFormat="0" applyBorder="0" applyAlignment="0" applyProtection="0"/>
    <xf numFmtId="0" fontId="29" fillId="16" borderId="0" applyNumberFormat="0" applyBorder="0" applyAlignment="0" applyProtection="0"/>
    <xf numFmtId="0" fontId="28" fillId="41"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5" fillId="20" borderId="0" applyNumberFormat="0" applyBorder="0" applyAlignment="0" applyProtection="0"/>
    <xf numFmtId="0" fontId="28" fillId="42" borderId="0" applyNumberFormat="0" applyBorder="0" applyAlignment="0" applyProtection="0"/>
    <xf numFmtId="0" fontId="5" fillId="20" borderId="0" applyNumberFormat="0" applyBorder="0" applyAlignment="0" applyProtection="0"/>
    <xf numFmtId="0" fontId="24" fillId="20" borderId="0" applyNumberFormat="0" applyBorder="0" applyAlignment="0" applyProtection="0"/>
    <xf numFmtId="0" fontId="28" fillId="42" borderId="0" applyNumberFormat="0" applyBorder="0" applyAlignment="0" applyProtection="0"/>
    <xf numFmtId="0" fontId="29" fillId="20" borderId="0" applyNumberFormat="0" applyBorder="0" applyAlignment="0" applyProtection="0"/>
    <xf numFmtId="0" fontId="28" fillId="42"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5" fillId="24" borderId="0" applyNumberFormat="0" applyBorder="0" applyAlignment="0" applyProtection="0"/>
    <xf numFmtId="0" fontId="28" fillId="37" borderId="0" applyNumberFormat="0" applyBorder="0" applyAlignment="0" applyProtection="0"/>
    <xf numFmtId="0" fontId="5" fillId="24" borderId="0" applyNumberFormat="0" applyBorder="0" applyAlignment="0" applyProtection="0"/>
    <xf numFmtId="0" fontId="24" fillId="24" borderId="0" applyNumberFormat="0" applyBorder="0" applyAlignment="0" applyProtection="0"/>
    <xf numFmtId="0" fontId="28" fillId="37" borderId="0" applyNumberFormat="0" applyBorder="0" applyAlignment="0" applyProtection="0"/>
    <xf numFmtId="0" fontId="29" fillId="24" borderId="0" applyNumberFormat="0" applyBorder="0" applyAlignment="0" applyProtection="0"/>
    <xf numFmtId="0" fontId="28" fillId="37"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5" fillId="28" borderId="0" applyNumberFormat="0" applyBorder="0" applyAlignment="0" applyProtection="0"/>
    <xf numFmtId="0" fontId="28" fillId="40" borderId="0" applyNumberFormat="0" applyBorder="0" applyAlignment="0" applyProtection="0"/>
    <xf numFmtId="0" fontId="5" fillId="28" borderId="0" applyNumberFormat="0" applyBorder="0" applyAlignment="0" applyProtection="0"/>
    <xf numFmtId="0" fontId="24" fillId="28" borderId="0" applyNumberFormat="0" applyBorder="0" applyAlignment="0" applyProtection="0"/>
    <xf numFmtId="0" fontId="28" fillId="40" borderId="0" applyNumberFormat="0" applyBorder="0" applyAlignment="0" applyProtection="0"/>
    <xf numFmtId="0" fontId="29" fillId="28" borderId="0" applyNumberFormat="0" applyBorder="0" applyAlignment="0" applyProtection="0"/>
    <xf numFmtId="0" fontId="28" fillId="40"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5" fillId="32" borderId="0" applyNumberFormat="0" applyBorder="0" applyAlignment="0" applyProtection="0"/>
    <xf numFmtId="0" fontId="28" fillId="43" borderId="0" applyNumberFormat="0" applyBorder="0" applyAlignment="0" applyProtection="0"/>
    <xf numFmtId="0" fontId="5" fillId="32" borderId="0" applyNumberFormat="0" applyBorder="0" applyAlignment="0" applyProtection="0"/>
    <xf numFmtId="0" fontId="24" fillId="32" borderId="0" applyNumberFormat="0" applyBorder="0" applyAlignment="0" applyProtection="0"/>
    <xf numFmtId="0" fontId="28" fillId="43" borderId="0" applyNumberFormat="0" applyBorder="0" applyAlignment="0" applyProtection="0"/>
    <xf numFmtId="0" fontId="29" fillId="32" borderId="0" applyNumberFormat="0" applyBorder="0" applyAlignment="0" applyProtection="0"/>
    <xf numFmtId="0" fontId="28" fillId="43" borderId="0" applyNumberFormat="0" applyBorder="0" applyAlignment="0" applyProtection="0"/>
    <xf numFmtId="0" fontId="3" fillId="13" borderId="0" applyNumberFormat="0" applyBorder="0" applyAlignment="0" applyProtection="0"/>
    <xf numFmtId="0" fontId="30" fillId="13" borderId="0" applyNumberFormat="0" applyBorder="0" applyAlignment="0" applyProtection="0"/>
    <xf numFmtId="0" fontId="31" fillId="44" borderId="0" applyNumberFormat="0" applyBorder="0" applyAlignment="0" applyProtection="0"/>
    <xf numFmtId="0" fontId="3" fillId="17" borderId="0" applyNumberFormat="0" applyBorder="0" applyAlignment="0" applyProtection="0"/>
    <xf numFmtId="0" fontId="30" fillId="17" borderId="0" applyNumberFormat="0" applyBorder="0" applyAlignment="0" applyProtection="0"/>
    <xf numFmtId="0" fontId="31" fillId="41" borderId="0" applyNumberFormat="0" applyBorder="0" applyAlignment="0" applyProtection="0"/>
    <xf numFmtId="0" fontId="3" fillId="21" borderId="0" applyNumberFormat="0" applyBorder="0" applyAlignment="0" applyProtection="0"/>
    <xf numFmtId="0" fontId="30" fillId="21" borderId="0" applyNumberFormat="0" applyBorder="0" applyAlignment="0" applyProtection="0"/>
    <xf numFmtId="0" fontId="31" fillId="42" borderId="0" applyNumberFormat="0" applyBorder="0" applyAlignment="0" applyProtection="0"/>
    <xf numFmtId="0" fontId="3" fillId="25" borderId="0" applyNumberFormat="0" applyBorder="0" applyAlignment="0" applyProtection="0"/>
    <xf numFmtId="0" fontId="30" fillId="25" borderId="0" applyNumberFormat="0" applyBorder="0" applyAlignment="0" applyProtection="0"/>
    <xf numFmtId="0" fontId="31" fillId="45" borderId="0" applyNumberFormat="0" applyBorder="0" applyAlignment="0" applyProtection="0"/>
    <xf numFmtId="0" fontId="3" fillId="29" borderId="0" applyNumberFormat="0" applyBorder="0" applyAlignment="0" applyProtection="0"/>
    <xf numFmtId="0" fontId="30" fillId="29" borderId="0" applyNumberFormat="0" applyBorder="0" applyAlignment="0" applyProtection="0"/>
    <xf numFmtId="0" fontId="31" fillId="46" borderId="0" applyNumberFormat="0" applyBorder="0" applyAlignment="0" applyProtection="0"/>
    <xf numFmtId="0" fontId="3" fillId="33" borderId="0" applyNumberFormat="0" applyBorder="0" applyAlignment="0" applyProtection="0"/>
    <xf numFmtId="0" fontId="30" fillId="33" borderId="0" applyNumberFormat="0" applyBorder="0" applyAlignment="0" applyProtection="0"/>
    <xf numFmtId="0" fontId="31" fillId="47" borderId="0" applyNumberFormat="0" applyBorder="0" applyAlignment="0" applyProtection="0"/>
    <xf numFmtId="0" fontId="3" fillId="10" borderId="0" applyNumberFormat="0" applyBorder="0" applyAlignment="0" applyProtection="0"/>
    <xf numFmtId="0" fontId="30" fillId="10" borderId="0" applyNumberFormat="0" applyBorder="0" applyAlignment="0" applyProtection="0"/>
    <xf numFmtId="0" fontId="31" fillId="48" borderId="0" applyNumberFormat="0" applyBorder="0" applyAlignment="0" applyProtection="0"/>
    <xf numFmtId="0" fontId="3" fillId="14" borderId="0" applyNumberFormat="0" applyBorder="0" applyAlignment="0" applyProtection="0"/>
    <xf numFmtId="0" fontId="30" fillId="14" borderId="0" applyNumberFormat="0" applyBorder="0" applyAlignment="0" applyProtection="0"/>
    <xf numFmtId="0" fontId="31" fillId="49" borderId="0" applyNumberFormat="0" applyBorder="0" applyAlignment="0" applyProtection="0"/>
    <xf numFmtId="0" fontId="3" fillId="18" borderId="0" applyNumberFormat="0" applyBorder="0" applyAlignment="0" applyProtection="0"/>
    <xf numFmtId="0" fontId="30" fillId="18" borderId="0" applyNumberFormat="0" applyBorder="0" applyAlignment="0" applyProtection="0"/>
    <xf numFmtId="0" fontId="31" fillId="50" borderId="0" applyNumberFormat="0" applyBorder="0" applyAlignment="0" applyProtection="0"/>
    <xf numFmtId="0" fontId="3" fillId="22" borderId="0" applyNumberFormat="0" applyBorder="0" applyAlignment="0" applyProtection="0"/>
    <xf numFmtId="0" fontId="30" fillId="22" borderId="0" applyNumberFormat="0" applyBorder="0" applyAlignment="0" applyProtection="0"/>
    <xf numFmtId="0" fontId="31" fillId="45" borderId="0" applyNumberFormat="0" applyBorder="0" applyAlignment="0" applyProtection="0"/>
    <xf numFmtId="0" fontId="3" fillId="26" borderId="0" applyNumberFormat="0" applyBorder="0" applyAlignment="0" applyProtection="0"/>
    <xf numFmtId="0" fontId="30" fillId="26" borderId="0" applyNumberFormat="0" applyBorder="0" applyAlignment="0" applyProtection="0"/>
    <xf numFmtId="0" fontId="31" fillId="46" borderId="0" applyNumberFormat="0" applyBorder="0" applyAlignment="0" applyProtection="0"/>
    <xf numFmtId="0" fontId="3" fillId="30" borderId="0" applyNumberFormat="0" applyBorder="0" applyAlignment="0" applyProtection="0"/>
    <xf numFmtId="0" fontId="30" fillId="30" borderId="0" applyNumberFormat="0" applyBorder="0" applyAlignment="0" applyProtection="0"/>
    <xf numFmtId="0" fontId="31" fillId="51" borderId="0" applyNumberFormat="0" applyBorder="0" applyAlignment="0" applyProtection="0"/>
    <xf numFmtId="0" fontId="11" fillId="4" borderId="0" applyNumberFormat="0" applyBorder="0" applyAlignment="0" applyProtection="0"/>
    <xf numFmtId="0" fontId="32" fillId="4" borderId="0" applyNumberFormat="0" applyBorder="0" applyAlignment="0" applyProtection="0"/>
    <xf numFmtId="0" fontId="33" fillId="35" borderId="0" applyNumberFormat="0" applyBorder="0" applyAlignment="0" applyProtection="0"/>
    <xf numFmtId="0" fontId="15" fillId="7" borderId="9" applyNumberFormat="0" applyAlignment="0" applyProtection="0"/>
    <xf numFmtId="0" fontId="34" fillId="7" borderId="9" applyNumberFormat="0" applyAlignment="0" applyProtection="0"/>
    <xf numFmtId="0" fontId="35" fillId="52" borderId="17" applyNumberFormat="0" applyAlignment="0" applyProtection="0"/>
    <xf numFmtId="0" fontId="35" fillId="52" borderId="17" applyNumberFormat="0" applyAlignment="0" applyProtection="0"/>
    <xf numFmtId="0" fontId="1" fillId="8" borderId="12" applyNumberFormat="0" applyAlignment="0" applyProtection="0"/>
    <xf numFmtId="0" fontId="22" fillId="8" borderId="12" applyNumberFormat="0" applyAlignment="0" applyProtection="0"/>
    <xf numFmtId="0" fontId="36" fillId="53" borderId="18" applyNumberFormat="0" applyAlignment="0" applyProtection="0"/>
    <xf numFmtId="41" fontId="28"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28" fillId="0" borderId="0" applyFont="0" applyFill="0" applyBorder="0" applyAlignment="0" applyProtection="0"/>
    <xf numFmtId="43" fontId="5"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3" fontId="37" fillId="0" borderId="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37" fillId="0" borderId="0" applyFont="0" applyFill="0" applyBorder="0" applyAlignment="0" applyProtection="0"/>
    <xf numFmtId="44" fontId="28" fillId="0" borderId="0" applyFont="0" applyFill="0" applyBorder="0" applyAlignment="0" applyProtection="0"/>
    <xf numFmtId="44" fontId="37"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7" fillId="0" borderId="0" applyFont="0" applyFill="0" applyBorder="0" applyAlignment="0" applyProtection="0"/>
    <xf numFmtId="166" fontId="37" fillId="0" borderId="0"/>
    <xf numFmtId="14" fontId="37" fillId="0" borderId="0"/>
    <xf numFmtId="0" fontId="18" fillId="0" borderId="0" applyNumberFormat="0" applyFill="0" applyBorder="0" applyAlignment="0" applyProtection="0"/>
    <xf numFmtId="0" fontId="38" fillId="0" borderId="0" applyNumberFormat="0" applyFill="0" applyBorder="0" applyAlignment="0" applyProtection="0"/>
    <xf numFmtId="0" fontId="39" fillId="0" borderId="0" applyNumberFormat="0" applyFill="0" applyBorder="0" applyAlignment="0" applyProtection="0"/>
    <xf numFmtId="2" fontId="37" fillId="0" borderId="0"/>
    <xf numFmtId="0" fontId="10" fillId="3" borderId="0" applyNumberFormat="0" applyBorder="0" applyAlignment="0" applyProtection="0"/>
    <xf numFmtId="0" fontId="40" fillId="3" borderId="0" applyNumberFormat="0" applyBorder="0" applyAlignment="0" applyProtection="0"/>
    <xf numFmtId="0" fontId="41" fillId="36" borderId="0" applyNumberFormat="0" applyBorder="0" applyAlignment="0" applyProtection="0"/>
    <xf numFmtId="0" fontId="7" fillId="0" borderId="6" applyNumberFormat="0" applyFill="0" applyAlignment="0" applyProtection="0"/>
    <xf numFmtId="0" fontId="42" fillId="0" borderId="6" applyNumberFormat="0" applyFill="0" applyAlignment="0" applyProtection="0"/>
    <xf numFmtId="0" fontId="43" fillId="0" borderId="19" applyNumberFormat="0" applyFill="0" applyAlignment="0" applyProtection="0"/>
    <xf numFmtId="0" fontId="44" fillId="0" borderId="0"/>
    <xf numFmtId="0" fontId="8" fillId="0" borderId="7" applyNumberFormat="0" applyFill="0" applyAlignment="0" applyProtection="0"/>
    <xf numFmtId="0" fontId="45" fillId="0" borderId="7" applyNumberFormat="0" applyFill="0" applyAlignment="0" applyProtection="0"/>
    <xf numFmtId="0" fontId="46" fillId="0" borderId="20" applyNumberFormat="0" applyFill="0" applyAlignment="0" applyProtection="0"/>
    <xf numFmtId="0" fontId="47" fillId="0" borderId="0"/>
    <xf numFmtId="0" fontId="9" fillId="0" borderId="8" applyNumberFormat="0" applyFill="0" applyAlignment="0" applyProtection="0"/>
    <xf numFmtId="0" fontId="48" fillId="0" borderId="8" applyNumberFormat="0" applyFill="0" applyAlignment="0" applyProtection="0"/>
    <xf numFmtId="0" fontId="49" fillId="0" borderId="21" applyNumberFormat="0" applyFill="0" applyAlignment="0" applyProtection="0"/>
    <xf numFmtId="0" fontId="9"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27" fillId="0" borderId="0" applyNumberFormat="0" applyFill="0" applyBorder="0" applyAlignment="0" applyProtection="0">
      <alignment vertical="top"/>
      <protection locked="0"/>
    </xf>
    <xf numFmtId="0" fontId="52" fillId="0" borderId="0" applyNumberFormat="0" applyFill="0" applyBorder="0" applyAlignment="0" applyProtection="0"/>
    <xf numFmtId="0" fontId="53" fillId="0" borderId="0" applyNumberFormat="0" applyFill="0" applyBorder="0" applyAlignment="0" applyProtection="0">
      <alignment vertical="top"/>
      <protection locked="0"/>
    </xf>
    <xf numFmtId="0" fontId="13" fillId="6" borderId="9" applyNumberFormat="0" applyAlignment="0" applyProtection="0"/>
    <xf numFmtId="0" fontId="54" fillId="6" borderId="9" applyNumberFormat="0" applyAlignment="0" applyProtection="0"/>
    <xf numFmtId="0" fontId="55" fillId="39" borderId="17" applyNumberFormat="0" applyAlignment="0" applyProtection="0"/>
    <xf numFmtId="0" fontId="55" fillId="39" borderId="17" applyNumberFormat="0" applyAlignment="0" applyProtection="0"/>
    <xf numFmtId="0" fontId="16" fillId="0" borderId="11" applyNumberFormat="0" applyFill="0" applyAlignment="0" applyProtection="0"/>
    <xf numFmtId="0" fontId="56" fillId="0" borderId="11" applyNumberFormat="0" applyFill="0" applyAlignment="0" applyProtection="0"/>
    <xf numFmtId="0" fontId="57" fillId="0" borderId="22" applyNumberFormat="0" applyFill="0" applyAlignment="0" applyProtection="0"/>
    <xf numFmtId="0" fontId="12" fillId="5" borderId="0" applyNumberFormat="0" applyBorder="0" applyAlignment="0" applyProtection="0"/>
    <xf numFmtId="0" fontId="58" fillId="5" borderId="0" applyNumberFormat="0" applyBorder="0" applyAlignment="0" applyProtection="0"/>
    <xf numFmtId="0" fontId="59" fillId="54" borderId="0" applyNumberFormat="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applyNumberFormat="0" applyFill="0" applyBorder="0" applyAlignment="0" applyProtection="0"/>
    <xf numFmtId="0" fontId="29" fillId="0" borderId="0"/>
    <xf numFmtId="0" fontId="37" fillId="0" borderId="0"/>
    <xf numFmtId="0" fontId="60" fillId="0" borderId="0"/>
    <xf numFmtId="0" fontId="60"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37"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60" fillId="0" borderId="0"/>
    <xf numFmtId="0" fontId="29" fillId="0" borderId="0"/>
    <xf numFmtId="0" fontId="60" fillId="0" borderId="0"/>
    <xf numFmtId="0" fontId="37" fillId="0" borderId="0"/>
    <xf numFmtId="0" fontId="60" fillId="0" borderId="0"/>
    <xf numFmtId="0" fontId="60" fillId="0" borderId="0"/>
    <xf numFmtId="0" fontId="37" fillId="0" borderId="0"/>
    <xf numFmtId="0" fontId="37" fillId="0" borderId="0"/>
    <xf numFmtId="0" fontId="37" fillId="0" borderId="0"/>
    <xf numFmtId="0" fontId="37" fillId="0" borderId="0"/>
    <xf numFmtId="0" fontId="60" fillId="0" borderId="0"/>
    <xf numFmtId="0" fontId="20"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5" fillId="0" borderId="0"/>
    <xf numFmtId="0" fontId="5" fillId="0" borderId="0"/>
    <xf numFmtId="0" fontId="37" fillId="0" borderId="0"/>
    <xf numFmtId="0" fontId="5" fillId="0" borderId="0"/>
    <xf numFmtId="0" fontId="5" fillId="0" borderId="0"/>
    <xf numFmtId="0" fontId="37" fillId="0" borderId="0"/>
    <xf numFmtId="0" fontId="5" fillId="0" borderId="0"/>
    <xf numFmtId="0" fontId="5" fillId="0" borderId="0"/>
    <xf numFmtId="0" fontId="37" fillId="0" borderId="0" applyNumberFormat="0" applyFill="0" applyBorder="0" applyAlignment="0" applyProtection="0"/>
    <xf numFmtId="0" fontId="5" fillId="0" borderId="0"/>
    <xf numFmtId="0" fontId="5" fillId="0" borderId="0"/>
    <xf numFmtId="0" fontId="37" fillId="0" borderId="0"/>
    <xf numFmtId="0" fontId="5" fillId="0" borderId="0"/>
    <xf numFmtId="0" fontId="5" fillId="0" borderId="0"/>
    <xf numFmtId="0" fontId="5" fillId="0" borderId="0"/>
    <xf numFmtId="0" fontId="5" fillId="0" borderId="0"/>
    <xf numFmtId="0" fontId="37" fillId="0" borderId="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5"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5" fillId="9" borderId="13" applyNumberFormat="0" applyFont="0" applyAlignment="0" applyProtection="0"/>
    <xf numFmtId="0" fontId="24" fillId="9" borderId="13" applyNumberFormat="0" applyFont="0" applyAlignment="0" applyProtection="0"/>
    <xf numFmtId="0" fontId="60" fillId="55" borderId="23" applyNumberFormat="0" applyFont="0" applyAlignment="0" applyProtection="0"/>
    <xf numFmtId="0" fontId="60" fillId="55" borderId="23" applyNumberFormat="0" applyFont="0" applyAlignment="0" applyProtection="0"/>
    <xf numFmtId="0" fontId="29" fillId="9" borderId="13" applyNumberFormat="0" applyFont="0" applyAlignment="0" applyProtection="0"/>
    <xf numFmtId="0" fontId="28" fillId="55" borderId="23" applyNumberFormat="0" applyFont="0" applyAlignment="0" applyProtection="0"/>
    <xf numFmtId="0" fontId="28" fillId="55" borderId="23" applyNumberFormat="0" applyFont="0" applyAlignment="0" applyProtection="0"/>
    <xf numFmtId="0" fontId="14" fillId="7" borderId="10" applyNumberFormat="0" applyAlignment="0" applyProtection="0"/>
    <xf numFmtId="0" fontId="61" fillId="7" borderId="10" applyNumberFormat="0" applyAlignment="0" applyProtection="0"/>
    <xf numFmtId="0" fontId="62" fillId="52" borderId="24" applyNumberFormat="0" applyAlignment="0" applyProtection="0"/>
    <xf numFmtId="0" fontId="62" fillId="52" borderId="24" applyNumberFormat="0" applyAlignment="0" applyProtection="0"/>
    <xf numFmtId="9" fontId="37" fillId="0" borderId="0" applyFill="0" applyBorder="0" applyAlignment="0" applyProtection="0"/>
    <xf numFmtId="9" fontId="37" fillId="0" borderId="0" applyFill="0" applyBorder="0" applyAlignment="0" applyProtection="0"/>
    <xf numFmtId="9" fontId="37" fillId="0" borderId="0" applyFill="0" applyBorder="0" applyAlignment="0" applyProtection="0"/>
    <xf numFmtId="9" fontId="2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49" fontId="37" fillId="0" borderId="25" applyFont="0" applyAlignment="0">
      <alignment vertical="top"/>
    </xf>
    <xf numFmtId="49" fontId="37" fillId="0" borderId="25" applyFont="0" applyAlignment="0">
      <alignment vertical="top"/>
    </xf>
    <xf numFmtId="0" fontId="63" fillId="0" borderId="0" applyNumberFormat="0" applyFill="0" applyBorder="0" applyAlignment="0" applyProtection="0"/>
    <xf numFmtId="0" fontId="6" fillId="0" borderId="0" applyNumberFormat="0" applyFill="0" applyBorder="0" applyAlignment="0" applyProtection="0"/>
    <xf numFmtId="0" fontId="63" fillId="0" borderId="0" applyNumberFormat="0" applyFill="0" applyBorder="0" applyAlignment="0" applyProtection="0"/>
    <xf numFmtId="0" fontId="2" fillId="0" borderId="14" applyNumberFormat="0" applyFill="0" applyAlignment="0" applyProtection="0"/>
    <xf numFmtId="0" fontId="64" fillId="0" borderId="14" applyNumberFormat="0" applyFill="0" applyAlignment="0" applyProtection="0"/>
    <xf numFmtId="0" fontId="65" fillId="0" borderId="26" applyNumberFormat="0" applyFill="0" applyAlignment="0" applyProtection="0"/>
    <xf numFmtId="0" fontId="65" fillId="0" borderId="26" applyNumberFormat="0" applyFill="0" applyAlignment="0" applyProtection="0"/>
    <xf numFmtId="0" fontId="37" fillId="0" borderId="27"/>
    <xf numFmtId="0" fontId="1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80" fillId="0" borderId="0"/>
  </cellStyleXfs>
  <cellXfs count="389">
    <xf numFmtId="0" fontId="0" fillId="0" borderId="0" xfId="0"/>
    <xf numFmtId="0" fontId="3" fillId="2" borderId="0" xfId="0" applyFont="1" applyFill="1"/>
    <xf numFmtId="0" fontId="1" fillId="2" borderId="0" xfId="0" applyFont="1" applyFill="1"/>
    <xf numFmtId="0" fontId="2" fillId="0" borderId="0" xfId="0" applyFont="1"/>
    <xf numFmtId="0" fontId="0" fillId="0" borderId="1" xfId="0" applyBorder="1"/>
    <xf numFmtId="0" fontId="0" fillId="0" borderId="2" xfId="0" applyBorder="1"/>
    <xf numFmtId="0" fontId="0" fillId="0" borderId="3" xfId="0" applyBorder="1"/>
    <xf numFmtId="0" fontId="4" fillId="0" borderId="1" xfId="0" applyFont="1" applyBorder="1"/>
    <xf numFmtId="0" fontId="4" fillId="0" borderId="2" xfId="0" applyFont="1" applyBorder="1"/>
    <xf numFmtId="0" fontId="4" fillId="0" borderId="3" xfId="0" applyFont="1" applyBorder="1"/>
    <xf numFmtId="0" fontId="1" fillId="2" borderId="0" xfId="0" applyFont="1" applyFill="1" applyAlignment="1">
      <alignment wrapText="1"/>
    </xf>
    <xf numFmtId="2" fontId="0" fillId="0" borderId="1" xfId="0" applyNumberFormat="1" applyBorder="1"/>
    <xf numFmtId="2" fontId="0" fillId="0" borderId="2" xfId="0" applyNumberFormat="1" applyBorder="1"/>
    <xf numFmtId="2" fontId="0" fillId="0" borderId="3" xfId="0" applyNumberFormat="1" applyBorder="1"/>
    <xf numFmtId="3" fontId="0" fillId="0" borderId="1" xfId="0" applyNumberFormat="1" applyBorder="1"/>
    <xf numFmtId="3" fontId="0" fillId="0" borderId="0" xfId="0" applyNumberFormat="1"/>
    <xf numFmtId="2" fontId="0" fillId="0" borderId="0" xfId="0" applyNumberFormat="1"/>
    <xf numFmtId="3" fontId="1" fillId="2" borderId="0" xfId="0" applyNumberFormat="1" applyFont="1" applyFill="1"/>
    <xf numFmtId="0" fontId="1" fillId="2" borderId="4" xfId="0" applyFont="1" applyFill="1" applyBorder="1"/>
    <xf numFmtId="3" fontId="1" fillId="2" borderId="4" xfId="0" applyNumberFormat="1" applyFont="1" applyFill="1" applyBorder="1"/>
    <xf numFmtId="9" fontId="0" fillId="0" borderId="0" xfId="3" applyFont="1"/>
    <xf numFmtId="3" fontId="68" fillId="0" borderId="0" xfId="605" applyNumberFormat="1" applyFont="1" applyAlignment="1">
      <alignment horizontal="center"/>
    </xf>
    <xf numFmtId="0" fontId="68" fillId="0" borderId="0" xfId="605" applyFont="1" applyAlignment="1">
      <alignment horizontal="left"/>
    </xf>
    <xf numFmtId="0" fontId="0" fillId="0" borderId="0" xfId="0" applyAlignment="1">
      <alignment wrapText="1"/>
    </xf>
    <xf numFmtId="0" fontId="69" fillId="0" borderId="0" xfId="0" applyFont="1" applyAlignment="1">
      <alignment horizontal="left"/>
    </xf>
    <xf numFmtId="0" fontId="25" fillId="0" borderId="0" xfId="605" applyFont="1" applyAlignment="1">
      <alignment horizontal="center" wrapText="1"/>
    </xf>
    <xf numFmtId="0" fontId="0" fillId="0" borderId="0" xfId="0" applyAlignment="1">
      <alignment horizontal="left"/>
    </xf>
    <xf numFmtId="0" fontId="1" fillId="0" borderId="0" xfId="0" applyFont="1"/>
    <xf numFmtId="0" fontId="77" fillId="58" borderId="0" xfId="0" applyFont="1" applyFill="1" applyAlignment="1">
      <alignment horizontal="left"/>
    </xf>
    <xf numFmtId="0" fontId="75" fillId="58" borderId="0" xfId="0" applyFont="1" applyFill="1" applyAlignment="1">
      <alignment horizontal="left"/>
    </xf>
    <xf numFmtId="0" fontId="75" fillId="58" borderId="0" xfId="0" applyFont="1" applyFill="1"/>
    <xf numFmtId="0" fontId="24" fillId="58" borderId="0" xfId="0" applyFont="1" applyFill="1"/>
    <xf numFmtId="0" fontId="76" fillId="58" borderId="0" xfId="0" applyFont="1" applyFill="1" applyAlignment="1">
      <alignment horizontal="left"/>
    </xf>
    <xf numFmtId="0" fontId="75" fillId="57" borderId="0" xfId="0" applyFont="1" applyFill="1" applyAlignment="1">
      <alignment horizontal="left"/>
    </xf>
    <xf numFmtId="49" fontId="75" fillId="57" borderId="0" xfId="0" applyNumberFormat="1" applyFont="1" applyFill="1" applyAlignment="1">
      <alignment horizontal="left"/>
    </xf>
    <xf numFmtId="0" fontId="64" fillId="57" borderId="0" xfId="0" applyFont="1" applyFill="1"/>
    <xf numFmtId="49" fontId="24" fillId="57" borderId="0" xfId="0" applyNumberFormat="1" applyFont="1" applyFill="1"/>
    <xf numFmtId="0" fontId="24" fillId="57" borderId="0" xfId="0" applyFont="1" applyFill="1"/>
    <xf numFmtId="0" fontId="30" fillId="2" borderId="0" xfId="0" applyFont="1" applyFill="1"/>
    <xf numFmtId="0" fontId="22" fillId="2" borderId="0" xfId="0" applyFont="1" applyFill="1"/>
    <xf numFmtId="4" fontId="75" fillId="56" borderId="0" xfId="0" applyNumberFormat="1" applyFont="1" applyFill="1" applyAlignment="1">
      <alignment horizontal="left"/>
    </xf>
    <xf numFmtId="0" fontId="75" fillId="56" borderId="0" xfId="0" applyFont="1" applyFill="1" applyAlignment="1">
      <alignment horizontal="left"/>
    </xf>
    <xf numFmtId="0" fontId="24" fillId="56" borderId="0" xfId="0" applyFont="1" applyFill="1"/>
    <xf numFmtId="0" fontId="76" fillId="56" borderId="0" xfId="0" applyFont="1" applyFill="1" applyAlignment="1">
      <alignment horizontal="left"/>
    </xf>
    <xf numFmtId="0" fontId="0" fillId="56" borderId="0" xfId="0" applyFill="1"/>
    <xf numFmtId="0" fontId="24" fillId="56" borderId="0" xfId="0" applyFont="1" applyFill="1" applyAlignment="1">
      <alignment vertical="top" wrapText="1"/>
    </xf>
    <xf numFmtId="0" fontId="74" fillId="0" borderId="0" xfId="48" applyFont="1" applyAlignment="1" applyProtection="1"/>
    <xf numFmtId="49" fontId="24" fillId="0" borderId="0" xfId="0" applyNumberFormat="1" applyFont="1"/>
    <xf numFmtId="0" fontId="24" fillId="0" borderId="0" xfId="0" applyFont="1"/>
    <xf numFmtId="0" fontId="3" fillId="0" borderId="0" xfId="0" applyFont="1"/>
    <xf numFmtId="170" fontId="0" fillId="0" borderId="0" xfId="0" applyNumberFormat="1"/>
    <xf numFmtId="170" fontId="71" fillId="0" borderId="0" xfId="605" applyNumberFormat="1" applyFont="1" applyAlignment="1">
      <alignment horizontal="left"/>
    </xf>
    <xf numFmtId="170" fontId="4" fillId="0" borderId="0" xfId="0" applyNumberFormat="1" applyFont="1"/>
    <xf numFmtId="170" fontId="3" fillId="0" borderId="0" xfId="0" applyNumberFormat="1" applyFont="1"/>
    <xf numFmtId="170" fontId="68" fillId="0" borderId="0" xfId="605" applyNumberFormat="1" applyFont="1"/>
    <xf numFmtId="0" fontId="21" fillId="0" borderId="0" xfId="0" applyFont="1"/>
    <xf numFmtId="0" fontId="64" fillId="0" borderId="0" xfId="0" applyFont="1"/>
    <xf numFmtId="0" fontId="69" fillId="0" borderId="0" xfId="0" applyFont="1"/>
    <xf numFmtId="0" fontId="71" fillId="0" borderId="0" xfId="605" applyFont="1" applyAlignment="1">
      <alignment horizontal="left"/>
    </xf>
    <xf numFmtId="3" fontId="26" fillId="0" borderId="0" xfId="575" applyNumberFormat="1" applyFont="1" applyAlignment="1">
      <alignment horizontal="right"/>
    </xf>
    <xf numFmtId="0" fontId="25" fillId="0" borderId="0" xfId="0" applyFont="1"/>
    <xf numFmtId="9" fontId="3" fillId="0" borderId="0" xfId="3" applyFont="1"/>
    <xf numFmtId="0" fontId="68" fillId="0" borderId="0" xfId="605" applyFont="1" applyAlignment="1">
      <alignment horizontal="center"/>
    </xf>
    <xf numFmtId="0" fontId="68" fillId="0" borderId="0" xfId="605" applyFont="1"/>
    <xf numFmtId="3" fontId="26" fillId="0" borderId="0" xfId="605" applyNumberFormat="1" applyFont="1" applyAlignment="1">
      <alignment horizontal="center"/>
    </xf>
    <xf numFmtId="9" fontId="25" fillId="0" borderId="0" xfId="605" applyNumberFormat="1" applyFont="1"/>
    <xf numFmtId="9" fontId="25" fillId="0" borderId="0" xfId="3" applyFont="1" applyBorder="1" applyAlignment="1">
      <alignment horizontal="center"/>
    </xf>
    <xf numFmtId="3" fontId="3" fillId="0" borderId="0" xfId="0" applyNumberFormat="1" applyFont="1"/>
    <xf numFmtId="0" fontId="25" fillId="0" borderId="0" xfId="605" applyFont="1"/>
    <xf numFmtId="0" fontId="26" fillId="0" borderId="0" xfId="605" applyFont="1" applyAlignment="1">
      <alignment horizontal="center"/>
    </xf>
    <xf numFmtId="0" fontId="2" fillId="0" borderId="0" xfId="0" applyFont="1" applyAlignment="1">
      <alignment wrapText="1"/>
    </xf>
    <xf numFmtId="165" fontId="0" fillId="0" borderId="0" xfId="1" applyNumberFormat="1" applyFont="1"/>
    <xf numFmtId="0" fontId="25" fillId="0" borderId="0" xfId="605" applyFont="1" applyAlignment="1">
      <alignment horizontal="left"/>
    </xf>
    <xf numFmtId="0" fontId="19" fillId="0" borderId="0" xfId="0" applyFont="1"/>
    <xf numFmtId="9" fontId="0" fillId="0" borderId="0" xfId="0" applyNumberFormat="1"/>
    <xf numFmtId="4" fontId="0" fillId="0" borderId="0" xfId="0" applyNumberFormat="1"/>
    <xf numFmtId="0" fontId="27" fillId="0" borderId="0" xfId="48" applyAlignment="1" applyProtection="1"/>
    <xf numFmtId="0" fontId="4" fillId="0" borderId="0" xfId="0" applyFont="1"/>
    <xf numFmtId="0" fontId="30" fillId="0" borderId="0" xfId="0" applyFont="1"/>
    <xf numFmtId="0" fontId="64" fillId="60" borderId="0" xfId="0" applyFont="1" applyFill="1"/>
    <xf numFmtId="0" fontId="24" fillId="60" borderId="0" xfId="0" applyFont="1" applyFill="1"/>
    <xf numFmtId="0" fontId="24" fillId="60" borderId="0" xfId="0" applyFont="1" applyFill="1" applyAlignment="1">
      <alignment vertical="top"/>
    </xf>
    <xf numFmtId="0" fontId="24" fillId="60" borderId="0" xfId="0" applyFont="1" applyFill="1" applyAlignment="1">
      <alignment vertical="top" wrapText="1"/>
    </xf>
    <xf numFmtId="0" fontId="24" fillId="60" borderId="0" xfId="0" applyFont="1" applyFill="1" applyAlignment="1">
      <alignment horizontal="left"/>
    </xf>
    <xf numFmtId="0" fontId="2" fillId="0" borderId="0" xfId="0" applyFont="1" applyAlignment="1">
      <alignment horizontal="left"/>
    </xf>
    <xf numFmtId="0" fontId="2" fillId="59" borderId="0" xfId="0" applyFont="1" applyFill="1"/>
    <xf numFmtId="0" fontId="2" fillId="59" borderId="0" xfId="0" applyFont="1" applyFill="1" applyAlignment="1">
      <alignment horizontal="left"/>
    </xf>
    <xf numFmtId="0" fontId="19" fillId="0" borderId="0" xfId="0" applyFont="1" applyAlignment="1">
      <alignment vertical="center"/>
    </xf>
    <xf numFmtId="1" fontId="0" fillId="0" borderId="0" xfId="0" applyNumberFormat="1"/>
    <xf numFmtId="0" fontId="4" fillId="0" borderId="5" xfId="0" applyFont="1" applyBorder="1"/>
    <xf numFmtId="164" fontId="4" fillId="0" borderId="5" xfId="0" applyNumberFormat="1" applyFont="1" applyBorder="1"/>
    <xf numFmtId="167" fontId="0" fillId="0" borderId="0" xfId="0" applyNumberFormat="1"/>
    <xf numFmtId="0" fontId="78" fillId="0" borderId="0" xfId="605" applyFont="1"/>
    <xf numFmtId="3" fontId="1" fillId="2" borderId="16" xfId="605" applyNumberFormat="1" applyFont="1" applyFill="1" applyBorder="1" applyAlignment="1">
      <alignment horizontal="center" wrapText="1"/>
    </xf>
    <xf numFmtId="0" fontId="1" fillId="2" borderId="33" xfId="605" applyFont="1" applyFill="1" applyBorder="1" applyAlignment="1">
      <alignment horizontal="center" wrapText="1"/>
    </xf>
    <xf numFmtId="3" fontId="1" fillId="2" borderId="0" xfId="605" applyNumberFormat="1" applyFont="1" applyFill="1" applyAlignment="1">
      <alignment horizontal="center" wrapText="1"/>
    </xf>
    <xf numFmtId="170" fontId="1" fillId="2" borderId="0" xfId="605" applyNumberFormat="1" applyFont="1" applyFill="1" applyAlignment="1">
      <alignment horizontal="center" wrapText="1"/>
    </xf>
    <xf numFmtId="0" fontId="4" fillId="0" borderId="28" xfId="605" applyFont="1" applyBorder="1" applyAlignment="1">
      <alignment horizontal="center"/>
    </xf>
    <xf numFmtId="3" fontId="4" fillId="0" borderId="28" xfId="605" applyNumberFormat="1" applyFont="1" applyBorder="1" applyAlignment="1">
      <alignment horizontal="right"/>
    </xf>
    <xf numFmtId="9" fontId="4" fillId="0" borderId="28" xfId="605" applyNumberFormat="1" applyFont="1" applyBorder="1" applyAlignment="1">
      <alignment horizontal="right"/>
    </xf>
    <xf numFmtId="0" fontId="4" fillId="0" borderId="28" xfId="605" applyFont="1" applyBorder="1" applyAlignment="1">
      <alignment horizontal="right"/>
    </xf>
    <xf numFmtId="170" fontId="4" fillId="0" borderId="28" xfId="605" applyNumberFormat="1" applyFont="1" applyBorder="1" applyAlignment="1">
      <alignment horizontal="right"/>
    </xf>
    <xf numFmtId="3" fontId="5" fillId="0" borderId="28" xfId="575" applyNumberFormat="1" applyBorder="1" applyAlignment="1">
      <alignment horizontal="right"/>
    </xf>
    <xf numFmtId="3" fontId="4" fillId="0" borderId="28" xfId="575" applyNumberFormat="1" applyFont="1" applyBorder="1" applyAlignment="1">
      <alignment horizontal="right"/>
    </xf>
    <xf numFmtId="0" fontId="4" fillId="0" borderId="34" xfId="605" applyFont="1" applyBorder="1" applyAlignment="1">
      <alignment horizontal="center"/>
    </xf>
    <xf numFmtId="3" fontId="4" fillId="0" borderId="34" xfId="605" applyNumberFormat="1" applyFont="1" applyBorder="1" applyAlignment="1">
      <alignment horizontal="right"/>
    </xf>
    <xf numFmtId="9" fontId="4" fillId="0" borderId="34" xfId="605" applyNumberFormat="1" applyFont="1" applyBorder="1" applyAlignment="1">
      <alignment horizontal="right"/>
    </xf>
    <xf numFmtId="3" fontId="5" fillId="0" borderId="34" xfId="0" applyNumberFormat="1" applyFont="1" applyBorder="1"/>
    <xf numFmtId="3" fontId="4" fillId="0" borderId="34" xfId="0" applyNumberFormat="1" applyFont="1" applyBorder="1"/>
    <xf numFmtId="170" fontId="4" fillId="0" borderId="34" xfId="605" applyNumberFormat="1" applyFont="1" applyBorder="1" applyAlignment="1">
      <alignment horizontal="right"/>
    </xf>
    <xf numFmtId="0" fontId="4" fillId="0" borderId="29" xfId="605" applyFont="1" applyBorder="1" applyAlignment="1">
      <alignment horizontal="center"/>
    </xf>
    <xf numFmtId="3" fontId="4" fillId="0" borderId="29" xfId="605" applyNumberFormat="1" applyFont="1" applyBorder="1" applyAlignment="1">
      <alignment horizontal="center"/>
    </xf>
    <xf numFmtId="3" fontId="4" fillId="0" borderId="29" xfId="390" applyNumberFormat="1" applyFont="1" applyBorder="1" applyAlignment="1">
      <alignment horizontal="center"/>
    </xf>
    <xf numFmtId="0" fontId="4" fillId="0" borderId="30" xfId="605" applyFont="1" applyBorder="1" applyAlignment="1">
      <alignment horizontal="center"/>
    </xf>
    <xf numFmtId="3" fontId="4" fillId="0" borderId="30" xfId="605" applyNumberFormat="1" applyFont="1" applyBorder="1" applyAlignment="1">
      <alignment horizontal="center"/>
    </xf>
    <xf numFmtId="3" fontId="4" fillId="0" borderId="30" xfId="390" applyNumberFormat="1" applyFont="1" applyBorder="1" applyAlignment="1">
      <alignment horizontal="center"/>
    </xf>
    <xf numFmtId="9" fontId="4" fillId="0" borderId="30" xfId="605" applyNumberFormat="1" applyFont="1" applyBorder="1" applyAlignment="1">
      <alignment horizontal="center"/>
    </xf>
    <xf numFmtId="170" fontId="4" fillId="0" borderId="30" xfId="605" applyNumberFormat="1" applyFont="1" applyBorder="1" applyAlignment="1">
      <alignment horizontal="center"/>
    </xf>
    <xf numFmtId="3" fontId="4" fillId="0" borderId="30" xfId="390" applyNumberFormat="1" applyFont="1" applyFill="1" applyBorder="1" applyAlignment="1">
      <alignment horizontal="center"/>
    </xf>
    <xf numFmtId="10" fontId="4" fillId="0" borderId="30" xfId="605" applyNumberFormat="1" applyFont="1" applyBorder="1" applyAlignment="1">
      <alignment horizontal="center"/>
    </xf>
    <xf numFmtId="0" fontId="5" fillId="0" borderId="35" xfId="0" applyFont="1" applyBorder="1" applyAlignment="1">
      <alignment horizontal="center"/>
    </xf>
    <xf numFmtId="3" fontId="5" fillId="0" borderId="35" xfId="0" applyNumberFormat="1" applyFont="1" applyBorder="1" applyAlignment="1">
      <alignment horizontal="center"/>
    </xf>
    <xf numFmtId="9" fontId="4" fillId="0" borderId="35" xfId="605" applyNumberFormat="1" applyFont="1" applyBorder="1" applyAlignment="1">
      <alignment horizontal="center"/>
    </xf>
    <xf numFmtId="170" fontId="4" fillId="0" borderId="35" xfId="605" applyNumberFormat="1" applyFont="1" applyBorder="1" applyAlignment="1">
      <alignment horizontal="center"/>
    </xf>
    <xf numFmtId="4" fontId="4" fillId="0" borderId="35" xfId="605" applyNumberFormat="1" applyFont="1" applyBorder="1" applyAlignment="1">
      <alignment horizontal="center"/>
    </xf>
    <xf numFmtId="10" fontId="4" fillId="0" borderId="35" xfId="605" applyNumberFormat="1" applyFont="1" applyBorder="1" applyAlignment="1">
      <alignment horizontal="center"/>
    </xf>
    <xf numFmtId="3" fontId="1" fillId="2" borderId="33" xfId="605" applyNumberFormat="1" applyFont="1" applyFill="1" applyBorder="1" applyAlignment="1">
      <alignment horizontal="center" wrapText="1"/>
    </xf>
    <xf numFmtId="3" fontId="4" fillId="0" borderId="28" xfId="605" applyNumberFormat="1" applyFont="1" applyBorder="1" applyAlignment="1">
      <alignment horizontal="center"/>
    </xf>
    <xf numFmtId="3" fontId="4" fillId="0" borderId="34" xfId="605" applyNumberFormat="1" applyFont="1" applyBorder="1" applyAlignment="1">
      <alignment horizontal="center"/>
    </xf>
    <xf numFmtId="168" fontId="4" fillId="0" borderId="29" xfId="495" applyNumberFormat="1" applyFont="1" applyBorder="1" applyAlignment="1">
      <alignment horizontal="center"/>
    </xf>
    <xf numFmtId="167" fontId="4" fillId="0" borderId="29" xfId="605" applyNumberFormat="1" applyFont="1" applyBorder="1" applyAlignment="1">
      <alignment horizontal="center"/>
    </xf>
    <xf numFmtId="168" fontId="4" fillId="0" borderId="30" xfId="495" applyNumberFormat="1" applyFont="1" applyBorder="1" applyAlignment="1">
      <alignment horizontal="center"/>
    </xf>
    <xf numFmtId="167" fontId="4" fillId="0" borderId="30" xfId="605" applyNumberFormat="1" applyFont="1" applyBorder="1" applyAlignment="1">
      <alignment horizontal="center"/>
    </xf>
    <xf numFmtId="169" fontId="4" fillId="0" borderId="30" xfId="605" applyNumberFormat="1" applyFont="1" applyBorder="1" applyAlignment="1">
      <alignment horizontal="center"/>
    </xf>
    <xf numFmtId="170" fontId="0" fillId="0" borderId="0" xfId="3" applyNumberFormat="1" applyFont="1"/>
    <xf numFmtId="0" fontId="73" fillId="0" borderId="0" xfId="0" applyFont="1" applyAlignment="1">
      <alignment horizontal="left"/>
    </xf>
    <xf numFmtId="0" fontId="0" fillId="60" borderId="0" xfId="0" applyFill="1"/>
    <xf numFmtId="0" fontId="0" fillId="61" borderId="0" xfId="0" applyFill="1"/>
    <xf numFmtId="0" fontId="27" fillId="61" borderId="0" xfId="48" applyFill="1" applyAlignment="1" applyProtection="1">
      <alignment horizontal="left"/>
    </xf>
    <xf numFmtId="0" fontId="24" fillId="61" borderId="0" xfId="0" applyFont="1" applyFill="1"/>
    <xf numFmtId="9" fontId="4" fillId="0" borderId="1" xfId="3" applyFont="1" applyBorder="1"/>
    <xf numFmtId="0" fontId="68" fillId="0" borderId="0" xfId="605" applyFont="1" applyAlignment="1">
      <alignment horizontal="center" vertical="top" wrapText="1"/>
    </xf>
    <xf numFmtId="0" fontId="69" fillId="0" borderId="0" xfId="0" applyFont="1" applyAlignment="1">
      <alignment horizontal="left" vertical="top"/>
    </xf>
    <xf numFmtId="0" fontId="69" fillId="0" borderId="0" xfId="0" applyFont="1" applyAlignment="1">
      <alignment horizontal="left" vertical="top" wrapText="1"/>
    </xf>
    <xf numFmtId="0" fontId="2" fillId="0" borderId="0" xfId="0" applyFont="1" applyAlignment="1">
      <alignment horizontal="center" wrapText="1"/>
    </xf>
    <xf numFmtId="0" fontId="1" fillId="62" borderId="0" xfId="0" applyFont="1" applyFill="1" applyAlignment="1">
      <alignment wrapText="1"/>
    </xf>
    <xf numFmtId="0" fontId="1" fillId="62" borderId="15" xfId="0" applyFont="1" applyFill="1" applyBorder="1" applyAlignment="1">
      <alignment wrapText="1"/>
    </xf>
    <xf numFmtId="0" fontId="1" fillId="62" borderId="0" xfId="0" applyFont="1" applyFill="1" applyAlignment="1">
      <alignment horizontal="center" wrapText="1"/>
    </xf>
    <xf numFmtId="0" fontId="0" fillId="0" borderId="0" xfId="0" applyAlignment="1">
      <alignment horizontal="center" wrapText="1"/>
    </xf>
    <xf numFmtId="0" fontId="0" fillId="0" borderId="0" xfId="0" applyAlignment="1">
      <alignment horizontal="center"/>
    </xf>
    <xf numFmtId="0" fontId="19" fillId="0" borderId="0" xfId="0" applyFont="1" applyAlignment="1">
      <alignment horizontal="left"/>
    </xf>
    <xf numFmtId="0" fontId="1" fillId="2" borderId="0" xfId="0" applyFont="1" applyFill="1" applyAlignment="1">
      <alignment horizontal="center" wrapText="1"/>
    </xf>
    <xf numFmtId="9" fontId="1" fillId="62" borderId="0" xfId="3" applyFont="1" applyFill="1" applyAlignment="1">
      <alignment wrapText="1"/>
    </xf>
    <xf numFmtId="0" fontId="4" fillId="0" borderId="36" xfId="605" applyFont="1" applyBorder="1" applyAlignment="1">
      <alignment horizontal="center"/>
    </xf>
    <xf numFmtId="3" fontId="4" fillId="0" borderId="36" xfId="605" applyNumberFormat="1" applyFont="1" applyBorder="1" applyAlignment="1">
      <alignment horizontal="right"/>
    </xf>
    <xf numFmtId="9" fontId="4" fillId="0" borderId="36" xfId="605" applyNumberFormat="1" applyFont="1" applyBorder="1" applyAlignment="1">
      <alignment horizontal="right"/>
    </xf>
    <xf numFmtId="3" fontId="5" fillId="0" borderId="36" xfId="0" applyNumberFormat="1" applyFont="1" applyBorder="1"/>
    <xf numFmtId="3" fontId="4" fillId="0" borderId="36" xfId="0" applyNumberFormat="1" applyFont="1" applyBorder="1"/>
    <xf numFmtId="170" fontId="4" fillId="0" borderId="36" xfId="605" applyNumberFormat="1" applyFont="1" applyBorder="1" applyAlignment="1">
      <alignment horizontal="right"/>
    </xf>
    <xf numFmtId="0" fontId="4" fillId="0" borderId="37" xfId="605" applyFont="1" applyBorder="1" applyAlignment="1">
      <alignment horizontal="center"/>
    </xf>
    <xf numFmtId="3" fontId="4" fillId="0" borderId="37" xfId="605" applyNumberFormat="1" applyFont="1" applyBorder="1" applyAlignment="1">
      <alignment horizontal="right"/>
    </xf>
    <xf numFmtId="9" fontId="4" fillId="0" borderId="37" xfId="605" applyNumberFormat="1" applyFont="1" applyBorder="1" applyAlignment="1">
      <alignment horizontal="right"/>
    </xf>
    <xf numFmtId="3" fontId="5" fillId="0" borderId="37" xfId="0" applyNumberFormat="1" applyFont="1" applyBorder="1"/>
    <xf numFmtId="3" fontId="4" fillId="0" borderId="37" xfId="0" applyNumberFormat="1" applyFont="1" applyBorder="1"/>
    <xf numFmtId="170" fontId="4" fillId="0" borderId="37" xfId="605" applyNumberFormat="1" applyFont="1" applyBorder="1" applyAlignment="1">
      <alignment horizontal="right"/>
    </xf>
    <xf numFmtId="3" fontId="5" fillId="0" borderId="38" xfId="0" applyNumberFormat="1" applyFont="1" applyBorder="1" applyAlignment="1">
      <alignment horizontal="center"/>
    </xf>
    <xf numFmtId="9" fontId="4" fillId="0" borderId="38" xfId="605" applyNumberFormat="1" applyFont="1" applyBorder="1" applyAlignment="1">
      <alignment horizontal="center"/>
    </xf>
    <xf numFmtId="4" fontId="4" fillId="0" borderId="38" xfId="605" applyNumberFormat="1" applyFont="1" applyBorder="1" applyAlignment="1">
      <alignment horizontal="center"/>
    </xf>
    <xf numFmtId="0" fontId="4" fillId="0" borderId="39" xfId="605" applyFont="1" applyBorder="1" applyAlignment="1">
      <alignment horizontal="center"/>
    </xf>
    <xf numFmtId="3" fontId="4" fillId="0" borderId="39" xfId="605" applyNumberFormat="1" applyFont="1" applyBorder="1" applyAlignment="1">
      <alignment horizontal="center"/>
    </xf>
    <xf numFmtId="3" fontId="4" fillId="0" borderId="40" xfId="605" applyNumberFormat="1" applyFont="1" applyBorder="1" applyAlignment="1">
      <alignment horizontal="center" wrapText="1"/>
    </xf>
    <xf numFmtId="5" fontId="4" fillId="0" borderId="40" xfId="2" applyNumberFormat="1" applyFont="1" applyBorder="1" applyAlignment="1">
      <alignment horizontal="center" wrapText="1"/>
    </xf>
    <xf numFmtId="0" fontId="3" fillId="0" borderId="0" xfId="0" applyFont="1" applyAlignment="1">
      <alignment wrapText="1"/>
    </xf>
    <xf numFmtId="0" fontId="0" fillId="61" borderId="0" xfId="0" applyFill="1" applyAlignment="1">
      <alignment horizontal="center"/>
    </xf>
    <xf numFmtId="3" fontId="5" fillId="0" borderId="40" xfId="605" applyNumberFormat="1" applyFont="1" applyBorder="1" applyAlignment="1">
      <alignment horizontal="right"/>
    </xf>
    <xf numFmtId="3" fontId="0" fillId="0" borderId="40" xfId="0" applyNumberFormat="1" applyBorder="1"/>
    <xf numFmtId="0" fontId="5" fillId="0" borderId="41" xfId="0" applyFont="1" applyBorder="1" applyAlignment="1">
      <alignment horizontal="center"/>
    </xf>
    <xf numFmtId="165" fontId="4" fillId="0" borderId="40" xfId="1" applyNumberFormat="1" applyFont="1" applyBorder="1" applyAlignment="1">
      <alignment horizontal="center"/>
    </xf>
    <xf numFmtId="43" fontId="0" fillId="0" borderId="0" xfId="1" applyFont="1"/>
    <xf numFmtId="43" fontId="1" fillId="62" borderId="0" xfId="1" applyFont="1" applyFill="1" applyAlignment="1">
      <alignment horizontal="center" wrapText="1"/>
    </xf>
    <xf numFmtId="43" fontId="0" fillId="0" borderId="0" xfId="1" applyFont="1" applyFill="1"/>
    <xf numFmtId="172" fontId="0" fillId="0" borderId="0" xfId="1" applyNumberFormat="1" applyFont="1"/>
    <xf numFmtId="172" fontId="1" fillId="62" borderId="0" xfId="1" applyNumberFormat="1" applyFont="1" applyFill="1" applyAlignment="1">
      <alignment horizontal="center" wrapText="1"/>
    </xf>
    <xf numFmtId="172" fontId="0" fillId="0" borderId="0" xfId="1" applyNumberFormat="1" applyFont="1" applyFill="1"/>
    <xf numFmtId="165" fontId="1" fillId="62" borderId="0" xfId="1" applyNumberFormat="1" applyFont="1" applyFill="1" applyAlignment="1">
      <alignment horizontal="center" wrapText="1"/>
    </xf>
    <xf numFmtId="165" fontId="0" fillId="0" borderId="0" xfId="1" applyNumberFormat="1" applyFont="1" applyFill="1"/>
    <xf numFmtId="43" fontId="0" fillId="0" borderId="0" xfId="1" applyFont="1" applyAlignment="1">
      <alignment horizontal="center"/>
    </xf>
    <xf numFmtId="171" fontId="1" fillId="62" borderId="0" xfId="1" applyNumberFormat="1" applyFont="1" applyFill="1" applyAlignment="1">
      <alignment horizontal="center" wrapText="1"/>
    </xf>
    <xf numFmtId="172" fontId="0" fillId="0" borderId="0" xfId="1" applyNumberFormat="1" applyFont="1" applyAlignment="1">
      <alignment horizontal="center"/>
    </xf>
    <xf numFmtId="168" fontId="0" fillId="0" borderId="0" xfId="1" applyNumberFormat="1" applyFont="1" applyFill="1" applyAlignment="1">
      <alignment horizontal="center"/>
    </xf>
    <xf numFmtId="165" fontId="0" fillId="0" borderId="0" xfId="1" applyNumberFormat="1" applyFont="1" applyFill="1" applyAlignment="1">
      <alignment horizontal="center"/>
    </xf>
    <xf numFmtId="9" fontId="0" fillId="0" borderId="1" xfId="3" applyFont="1" applyBorder="1" applyAlignment="1">
      <alignment horizontal="center"/>
    </xf>
    <xf numFmtId="3" fontId="0" fillId="0" borderId="1" xfId="0" applyNumberFormat="1" applyBorder="1" applyAlignment="1">
      <alignment horizontal="center"/>
    </xf>
    <xf numFmtId="3" fontId="0" fillId="0" borderId="0" xfId="0" applyNumberFormat="1" applyAlignment="1">
      <alignment horizontal="center" wrapText="1"/>
    </xf>
    <xf numFmtId="2" fontId="0" fillId="0" borderId="0" xfId="0" applyNumberFormat="1" applyAlignment="1">
      <alignment horizontal="center" wrapText="1"/>
    </xf>
    <xf numFmtId="0" fontId="0" fillId="63" borderId="0" xfId="0" applyFill="1"/>
    <xf numFmtId="0" fontId="19" fillId="0" borderId="3" xfId="0" applyFont="1" applyBorder="1" applyAlignment="1">
      <alignment wrapText="1"/>
    </xf>
    <xf numFmtId="0" fontId="19" fillId="0" borderId="0" xfId="0" applyFont="1" applyAlignment="1">
      <alignment wrapText="1"/>
    </xf>
    <xf numFmtId="0" fontId="22" fillId="2" borderId="0" xfId="0" applyFont="1" applyFill="1" applyAlignment="1">
      <alignment horizontal="left"/>
    </xf>
    <xf numFmtId="170" fontId="5" fillId="0" borderId="40" xfId="605" applyNumberFormat="1" applyFont="1" applyBorder="1" applyAlignment="1">
      <alignment horizontal="right"/>
    </xf>
    <xf numFmtId="0" fontId="5" fillId="0" borderId="38" xfId="0" applyFont="1" applyBorder="1" applyAlignment="1">
      <alignment horizontal="center"/>
    </xf>
    <xf numFmtId="165" fontId="4" fillId="0" borderId="38" xfId="1" applyNumberFormat="1" applyFont="1" applyBorder="1" applyAlignment="1">
      <alignment horizontal="center"/>
    </xf>
    <xf numFmtId="165" fontId="4" fillId="0" borderId="43" xfId="1" applyNumberFormat="1" applyFont="1" applyBorder="1" applyAlignment="1">
      <alignment horizontal="center"/>
    </xf>
    <xf numFmtId="0" fontId="79" fillId="0" borderId="0" xfId="0" applyFont="1" applyAlignment="1">
      <alignment horizontal="center" vertical="center" wrapText="1"/>
    </xf>
    <xf numFmtId="0" fontId="2" fillId="0" borderId="0" xfId="0" applyFont="1" applyAlignment="1">
      <alignment horizontal="center"/>
    </xf>
    <xf numFmtId="0" fontId="37" fillId="0" borderId="0" xfId="688" quotePrefix="1" applyFont="1" applyAlignment="1">
      <alignment horizontal="center"/>
    </xf>
    <xf numFmtId="0" fontId="37" fillId="0" borderId="0" xfId="688" quotePrefix="1" applyFont="1"/>
    <xf numFmtId="0" fontId="37" fillId="61" borderId="0" xfId="688" quotePrefix="1" applyFont="1" applyFill="1" applyAlignment="1">
      <alignment horizontal="center"/>
    </xf>
    <xf numFmtId="0" fontId="37" fillId="61" borderId="0" xfId="688" quotePrefix="1" applyFont="1" applyFill="1"/>
    <xf numFmtId="0" fontId="37" fillId="63" borderId="0" xfId="688" quotePrefix="1" applyFont="1" applyFill="1" applyAlignment="1">
      <alignment horizontal="center"/>
    </xf>
    <xf numFmtId="0" fontId="0" fillId="63" borderId="0" xfId="0" applyFill="1" applyAlignment="1">
      <alignment horizontal="center"/>
    </xf>
    <xf numFmtId="0" fontId="37" fillId="63" borderId="0" xfId="688" quotePrefix="1" applyFont="1" applyFill="1"/>
    <xf numFmtId="0" fontId="0" fillId="63" borderId="0" xfId="0" applyFill="1" applyAlignment="1">
      <alignment horizontal="left"/>
    </xf>
    <xf numFmtId="1" fontId="81" fillId="0" borderId="0" xfId="0" applyNumberFormat="1" applyFont="1" applyAlignment="1">
      <alignment horizontal="center" wrapText="1"/>
    </xf>
    <xf numFmtId="0" fontId="81" fillId="0" borderId="0" xfId="0" applyFont="1" applyAlignment="1">
      <alignment horizontal="left" wrapText="1"/>
    </xf>
    <xf numFmtId="0" fontId="81" fillId="0" borderId="0" xfId="0" applyFont="1" applyAlignment="1">
      <alignment horizontal="center" wrapText="1"/>
    </xf>
    <xf numFmtId="2" fontId="81" fillId="0" borderId="0" xfId="0" applyNumberFormat="1" applyFont="1" applyAlignment="1">
      <alignment horizontal="right" wrapText="1"/>
    </xf>
    <xf numFmtId="173" fontId="81" fillId="0" borderId="0" xfId="0" applyNumberFormat="1" applyFont="1" applyAlignment="1">
      <alignment horizontal="right" wrapText="1"/>
    </xf>
    <xf numFmtId="0" fontId="17" fillId="0" borderId="0" xfId="0" applyFont="1"/>
    <xf numFmtId="1" fontId="81" fillId="61" borderId="0" xfId="0" applyNumberFormat="1" applyFont="1" applyFill="1" applyAlignment="1">
      <alignment horizontal="center" wrapText="1"/>
    </xf>
    <xf numFmtId="0" fontId="81" fillId="61" borderId="0" xfId="0" applyFont="1" applyFill="1" applyAlignment="1">
      <alignment horizontal="left" wrapText="1"/>
    </xf>
    <xf numFmtId="2" fontId="81" fillId="61" borderId="0" xfId="0" applyNumberFormat="1" applyFont="1" applyFill="1" applyAlignment="1">
      <alignment horizontal="right" wrapText="1"/>
    </xf>
    <xf numFmtId="173" fontId="81" fillId="61" borderId="0" xfId="0" applyNumberFormat="1" applyFont="1" applyFill="1" applyAlignment="1">
      <alignment horizontal="right" wrapText="1"/>
    </xf>
    <xf numFmtId="0" fontId="4" fillId="0" borderId="0" xfId="0" applyFont="1" applyAlignment="1">
      <alignment horizontal="center"/>
    </xf>
    <xf numFmtId="0" fontId="0" fillId="64" borderId="0" xfId="0" applyFill="1"/>
    <xf numFmtId="0" fontId="2" fillId="0" borderId="45" xfId="0" applyFont="1" applyBorder="1" applyAlignment="1">
      <alignment horizontal="center" vertical="top" wrapText="1"/>
    </xf>
    <xf numFmtId="0" fontId="2" fillId="0" borderId="0" xfId="0" applyFont="1" applyAlignment="1">
      <alignment horizontal="center" vertical="top" wrapText="1"/>
    </xf>
    <xf numFmtId="0" fontId="37" fillId="0" borderId="0" xfId="0" applyFont="1" applyAlignment="1">
      <alignment horizontal="center" wrapText="1"/>
    </xf>
    <xf numFmtId="0" fontId="4" fillId="0" borderId="0" xfId="0" applyFont="1" applyAlignment="1">
      <alignment horizontal="left" vertical="center" wrapText="1"/>
    </xf>
    <xf numFmtId="43" fontId="0" fillId="0" borderId="0" xfId="1" applyFont="1" applyFill="1" applyAlignment="1">
      <alignment horizontal="left"/>
    </xf>
    <xf numFmtId="0" fontId="82" fillId="0" borderId="0" xfId="0" applyFont="1" applyAlignment="1">
      <alignment horizontal="center" vertical="center" wrapText="1"/>
    </xf>
    <xf numFmtId="1" fontId="83" fillId="0" borderId="0" xfId="0" applyNumberFormat="1" applyFont="1" applyAlignment="1">
      <alignment horizontal="center" wrapText="1"/>
    </xf>
    <xf numFmtId="0" fontId="83" fillId="0" borderId="0" xfId="0" applyFont="1" applyAlignment="1">
      <alignment horizontal="left" wrapText="1"/>
    </xf>
    <xf numFmtId="171" fontId="0" fillId="0" borderId="0" xfId="0" applyNumberFormat="1" applyAlignment="1">
      <alignment horizontal="center"/>
    </xf>
    <xf numFmtId="44" fontId="0" fillId="0" borderId="0" xfId="2" applyFont="1" applyAlignment="1">
      <alignment horizontal="center" wrapText="1"/>
    </xf>
    <xf numFmtId="44" fontId="0" fillId="0" borderId="0" xfId="2" applyFont="1" applyFill="1" applyAlignment="1">
      <alignment horizontal="center"/>
    </xf>
    <xf numFmtId="44" fontId="0" fillId="0" borderId="0" xfId="2" applyFont="1"/>
    <xf numFmtId="9" fontId="0" fillId="0" borderId="0" xfId="3" applyFont="1" applyFill="1" applyAlignment="1">
      <alignment horizontal="center"/>
    </xf>
    <xf numFmtId="0" fontId="1" fillId="62" borderId="15" xfId="0" applyFont="1" applyFill="1" applyBorder="1" applyAlignment="1">
      <alignment horizontal="center" wrapText="1"/>
    </xf>
    <xf numFmtId="3" fontId="0" fillId="0" borderId="0" xfId="0" applyNumberFormat="1" applyAlignment="1">
      <alignment wrapText="1"/>
    </xf>
    <xf numFmtId="44" fontId="0" fillId="0" borderId="0" xfId="2" applyFont="1" applyFill="1" applyAlignment="1">
      <alignment wrapText="1"/>
    </xf>
    <xf numFmtId="165" fontId="0" fillId="0" borderId="0" xfId="1" applyNumberFormat="1" applyFont="1" applyFill="1" applyAlignment="1">
      <alignment wrapText="1"/>
    </xf>
    <xf numFmtId="1" fontId="0" fillId="0" borderId="0" xfId="1" applyNumberFormat="1" applyFont="1" applyFill="1" applyAlignment="1">
      <alignment wrapText="1"/>
    </xf>
    <xf numFmtId="3" fontId="1" fillId="0" borderId="0" xfId="0" applyNumberFormat="1" applyFont="1" applyAlignment="1">
      <alignment horizontal="center" wrapText="1"/>
    </xf>
    <xf numFmtId="44" fontId="0" fillId="0" borderId="0" xfId="2" applyFont="1" applyFill="1" applyAlignment="1">
      <alignment horizontal="center" wrapText="1"/>
    </xf>
    <xf numFmtId="44" fontId="0" fillId="0" borderId="0" xfId="2" applyFont="1" applyAlignment="1">
      <alignment wrapText="1"/>
    </xf>
    <xf numFmtId="165" fontId="0" fillId="0" borderId="0" xfId="1" applyNumberFormat="1" applyFont="1" applyAlignment="1">
      <alignment wrapText="1"/>
    </xf>
    <xf numFmtId="1" fontId="0" fillId="0" borderId="0" xfId="1" applyNumberFormat="1" applyFont="1" applyAlignment="1">
      <alignment wrapText="1"/>
    </xf>
    <xf numFmtId="43" fontId="0" fillId="0" borderId="0" xfId="1" applyFont="1" applyFill="1" applyAlignment="1">
      <alignment horizontal="center"/>
    </xf>
    <xf numFmtId="172" fontId="0" fillId="0" borderId="0" xfId="1" applyNumberFormat="1" applyFont="1" applyFill="1" applyAlignment="1">
      <alignment horizontal="center"/>
    </xf>
    <xf numFmtId="165" fontId="0" fillId="0" borderId="0" xfId="1" applyNumberFormat="1" applyFont="1" applyAlignment="1">
      <alignment horizontal="center" wrapText="1"/>
    </xf>
    <xf numFmtId="165" fontId="0" fillId="0" borderId="0" xfId="1" applyNumberFormat="1" applyFont="1" applyAlignment="1">
      <alignment horizontal="center"/>
    </xf>
    <xf numFmtId="9" fontId="0" fillId="0" borderId="0" xfId="3" applyFont="1" applyFill="1"/>
    <xf numFmtId="171" fontId="0" fillId="0" borderId="0" xfId="0" applyNumberFormat="1"/>
    <xf numFmtId="9" fontId="1" fillId="2" borderId="45" xfId="3" applyFont="1" applyFill="1" applyBorder="1" applyAlignment="1">
      <alignment horizontal="center"/>
    </xf>
    <xf numFmtId="0" fontId="0" fillId="2" borderId="0" xfId="0" applyFill="1"/>
    <xf numFmtId="9" fontId="1" fillId="2" borderId="0" xfId="3" applyFont="1" applyFill="1" applyAlignment="1">
      <alignment horizontal="center"/>
    </xf>
    <xf numFmtId="165" fontId="0" fillId="0" borderId="0" xfId="0" applyNumberFormat="1" applyAlignment="1">
      <alignment horizontal="center" wrapText="1"/>
    </xf>
    <xf numFmtId="1" fontId="0" fillId="0" borderId="0" xfId="0" applyNumberFormat="1" applyAlignment="1">
      <alignment horizontal="center" wrapText="1"/>
    </xf>
    <xf numFmtId="169" fontId="0" fillId="0" borderId="0" xfId="0" applyNumberFormat="1" applyAlignment="1">
      <alignment horizontal="center" wrapText="1"/>
    </xf>
    <xf numFmtId="165" fontId="4" fillId="0" borderId="36" xfId="1" applyNumberFormat="1" applyFont="1" applyBorder="1" applyAlignment="1">
      <alignment horizontal="center"/>
    </xf>
    <xf numFmtId="165" fontId="4" fillId="0" borderId="44" xfId="1" applyNumberFormat="1" applyFont="1" applyBorder="1" applyAlignment="1">
      <alignment horizontal="center"/>
    </xf>
    <xf numFmtId="165" fontId="5" fillId="0" borderId="36" xfId="1" applyNumberFormat="1" applyFont="1" applyBorder="1"/>
    <xf numFmtId="0" fontId="5" fillId="0" borderId="0" xfId="575" applyAlignment="1">
      <alignment horizontal="center"/>
    </xf>
    <xf numFmtId="0" fontId="0" fillId="0" borderId="42" xfId="0" applyBorder="1" applyAlignment="1">
      <alignment horizontal="center"/>
    </xf>
    <xf numFmtId="0" fontId="27" fillId="0" borderId="0" xfId="48" applyFill="1" applyAlignment="1" applyProtection="1">
      <alignment horizontal="left"/>
    </xf>
    <xf numFmtId="43" fontId="0" fillId="0" borderId="0" xfId="1" applyFont="1" applyAlignment="1">
      <alignment horizontal="center" wrapText="1"/>
    </xf>
    <xf numFmtId="43" fontId="0" fillId="0" borderId="0" xfId="1" applyFont="1" applyFill="1" applyAlignment="1">
      <alignment horizontal="center" wrapText="1"/>
    </xf>
    <xf numFmtId="171" fontId="0" fillId="0" borderId="0" xfId="1" applyNumberFormat="1" applyFont="1"/>
    <xf numFmtId="171" fontId="0" fillId="0" borderId="0" xfId="1" applyNumberFormat="1" applyFont="1" applyFill="1"/>
    <xf numFmtId="0" fontId="1" fillId="62" borderId="0" xfId="0" applyFont="1" applyFill="1" applyAlignment="1">
      <alignment horizontal="left" wrapText="1"/>
    </xf>
    <xf numFmtId="9" fontId="1" fillId="2" borderId="4" xfId="3" applyFont="1" applyFill="1" applyBorder="1"/>
    <xf numFmtId="9" fontId="1" fillId="2" borderId="0" xfId="3" applyFont="1" applyFill="1"/>
    <xf numFmtId="165" fontId="5" fillId="0" borderId="43" xfId="1" applyNumberFormat="1" applyFont="1" applyBorder="1" applyAlignment="1">
      <alignment horizontal="center"/>
    </xf>
    <xf numFmtId="165" fontId="1" fillId="2" borderId="0" xfId="1" applyNumberFormat="1" applyFont="1" applyFill="1"/>
    <xf numFmtId="0" fontId="1" fillId="2" borderId="33" xfId="605" applyFont="1" applyFill="1" applyBorder="1" applyAlignment="1">
      <alignment horizontal="center" vertical="center" wrapText="1"/>
    </xf>
    <xf numFmtId="0" fontId="1" fillId="2" borderId="0" xfId="605" applyFont="1" applyFill="1" applyAlignment="1">
      <alignment horizontal="center" wrapText="1"/>
    </xf>
    <xf numFmtId="0" fontId="25" fillId="0" borderId="0" xfId="605" applyFont="1" applyAlignment="1">
      <alignment horizontal="center"/>
    </xf>
    <xf numFmtId="0" fontId="5" fillId="0" borderId="30" xfId="575" applyBorder="1" applyAlignment="1">
      <alignment horizontal="center"/>
    </xf>
    <xf numFmtId="3" fontId="5" fillId="0" borderId="30" xfId="575" applyNumberFormat="1" applyBorder="1" applyAlignment="1">
      <alignment horizontal="center"/>
    </xf>
    <xf numFmtId="4" fontId="5" fillId="0" borderId="30" xfId="575" applyNumberFormat="1" applyBorder="1" applyAlignment="1">
      <alignment horizontal="center"/>
    </xf>
    <xf numFmtId="0" fontId="5" fillId="0" borderId="35" xfId="575" applyBorder="1" applyAlignment="1">
      <alignment horizontal="center"/>
    </xf>
    <xf numFmtId="3" fontId="4" fillId="0" borderId="35" xfId="605" applyNumberFormat="1" applyFont="1" applyBorder="1" applyAlignment="1">
      <alignment horizontal="center"/>
    </xf>
    <xf numFmtId="0" fontId="5" fillId="0" borderId="41" xfId="575" applyBorder="1" applyAlignment="1">
      <alignment horizontal="center"/>
    </xf>
    <xf numFmtId="3" fontId="4" fillId="0" borderId="38" xfId="605" applyNumberFormat="1" applyFont="1" applyBorder="1" applyAlignment="1">
      <alignment horizontal="center"/>
    </xf>
    <xf numFmtId="10" fontId="4" fillId="0" borderId="38" xfId="605" applyNumberFormat="1" applyFont="1" applyBorder="1" applyAlignment="1">
      <alignment horizontal="center"/>
    </xf>
    <xf numFmtId="0" fontId="72" fillId="0" borderId="0" xfId="0" quotePrefix="1" applyFont="1" applyAlignment="1">
      <alignment horizontal="center" vertical="center"/>
    </xf>
    <xf numFmtId="0" fontId="72" fillId="0" borderId="0" xfId="0" quotePrefix="1" applyFont="1"/>
    <xf numFmtId="0" fontId="72" fillId="0" borderId="0" xfId="0" quotePrefix="1" applyFont="1" applyAlignment="1">
      <alignment horizontal="center"/>
    </xf>
    <xf numFmtId="3" fontId="25" fillId="0" borderId="0" xfId="605" applyNumberFormat="1" applyFont="1" applyAlignment="1">
      <alignment horizontal="center"/>
    </xf>
    <xf numFmtId="0" fontId="71" fillId="0" borderId="0" xfId="605" applyFont="1"/>
    <xf numFmtId="168" fontId="1" fillId="2" borderId="0" xfId="605" applyNumberFormat="1" applyFont="1" applyFill="1" applyAlignment="1">
      <alignment horizontal="center" wrapText="1"/>
    </xf>
    <xf numFmtId="0" fontId="23" fillId="0" borderId="0" xfId="605" applyFont="1" applyAlignment="1">
      <alignment horizontal="center" wrapText="1"/>
    </xf>
    <xf numFmtId="165" fontId="4" fillId="0" borderId="28" xfId="1" applyNumberFormat="1" applyFont="1" applyBorder="1" applyAlignment="1">
      <alignment horizontal="center"/>
    </xf>
    <xf numFmtId="165" fontId="5" fillId="0" borderId="39" xfId="1" applyNumberFormat="1" applyBorder="1" applyAlignment="1">
      <alignment horizontal="center"/>
    </xf>
    <xf numFmtId="165" fontId="17" fillId="0" borderId="28" xfId="1" applyNumberFormat="1" applyFont="1" applyBorder="1" applyAlignment="1">
      <alignment horizontal="center"/>
    </xf>
    <xf numFmtId="165" fontId="3" fillId="0" borderId="28" xfId="1" applyNumberFormat="1" applyFont="1" applyBorder="1" applyAlignment="1">
      <alignment horizontal="center"/>
    </xf>
    <xf numFmtId="165" fontId="5" fillId="0" borderId="28" xfId="1" applyNumberFormat="1" applyBorder="1" applyAlignment="1">
      <alignment horizontal="center"/>
    </xf>
    <xf numFmtId="165" fontId="5" fillId="0" borderId="34" xfId="1" applyNumberFormat="1" applyBorder="1" applyAlignment="1">
      <alignment horizontal="center"/>
    </xf>
    <xf numFmtId="3" fontId="4" fillId="0" borderId="43" xfId="605" applyNumberFormat="1" applyFont="1" applyBorder="1" applyAlignment="1">
      <alignment horizontal="center"/>
    </xf>
    <xf numFmtId="0" fontId="5" fillId="0" borderId="40" xfId="575" applyBorder="1" applyAlignment="1">
      <alignment horizontal="center"/>
    </xf>
    <xf numFmtId="165" fontId="5" fillId="0" borderId="38" xfId="1" applyNumberFormat="1" applyFont="1" applyBorder="1" applyAlignment="1">
      <alignment horizontal="center"/>
    </xf>
    <xf numFmtId="165" fontId="5" fillId="0" borderId="40" xfId="1" applyNumberFormat="1" applyFont="1" applyBorder="1"/>
    <xf numFmtId="3" fontId="68" fillId="0" borderId="0" xfId="605" applyNumberFormat="1" applyFont="1"/>
    <xf numFmtId="168" fontId="68" fillId="0" borderId="0" xfId="605" applyNumberFormat="1" applyFont="1"/>
    <xf numFmtId="0" fontId="78" fillId="0" borderId="0" xfId="605" applyFont="1" applyAlignment="1">
      <alignment horizontal="center" vertical="center"/>
    </xf>
    <xf numFmtId="167" fontId="4" fillId="0" borderId="29" xfId="605" applyNumberFormat="1" applyFont="1" applyBorder="1" applyAlignment="1">
      <alignment horizontal="center" vertical="center"/>
    </xf>
    <xf numFmtId="167" fontId="4" fillId="0" borderId="30" xfId="605" applyNumberFormat="1" applyFont="1" applyBorder="1" applyAlignment="1">
      <alignment horizontal="center" vertical="center"/>
    </xf>
    <xf numFmtId="0" fontId="25" fillId="0" borderId="0" xfId="605" applyFont="1" applyAlignment="1">
      <alignment horizontal="right"/>
    </xf>
    <xf numFmtId="0" fontId="4" fillId="0" borderId="30" xfId="605" applyFont="1" applyBorder="1" applyAlignment="1">
      <alignment horizontal="center" vertical="center"/>
    </xf>
    <xf numFmtId="10" fontId="25" fillId="0" borderId="0" xfId="605" applyNumberFormat="1" applyFont="1" applyAlignment="1">
      <alignment horizontal="right"/>
    </xf>
    <xf numFmtId="0" fontId="5" fillId="0" borderId="30" xfId="600" applyBorder="1" applyAlignment="1">
      <alignment horizontal="center"/>
    </xf>
    <xf numFmtId="3" fontId="5" fillId="0" borderId="30" xfId="600" applyNumberFormat="1" applyBorder="1" applyAlignment="1">
      <alignment horizontal="center"/>
    </xf>
    <xf numFmtId="168" fontId="5" fillId="0" borderId="30" xfId="600" applyNumberFormat="1" applyBorder="1" applyAlignment="1">
      <alignment horizontal="center"/>
    </xf>
    <xf numFmtId="169" fontId="5" fillId="0" borderId="30" xfId="600" applyNumberFormat="1" applyBorder="1" applyAlignment="1">
      <alignment horizontal="center"/>
    </xf>
    <xf numFmtId="169" fontId="5" fillId="0" borderId="30" xfId="600" applyNumberFormat="1" applyBorder="1" applyAlignment="1">
      <alignment horizontal="center" vertical="center"/>
    </xf>
    <xf numFmtId="1" fontId="5" fillId="0" borderId="30" xfId="600" applyNumberFormat="1" applyBorder="1" applyAlignment="1">
      <alignment horizontal="center"/>
    </xf>
    <xf numFmtId="0" fontId="5" fillId="0" borderId="37" xfId="600" applyBorder="1" applyAlignment="1">
      <alignment horizontal="center"/>
    </xf>
    <xf numFmtId="3" fontId="5" fillId="0" borderId="37" xfId="600" applyNumberFormat="1" applyBorder="1" applyAlignment="1">
      <alignment horizontal="center"/>
    </xf>
    <xf numFmtId="168" fontId="5" fillId="0" borderId="37" xfId="600" applyNumberFormat="1" applyBorder="1" applyAlignment="1">
      <alignment horizontal="center"/>
    </xf>
    <xf numFmtId="169" fontId="5" fillId="0" borderId="37" xfId="600" applyNumberFormat="1" applyBorder="1" applyAlignment="1">
      <alignment horizontal="center"/>
    </xf>
    <xf numFmtId="169" fontId="5" fillId="0" borderId="37" xfId="600" applyNumberFormat="1" applyBorder="1" applyAlignment="1">
      <alignment horizontal="center" vertical="center"/>
    </xf>
    <xf numFmtId="174" fontId="25" fillId="0" borderId="0" xfId="1" applyNumberFormat="1" applyFont="1" applyAlignment="1">
      <alignment horizontal="right"/>
    </xf>
    <xf numFmtId="0" fontId="5" fillId="0" borderId="40" xfId="600" applyBorder="1" applyAlignment="1">
      <alignment horizontal="center"/>
    </xf>
    <xf numFmtId="169" fontId="4" fillId="0" borderId="40" xfId="1" applyNumberFormat="1" applyFont="1" applyBorder="1" applyAlignment="1">
      <alignment horizontal="center" wrapText="1"/>
    </xf>
    <xf numFmtId="169" fontId="4" fillId="0" borderId="40" xfId="1" applyNumberFormat="1" applyFont="1" applyBorder="1" applyAlignment="1">
      <alignment horizontal="center" vertical="center" wrapText="1"/>
    </xf>
    <xf numFmtId="169" fontId="4" fillId="0" borderId="40" xfId="605" applyNumberFormat="1" applyFont="1" applyBorder="1" applyAlignment="1">
      <alignment horizontal="center" wrapText="1"/>
    </xf>
    <xf numFmtId="0" fontId="0" fillId="0" borderId="0" xfId="0" applyAlignment="1">
      <alignment horizontal="center" vertical="center"/>
    </xf>
    <xf numFmtId="3" fontId="25" fillId="0" borderId="0" xfId="605" applyNumberFormat="1" applyFont="1" applyAlignment="1">
      <alignment horizontal="center" vertical="center"/>
    </xf>
    <xf numFmtId="0" fontId="25" fillId="0" borderId="0" xfId="605" applyFont="1" applyAlignment="1">
      <alignment horizontal="center" vertical="center"/>
    </xf>
    <xf numFmtId="0" fontId="0" fillId="0" borderId="0" xfId="0" applyAlignment="1">
      <alignment horizontal="left" wrapText="1"/>
    </xf>
    <xf numFmtId="175" fontId="0" fillId="0" borderId="1" xfId="0" applyNumberFormat="1" applyBorder="1"/>
    <xf numFmtId="175" fontId="0" fillId="0" borderId="2" xfId="0" applyNumberFormat="1" applyBorder="1"/>
    <xf numFmtId="175" fontId="0" fillId="0" borderId="3" xfId="0" applyNumberFormat="1" applyBorder="1"/>
    <xf numFmtId="165" fontId="1" fillId="62" borderId="0" xfId="1" applyNumberFormat="1" applyFont="1" applyFill="1" applyAlignment="1">
      <alignment wrapText="1"/>
    </xf>
    <xf numFmtId="0" fontId="86" fillId="0" borderId="0" xfId="0" applyFont="1"/>
    <xf numFmtId="0" fontId="87" fillId="0" borderId="0" xfId="0" applyFont="1"/>
    <xf numFmtId="0" fontId="4" fillId="0" borderId="40" xfId="605" applyFont="1" applyBorder="1" applyAlignment="1">
      <alignment horizontal="center"/>
    </xf>
    <xf numFmtId="9" fontId="4" fillId="0" borderId="40" xfId="605" applyNumberFormat="1" applyFont="1" applyBorder="1" applyAlignment="1">
      <alignment horizontal="right"/>
    </xf>
    <xf numFmtId="170" fontId="4" fillId="0" borderId="40" xfId="605" applyNumberFormat="1" applyFont="1" applyBorder="1" applyAlignment="1">
      <alignment horizontal="right"/>
    </xf>
    <xf numFmtId="3" fontId="0" fillId="0" borderId="1" xfId="0" applyNumberFormat="1" applyBorder="1" applyAlignment="1">
      <alignment horizontal="right"/>
    </xf>
    <xf numFmtId="165" fontId="0" fillId="0" borderId="0" xfId="1" applyNumberFormat="1" applyFont="1" applyAlignment="1">
      <alignment horizontal="left"/>
    </xf>
    <xf numFmtId="165" fontId="1" fillId="62" borderId="0" xfId="1" applyNumberFormat="1" applyFont="1" applyFill="1" applyAlignment="1">
      <alignment horizontal="left" wrapText="1"/>
    </xf>
    <xf numFmtId="165" fontId="1" fillId="62" borderId="15" xfId="1" applyNumberFormat="1" applyFont="1" applyFill="1" applyBorder="1" applyAlignment="1">
      <alignment wrapText="1"/>
    </xf>
    <xf numFmtId="165" fontId="2" fillId="0" borderId="0" xfId="1" applyNumberFormat="1" applyFont="1"/>
    <xf numFmtId="165" fontId="2" fillId="0" borderId="0" xfId="1" applyNumberFormat="1" applyFont="1" applyAlignment="1">
      <alignment wrapText="1"/>
    </xf>
    <xf numFmtId="171" fontId="0" fillId="0" borderId="0" xfId="0" applyNumberFormat="1" applyAlignment="1">
      <alignment horizontal="center" wrapText="1"/>
    </xf>
    <xf numFmtId="174" fontId="0" fillId="0" borderId="0" xfId="1" applyNumberFormat="1" applyFont="1" applyAlignment="1">
      <alignment horizontal="center"/>
    </xf>
    <xf numFmtId="174" fontId="0" fillId="0" borderId="0" xfId="1" applyNumberFormat="1" applyFont="1" applyAlignment="1">
      <alignment horizontal="center" wrapText="1"/>
    </xf>
    <xf numFmtId="174" fontId="1" fillId="62" borderId="0" xfId="1" applyNumberFormat="1" applyFont="1" applyFill="1" applyAlignment="1">
      <alignment horizontal="center" wrapText="1"/>
    </xf>
    <xf numFmtId="165" fontId="0" fillId="0" borderId="0" xfId="0" applyNumberFormat="1"/>
    <xf numFmtId="0" fontId="3" fillId="62" borderId="0" xfId="0" applyFont="1" applyFill="1"/>
    <xf numFmtId="0" fontId="1" fillId="62" borderId="0" xfId="0" applyFont="1" applyFill="1"/>
    <xf numFmtId="44" fontId="1" fillId="62" borderId="0" xfId="2" applyFont="1" applyFill="1" applyAlignment="1">
      <alignment wrapText="1"/>
    </xf>
    <xf numFmtId="1" fontId="1" fillId="62" borderId="0" xfId="1" applyNumberFormat="1" applyFont="1" applyFill="1" applyAlignment="1">
      <alignment wrapText="1"/>
    </xf>
    <xf numFmtId="171" fontId="1" fillId="62" borderId="0" xfId="0" applyNumberFormat="1" applyFont="1" applyFill="1" applyAlignment="1">
      <alignment horizontal="center" wrapText="1"/>
    </xf>
    <xf numFmtId="3" fontId="1" fillId="62" borderId="0" xfId="0" applyNumberFormat="1" applyFont="1" applyFill="1" applyAlignment="1">
      <alignment wrapText="1"/>
    </xf>
    <xf numFmtId="4" fontId="1" fillId="62" borderId="0" xfId="0" applyNumberFormat="1" applyFont="1" applyFill="1" applyAlignment="1">
      <alignment wrapText="1"/>
    </xf>
    <xf numFmtId="0" fontId="1" fillId="62" borderId="0" xfId="0" applyFont="1" applyFill="1" applyAlignment="1">
      <alignment horizontal="center"/>
    </xf>
    <xf numFmtId="2" fontId="1" fillId="62" borderId="0" xfId="0" applyNumberFormat="1" applyFont="1" applyFill="1" applyAlignment="1">
      <alignment horizontal="center" wrapText="1"/>
    </xf>
    <xf numFmtId="3" fontId="1" fillId="62" borderId="0" xfId="0" applyNumberFormat="1" applyFont="1" applyFill="1" applyAlignment="1">
      <alignment horizontal="center" wrapText="1"/>
    </xf>
    <xf numFmtId="0" fontId="1" fillId="2" borderId="0" xfId="0" applyFont="1" applyFill="1" applyAlignment="1">
      <alignment horizontal="center"/>
    </xf>
    <xf numFmtId="0" fontId="64" fillId="56" borderId="0" xfId="0" applyFont="1" applyFill="1" applyAlignment="1">
      <alignment horizontal="left" vertical="top" wrapText="1"/>
    </xf>
    <xf numFmtId="0" fontId="22" fillId="2" borderId="0" xfId="0" applyFont="1" applyFill="1" applyAlignment="1">
      <alignment horizontal="left"/>
    </xf>
    <xf numFmtId="0" fontId="1" fillId="2" borderId="4" xfId="0" applyFont="1" applyFill="1" applyBorder="1" applyAlignment="1">
      <alignment horizontal="center" wrapText="1"/>
    </xf>
    <xf numFmtId="0" fontId="1" fillId="2" borderId="5" xfId="0" applyFont="1" applyFill="1" applyBorder="1" applyAlignment="1">
      <alignment horizontal="center" wrapText="1"/>
    </xf>
    <xf numFmtId="0" fontId="19" fillId="0" borderId="0" xfId="0" applyFont="1" applyAlignment="1">
      <alignment horizontal="left" wrapText="1"/>
    </xf>
    <xf numFmtId="3" fontId="1" fillId="2" borderId="4" xfId="605" applyNumberFormat="1" applyFont="1" applyFill="1" applyBorder="1" applyAlignment="1">
      <alignment horizontal="center" wrapText="1"/>
    </xf>
    <xf numFmtId="0" fontId="69" fillId="0" borderId="0" xfId="0" applyFont="1" applyAlignment="1">
      <alignment horizontal="left" vertical="top" wrapText="1"/>
    </xf>
    <xf numFmtId="0" fontId="1" fillId="2" borderId="0" xfId="605" applyFont="1" applyFill="1" applyAlignment="1">
      <alignment horizontal="center" vertical="center" wrapText="1"/>
    </xf>
    <xf numFmtId="0" fontId="1" fillId="2" borderId="31" xfId="605" applyFont="1" applyFill="1" applyBorder="1" applyAlignment="1">
      <alignment horizontal="center" wrapText="1"/>
    </xf>
    <xf numFmtId="0" fontId="1" fillId="2" borderId="32" xfId="605" applyFont="1" applyFill="1" applyBorder="1" applyAlignment="1">
      <alignment horizontal="center" wrapText="1"/>
    </xf>
    <xf numFmtId="3" fontId="1" fillId="2" borderId="31" xfId="605" applyNumberFormat="1" applyFont="1" applyFill="1" applyBorder="1" applyAlignment="1">
      <alignment horizontal="center" wrapText="1"/>
    </xf>
    <xf numFmtId="3" fontId="1" fillId="2" borderId="32" xfId="605" applyNumberFormat="1" applyFont="1" applyFill="1" applyBorder="1" applyAlignment="1">
      <alignment horizontal="center" wrapText="1"/>
    </xf>
    <xf numFmtId="0" fontId="1" fillId="2" borderId="4" xfId="605" applyFont="1" applyFill="1" applyBorder="1" applyAlignment="1">
      <alignment horizontal="center" wrapText="1"/>
    </xf>
    <xf numFmtId="3" fontId="1" fillId="2" borderId="33" xfId="605" applyNumberFormat="1" applyFont="1" applyFill="1" applyBorder="1" applyAlignment="1">
      <alignment horizontal="center" vertical="center" wrapText="1"/>
    </xf>
    <xf numFmtId="0" fontId="68" fillId="0" borderId="0" xfId="605" applyFont="1" applyAlignment="1">
      <alignment horizontal="left" vertical="top" wrapText="1"/>
    </xf>
    <xf numFmtId="0" fontId="1" fillId="2" borderId="31" xfId="605" applyFont="1" applyFill="1" applyBorder="1" applyAlignment="1">
      <alignment horizontal="center"/>
    </xf>
    <xf numFmtId="0" fontId="1" fillId="2" borderId="4" xfId="605" applyFont="1" applyFill="1" applyBorder="1" applyAlignment="1">
      <alignment horizontal="center"/>
    </xf>
    <xf numFmtId="0" fontId="1" fillId="2" borderId="32" xfId="605" applyFont="1" applyFill="1" applyBorder="1" applyAlignment="1">
      <alignment horizontal="center"/>
    </xf>
    <xf numFmtId="0" fontId="1" fillId="2" borderId="33" xfId="605" applyFont="1" applyFill="1" applyBorder="1" applyAlignment="1">
      <alignment horizontal="center" vertical="center" wrapText="1"/>
    </xf>
    <xf numFmtId="0" fontId="1" fillId="2" borderId="4" xfId="605" applyFont="1" applyFill="1" applyBorder="1"/>
    <xf numFmtId="0" fontId="1" fillId="2" borderId="32" xfId="605" applyFont="1" applyFill="1" applyBorder="1"/>
    <xf numFmtId="0" fontId="0" fillId="0" borderId="0" xfId="0" applyBorder="1" applyAlignment="1">
      <alignment horizontal="center"/>
    </xf>
    <xf numFmtId="0" fontId="0" fillId="0" borderId="0" xfId="0" applyFill="1" applyAlignment="1">
      <alignment horizontal="center"/>
    </xf>
    <xf numFmtId="0" fontId="0" fillId="0" borderId="0" xfId="0" applyFill="1" applyAlignment="1">
      <alignment wrapText="1"/>
    </xf>
    <xf numFmtId="0" fontId="0" fillId="0" borderId="0" xfId="0" applyFill="1" applyAlignment="1">
      <alignment horizontal="left"/>
    </xf>
    <xf numFmtId="0" fontId="0" fillId="0" borderId="0" xfId="0" applyFill="1"/>
    <xf numFmtId="165" fontId="0" fillId="0" borderId="0" xfId="0" applyNumberFormat="1" applyFill="1"/>
  </cellXfs>
  <cellStyles count="689">
    <cellStyle name="20% - Accent1" xfId="22" builtinId="30" customBuiltin="1"/>
    <cellStyle name="20% - Accent1 2" xfId="49" xr:uid="{00000000-0005-0000-0000-000001000000}"/>
    <cellStyle name="20% - Accent1 2 2" xfId="50" xr:uid="{00000000-0005-0000-0000-000002000000}"/>
    <cellStyle name="20% - Accent1 2 2 2" xfId="51" xr:uid="{00000000-0005-0000-0000-000003000000}"/>
    <cellStyle name="20% - Accent1 2 3" xfId="52" xr:uid="{00000000-0005-0000-0000-000004000000}"/>
    <cellStyle name="20% - Accent1 2 3 2" xfId="53" xr:uid="{00000000-0005-0000-0000-000005000000}"/>
    <cellStyle name="20% - Accent1 2 4" xfId="54" xr:uid="{00000000-0005-0000-0000-000006000000}"/>
    <cellStyle name="20% - Accent1 2 5" xfId="55" xr:uid="{00000000-0005-0000-0000-000007000000}"/>
    <cellStyle name="20% - Accent1 3" xfId="56" xr:uid="{00000000-0005-0000-0000-000008000000}"/>
    <cellStyle name="20% - Accent1 3 2" xfId="57" xr:uid="{00000000-0005-0000-0000-000009000000}"/>
    <cellStyle name="20% - Accent1 3 3" xfId="58" xr:uid="{00000000-0005-0000-0000-00000A000000}"/>
    <cellStyle name="20% - Accent1 4" xfId="59" xr:uid="{00000000-0005-0000-0000-00000B000000}"/>
    <cellStyle name="20% - Accent2" xfId="26" builtinId="34" customBuiltin="1"/>
    <cellStyle name="20% - Accent2 2" xfId="60" xr:uid="{00000000-0005-0000-0000-00000D000000}"/>
    <cellStyle name="20% - Accent2 2 2" xfId="61" xr:uid="{00000000-0005-0000-0000-00000E000000}"/>
    <cellStyle name="20% - Accent2 2 2 2" xfId="62" xr:uid="{00000000-0005-0000-0000-00000F000000}"/>
    <cellStyle name="20% - Accent2 2 3" xfId="63" xr:uid="{00000000-0005-0000-0000-000010000000}"/>
    <cellStyle name="20% - Accent2 2 3 2" xfId="64" xr:uid="{00000000-0005-0000-0000-000011000000}"/>
    <cellStyle name="20% - Accent2 2 4" xfId="65" xr:uid="{00000000-0005-0000-0000-000012000000}"/>
    <cellStyle name="20% - Accent2 2 5" xfId="66" xr:uid="{00000000-0005-0000-0000-000013000000}"/>
    <cellStyle name="20% - Accent2 3" xfId="67" xr:uid="{00000000-0005-0000-0000-000014000000}"/>
    <cellStyle name="20% - Accent2 3 2" xfId="68" xr:uid="{00000000-0005-0000-0000-000015000000}"/>
    <cellStyle name="20% - Accent2 3 3" xfId="69" xr:uid="{00000000-0005-0000-0000-000016000000}"/>
    <cellStyle name="20% - Accent2 4" xfId="70" xr:uid="{00000000-0005-0000-0000-000017000000}"/>
    <cellStyle name="20% - Accent3" xfId="30" builtinId="38" customBuiltin="1"/>
    <cellStyle name="20% - Accent3 2" xfId="71" xr:uid="{00000000-0005-0000-0000-000019000000}"/>
    <cellStyle name="20% - Accent3 2 2" xfId="72" xr:uid="{00000000-0005-0000-0000-00001A000000}"/>
    <cellStyle name="20% - Accent3 2 2 2" xfId="73" xr:uid="{00000000-0005-0000-0000-00001B000000}"/>
    <cellStyle name="20% - Accent3 2 3" xfId="74" xr:uid="{00000000-0005-0000-0000-00001C000000}"/>
    <cellStyle name="20% - Accent3 2 3 2" xfId="75" xr:uid="{00000000-0005-0000-0000-00001D000000}"/>
    <cellStyle name="20% - Accent3 2 4" xfId="76" xr:uid="{00000000-0005-0000-0000-00001E000000}"/>
    <cellStyle name="20% - Accent3 2 5" xfId="77" xr:uid="{00000000-0005-0000-0000-00001F000000}"/>
    <cellStyle name="20% - Accent3 3" xfId="78" xr:uid="{00000000-0005-0000-0000-000020000000}"/>
    <cellStyle name="20% - Accent3 3 2" xfId="79" xr:uid="{00000000-0005-0000-0000-000021000000}"/>
    <cellStyle name="20% - Accent3 3 3" xfId="80" xr:uid="{00000000-0005-0000-0000-000022000000}"/>
    <cellStyle name="20% - Accent3 4" xfId="81" xr:uid="{00000000-0005-0000-0000-000023000000}"/>
    <cellStyle name="20% - Accent4" xfId="34" builtinId="42" customBuiltin="1"/>
    <cellStyle name="20% - Accent4 2" xfId="82" xr:uid="{00000000-0005-0000-0000-000025000000}"/>
    <cellStyle name="20% - Accent4 2 2" xfId="83" xr:uid="{00000000-0005-0000-0000-000026000000}"/>
    <cellStyle name="20% - Accent4 2 2 2" xfId="84" xr:uid="{00000000-0005-0000-0000-000027000000}"/>
    <cellStyle name="20% - Accent4 2 3" xfId="85" xr:uid="{00000000-0005-0000-0000-000028000000}"/>
    <cellStyle name="20% - Accent4 2 3 2" xfId="86" xr:uid="{00000000-0005-0000-0000-000029000000}"/>
    <cellStyle name="20% - Accent4 2 4" xfId="87" xr:uid="{00000000-0005-0000-0000-00002A000000}"/>
    <cellStyle name="20% - Accent4 2 5" xfId="88" xr:uid="{00000000-0005-0000-0000-00002B000000}"/>
    <cellStyle name="20% - Accent4 3" xfId="89" xr:uid="{00000000-0005-0000-0000-00002C000000}"/>
    <cellStyle name="20% - Accent4 3 2" xfId="90" xr:uid="{00000000-0005-0000-0000-00002D000000}"/>
    <cellStyle name="20% - Accent4 3 3" xfId="91" xr:uid="{00000000-0005-0000-0000-00002E000000}"/>
    <cellStyle name="20% - Accent4 4" xfId="92" xr:uid="{00000000-0005-0000-0000-00002F000000}"/>
    <cellStyle name="20% - Accent5" xfId="38" builtinId="46" customBuiltin="1"/>
    <cellStyle name="20% - Accent5 2" xfId="93" xr:uid="{00000000-0005-0000-0000-000031000000}"/>
    <cellStyle name="20% - Accent5 2 2" xfId="94" xr:uid="{00000000-0005-0000-0000-000032000000}"/>
    <cellStyle name="20% - Accent5 2 2 2" xfId="95" xr:uid="{00000000-0005-0000-0000-000033000000}"/>
    <cellStyle name="20% - Accent5 2 3" xfId="96" xr:uid="{00000000-0005-0000-0000-000034000000}"/>
    <cellStyle name="20% - Accent5 2 3 2" xfId="97" xr:uid="{00000000-0005-0000-0000-000035000000}"/>
    <cellStyle name="20% - Accent5 2 4" xfId="98" xr:uid="{00000000-0005-0000-0000-000036000000}"/>
    <cellStyle name="20% - Accent5 2 5" xfId="99" xr:uid="{00000000-0005-0000-0000-000037000000}"/>
    <cellStyle name="20% - Accent5 3" xfId="100" xr:uid="{00000000-0005-0000-0000-000038000000}"/>
    <cellStyle name="20% - Accent5 3 2" xfId="101" xr:uid="{00000000-0005-0000-0000-000039000000}"/>
    <cellStyle name="20% - Accent5 3 3" xfId="102" xr:uid="{00000000-0005-0000-0000-00003A000000}"/>
    <cellStyle name="20% - Accent5 4" xfId="103" xr:uid="{00000000-0005-0000-0000-00003B000000}"/>
    <cellStyle name="20% - Accent6" xfId="42" builtinId="50" customBuiltin="1"/>
    <cellStyle name="20% - Accent6 2" xfId="104" xr:uid="{00000000-0005-0000-0000-00003D000000}"/>
    <cellStyle name="20% - Accent6 2 2" xfId="105" xr:uid="{00000000-0005-0000-0000-00003E000000}"/>
    <cellStyle name="20% - Accent6 2 2 2" xfId="106" xr:uid="{00000000-0005-0000-0000-00003F000000}"/>
    <cellStyle name="20% - Accent6 2 3" xfId="107" xr:uid="{00000000-0005-0000-0000-000040000000}"/>
    <cellStyle name="20% - Accent6 2 3 2" xfId="108" xr:uid="{00000000-0005-0000-0000-000041000000}"/>
    <cellStyle name="20% - Accent6 2 4" xfId="109" xr:uid="{00000000-0005-0000-0000-000042000000}"/>
    <cellStyle name="20% - Accent6 2 5" xfId="110" xr:uid="{00000000-0005-0000-0000-000043000000}"/>
    <cellStyle name="20% - Accent6 3" xfId="111" xr:uid="{00000000-0005-0000-0000-000044000000}"/>
    <cellStyle name="20% - Accent6 3 2" xfId="112" xr:uid="{00000000-0005-0000-0000-000045000000}"/>
    <cellStyle name="20% - Accent6 3 3" xfId="113" xr:uid="{00000000-0005-0000-0000-000046000000}"/>
    <cellStyle name="20% - Accent6 4" xfId="114" xr:uid="{00000000-0005-0000-0000-000047000000}"/>
    <cellStyle name="40% - Accent1" xfId="23" builtinId="31" customBuiltin="1"/>
    <cellStyle name="40% - Accent1 2" xfId="115" xr:uid="{00000000-0005-0000-0000-000049000000}"/>
    <cellStyle name="40% - Accent1 2 2" xfId="116" xr:uid="{00000000-0005-0000-0000-00004A000000}"/>
    <cellStyle name="40% - Accent1 2 2 2" xfId="117" xr:uid="{00000000-0005-0000-0000-00004B000000}"/>
    <cellStyle name="40% - Accent1 2 3" xfId="118" xr:uid="{00000000-0005-0000-0000-00004C000000}"/>
    <cellStyle name="40% - Accent1 2 3 2" xfId="119" xr:uid="{00000000-0005-0000-0000-00004D000000}"/>
    <cellStyle name="40% - Accent1 2 4" xfId="120" xr:uid="{00000000-0005-0000-0000-00004E000000}"/>
    <cellStyle name="40% - Accent1 2 5" xfId="121" xr:uid="{00000000-0005-0000-0000-00004F000000}"/>
    <cellStyle name="40% - Accent1 3" xfId="122" xr:uid="{00000000-0005-0000-0000-000050000000}"/>
    <cellStyle name="40% - Accent1 3 2" xfId="123" xr:uid="{00000000-0005-0000-0000-000051000000}"/>
    <cellStyle name="40% - Accent1 3 3" xfId="124" xr:uid="{00000000-0005-0000-0000-000052000000}"/>
    <cellStyle name="40% - Accent1 4" xfId="125" xr:uid="{00000000-0005-0000-0000-000053000000}"/>
    <cellStyle name="40% - Accent2" xfId="27" builtinId="35" customBuiltin="1"/>
    <cellStyle name="40% - Accent2 2" xfId="126" xr:uid="{00000000-0005-0000-0000-000055000000}"/>
    <cellStyle name="40% - Accent2 2 2" xfId="127" xr:uid="{00000000-0005-0000-0000-000056000000}"/>
    <cellStyle name="40% - Accent2 2 2 2" xfId="128" xr:uid="{00000000-0005-0000-0000-000057000000}"/>
    <cellStyle name="40% - Accent2 2 3" xfId="129" xr:uid="{00000000-0005-0000-0000-000058000000}"/>
    <cellStyle name="40% - Accent2 2 3 2" xfId="130" xr:uid="{00000000-0005-0000-0000-000059000000}"/>
    <cellStyle name="40% - Accent2 2 4" xfId="131" xr:uid="{00000000-0005-0000-0000-00005A000000}"/>
    <cellStyle name="40% - Accent2 2 5" xfId="132" xr:uid="{00000000-0005-0000-0000-00005B000000}"/>
    <cellStyle name="40% - Accent2 3" xfId="133" xr:uid="{00000000-0005-0000-0000-00005C000000}"/>
    <cellStyle name="40% - Accent2 3 2" xfId="134" xr:uid="{00000000-0005-0000-0000-00005D000000}"/>
    <cellStyle name="40% - Accent2 3 3" xfId="135" xr:uid="{00000000-0005-0000-0000-00005E000000}"/>
    <cellStyle name="40% - Accent2 4" xfId="136" xr:uid="{00000000-0005-0000-0000-00005F000000}"/>
    <cellStyle name="40% - Accent3" xfId="31" builtinId="39" customBuiltin="1"/>
    <cellStyle name="40% - Accent3 2" xfId="137" xr:uid="{00000000-0005-0000-0000-000061000000}"/>
    <cellStyle name="40% - Accent3 2 2" xfId="138" xr:uid="{00000000-0005-0000-0000-000062000000}"/>
    <cellStyle name="40% - Accent3 2 2 2" xfId="139" xr:uid="{00000000-0005-0000-0000-000063000000}"/>
    <cellStyle name="40% - Accent3 2 3" xfId="140" xr:uid="{00000000-0005-0000-0000-000064000000}"/>
    <cellStyle name="40% - Accent3 2 3 2" xfId="141" xr:uid="{00000000-0005-0000-0000-000065000000}"/>
    <cellStyle name="40% - Accent3 2 4" xfId="142" xr:uid="{00000000-0005-0000-0000-000066000000}"/>
    <cellStyle name="40% - Accent3 2 5" xfId="143" xr:uid="{00000000-0005-0000-0000-000067000000}"/>
    <cellStyle name="40% - Accent3 3" xfId="144" xr:uid="{00000000-0005-0000-0000-000068000000}"/>
    <cellStyle name="40% - Accent3 3 2" xfId="145" xr:uid="{00000000-0005-0000-0000-000069000000}"/>
    <cellStyle name="40% - Accent3 3 3" xfId="146" xr:uid="{00000000-0005-0000-0000-00006A000000}"/>
    <cellStyle name="40% - Accent3 4" xfId="147" xr:uid="{00000000-0005-0000-0000-00006B000000}"/>
    <cellStyle name="40% - Accent4" xfId="35" builtinId="43" customBuiltin="1"/>
    <cellStyle name="40% - Accent4 2" xfId="148" xr:uid="{00000000-0005-0000-0000-00006D000000}"/>
    <cellStyle name="40% - Accent4 2 2" xfId="149" xr:uid="{00000000-0005-0000-0000-00006E000000}"/>
    <cellStyle name="40% - Accent4 2 2 2" xfId="150" xr:uid="{00000000-0005-0000-0000-00006F000000}"/>
    <cellStyle name="40% - Accent4 2 3" xfId="151" xr:uid="{00000000-0005-0000-0000-000070000000}"/>
    <cellStyle name="40% - Accent4 2 3 2" xfId="152" xr:uid="{00000000-0005-0000-0000-000071000000}"/>
    <cellStyle name="40% - Accent4 2 4" xfId="153" xr:uid="{00000000-0005-0000-0000-000072000000}"/>
    <cellStyle name="40% - Accent4 2 5" xfId="154" xr:uid="{00000000-0005-0000-0000-000073000000}"/>
    <cellStyle name="40% - Accent4 3" xfId="155" xr:uid="{00000000-0005-0000-0000-000074000000}"/>
    <cellStyle name="40% - Accent4 3 2" xfId="156" xr:uid="{00000000-0005-0000-0000-000075000000}"/>
    <cellStyle name="40% - Accent4 3 3" xfId="157" xr:uid="{00000000-0005-0000-0000-000076000000}"/>
    <cellStyle name="40% - Accent4 4" xfId="158" xr:uid="{00000000-0005-0000-0000-000077000000}"/>
    <cellStyle name="40% - Accent5" xfId="39" builtinId="47" customBuiltin="1"/>
    <cellStyle name="40% - Accent5 2" xfId="159" xr:uid="{00000000-0005-0000-0000-000079000000}"/>
    <cellStyle name="40% - Accent5 2 2" xfId="160" xr:uid="{00000000-0005-0000-0000-00007A000000}"/>
    <cellStyle name="40% - Accent5 2 2 2" xfId="161" xr:uid="{00000000-0005-0000-0000-00007B000000}"/>
    <cellStyle name="40% - Accent5 2 3" xfId="162" xr:uid="{00000000-0005-0000-0000-00007C000000}"/>
    <cellStyle name="40% - Accent5 2 3 2" xfId="163" xr:uid="{00000000-0005-0000-0000-00007D000000}"/>
    <cellStyle name="40% - Accent5 2 4" xfId="164" xr:uid="{00000000-0005-0000-0000-00007E000000}"/>
    <cellStyle name="40% - Accent5 2 5" xfId="165" xr:uid="{00000000-0005-0000-0000-00007F000000}"/>
    <cellStyle name="40% - Accent5 3" xfId="166" xr:uid="{00000000-0005-0000-0000-000080000000}"/>
    <cellStyle name="40% - Accent5 3 2" xfId="167" xr:uid="{00000000-0005-0000-0000-000081000000}"/>
    <cellStyle name="40% - Accent5 3 3" xfId="168" xr:uid="{00000000-0005-0000-0000-000082000000}"/>
    <cellStyle name="40% - Accent5 4" xfId="169" xr:uid="{00000000-0005-0000-0000-000083000000}"/>
    <cellStyle name="40% - Accent6" xfId="43" builtinId="51" customBuiltin="1"/>
    <cellStyle name="40% - Accent6 2" xfId="170" xr:uid="{00000000-0005-0000-0000-000085000000}"/>
    <cellStyle name="40% - Accent6 2 2" xfId="171" xr:uid="{00000000-0005-0000-0000-000086000000}"/>
    <cellStyle name="40% - Accent6 2 2 2" xfId="172" xr:uid="{00000000-0005-0000-0000-000087000000}"/>
    <cellStyle name="40% - Accent6 2 3" xfId="173" xr:uid="{00000000-0005-0000-0000-000088000000}"/>
    <cellStyle name="40% - Accent6 2 3 2" xfId="174" xr:uid="{00000000-0005-0000-0000-000089000000}"/>
    <cellStyle name="40% - Accent6 2 4" xfId="175" xr:uid="{00000000-0005-0000-0000-00008A000000}"/>
    <cellStyle name="40% - Accent6 2 5" xfId="176" xr:uid="{00000000-0005-0000-0000-00008B000000}"/>
    <cellStyle name="40% - Accent6 3" xfId="177" xr:uid="{00000000-0005-0000-0000-00008C000000}"/>
    <cellStyle name="40% - Accent6 3 2" xfId="178" xr:uid="{00000000-0005-0000-0000-00008D000000}"/>
    <cellStyle name="40% - Accent6 3 3" xfId="179" xr:uid="{00000000-0005-0000-0000-00008E000000}"/>
    <cellStyle name="40% - Accent6 4" xfId="180" xr:uid="{00000000-0005-0000-0000-00008F000000}"/>
    <cellStyle name="60% - Accent1" xfId="24" builtinId="32" customBuiltin="1"/>
    <cellStyle name="60% - Accent1 2" xfId="181" xr:uid="{00000000-0005-0000-0000-000091000000}"/>
    <cellStyle name="60% - Accent1 3" xfId="182" xr:uid="{00000000-0005-0000-0000-000092000000}"/>
    <cellStyle name="60% - Accent1 4" xfId="183" xr:uid="{00000000-0005-0000-0000-000093000000}"/>
    <cellStyle name="60% - Accent2" xfId="28" builtinId="36" customBuiltin="1"/>
    <cellStyle name="60% - Accent2 2" xfId="184" xr:uid="{00000000-0005-0000-0000-000095000000}"/>
    <cellStyle name="60% - Accent2 3" xfId="185" xr:uid="{00000000-0005-0000-0000-000096000000}"/>
    <cellStyle name="60% - Accent2 4" xfId="186" xr:uid="{00000000-0005-0000-0000-000097000000}"/>
    <cellStyle name="60% - Accent3" xfId="32" builtinId="40" customBuiltin="1"/>
    <cellStyle name="60% - Accent3 2" xfId="187" xr:uid="{00000000-0005-0000-0000-000099000000}"/>
    <cellStyle name="60% - Accent3 3" xfId="188" xr:uid="{00000000-0005-0000-0000-00009A000000}"/>
    <cellStyle name="60% - Accent3 4" xfId="189" xr:uid="{00000000-0005-0000-0000-00009B000000}"/>
    <cellStyle name="60% - Accent4" xfId="36" builtinId="44" customBuiltin="1"/>
    <cellStyle name="60% - Accent4 2" xfId="190" xr:uid="{00000000-0005-0000-0000-00009D000000}"/>
    <cellStyle name="60% - Accent4 3" xfId="191" xr:uid="{00000000-0005-0000-0000-00009E000000}"/>
    <cellStyle name="60% - Accent4 4" xfId="192" xr:uid="{00000000-0005-0000-0000-00009F000000}"/>
    <cellStyle name="60% - Accent5" xfId="40" builtinId="48" customBuiltin="1"/>
    <cellStyle name="60% - Accent5 2" xfId="193" xr:uid="{00000000-0005-0000-0000-0000A1000000}"/>
    <cellStyle name="60% - Accent5 3" xfId="194" xr:uid="{00000000-0005-0000-0000-0000A2000000}"/>
    <cellStyle name="60% - Accent5 4" xfId="195" xr:uid="{00000000-0005-0000-0000-0000A3000000}"/>
    <cellStyle name="60% - Accent6" xfId="44" builtinId="52" customBuiltin="1"/>
    <cellStyle name="60% - Accent6 2" xfId="196" xr:uid="{00000000-0005-0000-0000-0000A5000000}"/>
    <cellStyle name="60% - Accent6 3" xfId="197" xr:uid="{00000000-0005-0000-0000-0000A6000000}"/>
    <cellStyle name="60% - Accent6 4" xfId="198" xr:uid="{00000000-0005-0000-0000-0000A7000000}"/>
    <cellStyle name="Accent1" xfId="21" builtinId="29" customBuiltin="1"/>
    <cellStyle name="Accent1 2" xfId="199" xr:uid="{00000000-0005-0000-0000-0000A9000000}"/>
    <cellStyle name="Accent1 3" xfId="200" xr:uid="{00000000-0005-0000-0000-0000AA000000}"/>
    <cellStyle name="Accent1 4" xfId="201" xr:uid="{00000000-0005-0000-0000-0000AB000000}"/>
    <cellStyle name="Accent2" xfId="25" builtinId="33" customBuiltin="1"/>
    <cellStyle name="Accent2 2" xfId="202" xr:uid="{00000000-0005-0000-0000-0000AD000000}"/>
    <cellStyle name="Accent2 3" xfId="203" xr:uid="{00000000-0005-0000-0000-0000AE000000}"/>
    <cellStyle name="Accent2 4" xfId="204" xr:uid="{00000000-0005-0000-0000-0000AF000000}"/>
    <cellStyle name="Accent3" xfId="29" builtinId="37" customBuiltin="1"/>
    <cellStyle name="Accent3 2" xfId="205" xr:uid="{00000000-0005-0000-0000-0000B1000000}"/>
    <cellStyle name="Accent3 3" xfId="206" xr:uid="{00000000-0005-0000-0000-0000B2000000}"/>
    <cellStyle name="Accent3 4" xfId="207" xr:uid="{00000000-0005-0000-0000-0000B3000000}"/>
    <cellStyle name="Accent4" xfId="33" builtinId="41" customBuiltin="1"/>
    <cellStyle name="Accent4 2" xfId="208" xr:uid="{00000000-0005-0000-0000-0000B5000000}"/>
    <cellStyle name="Accent4 3" xfId="209" xr:uid="{00000000-0005-0000-0000-0000B6000000}"/>
    <cellStyle name="Accent4 4" xfId="210" xr:uid="{00000000-0005-0000-0000-0000B7000000}"/>
    <cellStyle name="Accent5" xfId="37" builtinId="45" customBuiltin="1"/>
    <cellStyle name="Accent5 2" xfId="211" xr:uid="{00000000-0005-0000-0000-0000B9000000}"/>
    <cellStyle name="Accent5 3" xfId="212" xr:uid="{00000000-0005-0000-0000-0000BA000000}"/>
    <cellStyle name="Accent5 4" xfId="213" xr:uid="{00000000-0005-0000-0000-0000BB000000}"/>
    <cellStyle name="Accent6" xfId="41" builtinId="49" customBuiltin="1"/>
    <cellStyle name="Accent6 2" xfId="214" xr:uid="{00000000-0005-0000-0000-0000BD000000}"/>
    <cellStyle name="Accent6 3" xfId="215" xr:uid="{00000000-0005-0000-0000-0000BE000000}"/>
    <cellStyle name="Accent6 4" xfId="216" xr:uid="{00000000-0005-0000-0000-0000BF000000}"/>
    <cellStyle name="Bad" xfId="10" builtinId="27" customBuiltin="1"/>
    <cellStyle name="Bad 2" xfId="217" xr:uid="{00000000-0005-0000-0000-0000C1000000}"/>
    <cellStyle name="Bad 3" xfId="218" xr:uid="{00000000-0005-0000-0000-0000C2000000}"/>
    <cellStyle name="Bad 4" xfId="219" xr:uid="{00000000-0005-0000-0000-0000C3000000}"/>
    <cellStyle name="Calculation" xfId="14" builtinId="22" customBuiltin="1"/>
    <cellStyle name="Calculation 2" xfId="220" xr:uid="{00000000-0005-0000-0000-0000C5000000}"/>
    <cellStyle name="Calculation 3" xfId="221" xr:uid="{00000000-0005-0000-0000-0000C6000000}"/>
    <cellStyle name="Calculation 4" xfId="222" xr:uid="{00000000-0005-0000-0000-0000C7000000}"/>
    <cellStyle name="Calculation 4 2" xfId="223" xr:uid="{00000000-0005-0000-0000-0000C8000000}"/>
    <cellStyle name="Check Cell" xfId="16" builtinId="23" customBuiltin="1"/>
    <cellStyle name="Check Cell 2" xfId="224" xr:uid="{00000000-0005-0000-0000-0000CA000000}"/>
    <cellStyle name="Check Cell 3" xfId="225" xr:uid="{00000000-0005-0000-0000-0000CB000000}"/>
    <cellStyle name="Check Cell 4" xfId="226" xr:uid="{00000000-0005-0000-0000-0000CC000000}"/>
    <cellStyle name="Comma" xfId="1" builtinId="3"/>
    <cellStyle name="Comma [0] 2" xfId="227" xr:uid="{00000000-0005-0000-0000-0000CE000000}"/>
    <cellStyle name="Comma 10" xfId="228" xr:uid="{00000000-0005-0000-0000-0000CF000000}"/>
    <cellStyle name="Comma 100" xfId="229" xr:uid="{00000000-0005-0000-0000-0000D0000000}"/>
    <cellStyle name="Comma 101" xfId="230" xr:uid="{00000000-0005-0000-0000-0000D1000000}"/>
    <cellStyle name="Comma 102" xfId="231" xr:uid="{00000000-0005-0000-0000-0000D2000000}"/>
    <cellStyle name="Comma 103" xfId="232" xr:uid="{00000000-0005-0000-0000-0000D3000000}"/>
    <cellStyle name="Comma 104" xfId="233" xr:uid="{00000000-0005-0000-0000-0000D4000000}"/>
    <cellStyle name="Comma 105" xfId="234" xr:uid="{00000000-0005-0000-0000-0000D5000000}"/>
    <cellStyle name="Comma 106" xfId="235" xr:uid="{00000000-0005-0000-0000-0000D6000000}"/>
    <cellStyle name="Comma 107" xfId="236" xr:uid="{00000000-0005-0000-0000-0000D7000000}"/>
    <cellStyle name="Comma 108" xfId="237" xr:uid="{00000000-0005-0000-0000-0000D8000000}"/>
    <cellStyle name="Comma 109" xfId="238" xr:uid="{00000000-0005-0000-0000-0000D9000000}"/>
    <cellStyle name="Comma 11" xfId="239" xr:uid="{00000000-0005-0000-0000-0000DA000000}"/>
    <cellStyle name="Comma 110" xfId="240" xr:uid="{00000000-0005-0000-0000-0000DB000000}"/>
    <cellStyle name="Comma 111" xfId="241" xr:uid="{00000000-0005-0000-0000-0000DC000000}"/>
    <cellStyle name="Comma 112" xfId="242" xr:uid="{00000000-0005-0000-0000-0000DD000000}"/>
    <cellStyle name="Comma 113" xfId="243" xr:uid="{00000000-0005-0000-0000-0000DE000000}"/>
    <cellStyle name="Comma 114" xfId="244" xr:uid="{00000000-0005-0000-0000-0000DF000000}"/>
    <cellStyle name="Comma 115" xfId="245" xr:uid="{00000000-0005-0000-0000-0000E0000000}"/>
    <cellStyle name="Comma 116" xfId="246" xr:uid="{00000000-0005-0000-0000-0000E1000000}"/>
    <cellStyle name="Comma 117" xfId="247" xr:uid="{00000000-0005-0000-0000-0000E2000000}"/>
    <cellStyle name="Comma 118" xfId="248" xr:uid="{00000000-0005-0000-0000-0000E3000000}"/>
    <cellStyle name="Comma 119" xfId="249" xr:uid="{00000000-0005-0000-0000-0000E4000000}"/>
    <cellStyle name="Comma 12" xfId="250" xr:uid="{00000000-0005-0000-0000-0000E5000000}"/>
    <cellStyle name="Comma 120" xfId="251" xr:uid="{00000000-0005-0000-0000-0000E6000000}"/>
    <cellStyle name="Comma 121" xfId="252" xr:uid="{00000000-0005-0000-0000-0000E7000000}"/>
    <cellStyle name="Comma 122" xfId="253" xr:uid="{00000000-0005-0000-0000-0000E8000000}"/>
    <cellStyle name="Comma 123" xfId="254" xr:uid="{00000000-0005-0000-0000-0000E9000000}"/>
    <cellStyle name="Comma 124" xfId="255" xr:uid="{00000000-0005-0000-0000-0000EA000000}"/>
    <cellStyle name="Comma 125" xfId="256" xr:uid="{00000000-0005-0000-0000-0000EB000000}"/>
    <cellStyle name="Comma 126" xfId="257" xr:uid="{00000000-0005-0000-0000-0000EC000000}"/>
    <cellStyle name="Comma 127" xfId="258" xr:uid="{00000000-0005-0000-0000-0000ED000000}"/>
    <cellStyle name="Comma 128" xfId="259" xr:uid="{00000000-0005-0000-0000-0000EE000000}"/>
    <cellStyle name="Comma 129" xfId="260" xr:uid="{00000000-0005-0000-0000-0000EF000000}"/>
    <cellStyle name="Comma 13" xfId="261" xr:uid="{00000000-0005-0000-0000-0000F0000000}"/>
    <cellStyle name="Comma 130" xfId="262" xr:uid="{00000000-0005-0000-0000-0000F1000000}"/>
    <cellStyle name="Comma 131" xfId="263" xr:uid="{00000000-0005-0000-0000-0000F2000000}"/>
    <cellStyle name="Comma 132" xfId="264" xr:uid="{00000000-0005-0000-0000-0000F3000000}"/>
    <cellStyle name="Comma 133" xfId="265" xr:uid="{00000000-0005-0000-0000-0000F4000000}"/>
    <cellStyle name="Comma 134" xfId="266" xr:uid="{00000000-0005-0000-0000-0000F5000000}"/>
    <cellStyle name="Comma 135" xfId="267" xr:uid="{00000000-0005-0000-0000-0000F6000000}"/>
    <cellStyle name="Comma 136" xfId="268" xr:uid="{00000000-0005-0000-0000-0000F7000000}"/>
    <cellStyle name="Comma 137" xfId="269" xr:uid="{00000000-0005-0000-0000-0000F8000000}"/>
    <cellStyle name="Comma 138" xfId="270" xr:uid="{00000000-0005-0000-0000-0000F9000000}"/>
    <cellStyle name="Comma 139" xfId="271" xr:uid="{00000000-0005-0000-0000-0000FA000000}"/>
    <cellStyle name="Comma 14" xfId="272" xr:uid="{00000000-0005-0000-0000-0000FB000000}"/>
    <cellStyle name="Comma 140" xfId="273" xr:uid="{00000000-0005-0000-0000-0000FC000000}"/>
    <cellStyle name="Comma 141" xfId="274" xr:uid="{00000000-0005-0000-0000-0000FD000000}"/>
    <cellStyle name="Comma 142" xfId="275" xr:uid="{00000000-0005-0000-0000-0000FE000000}"/>
    <cellStyle name="Comma 143" xfId="276" xr:uid="{00000000-0005-0000-0000-0000FF000000}"/>
    <cellStyle name="Comma 144" xfId="277" xr:uid="{00000000-0005-0000-0000-000000010000}"/>
    <cellStyle name="Comma 145" xfId="278" xr:uid="{00000000-0005-0000-0000-000001010000}"/>
    <cellStyle name="Comma 146" xfId="279" xr:uid="{00000000-0005-0000-0000-000002010000}"/>
    <cellStyle name="Comma 147" xfId="280" xr:uid="{00000000-0005-0000-0000-000003010000}"/>
    <cellStyle name="Comma 148" xfId="281" xr:uid="{00000000-0005-0000-0000-000004010000}"/>
    <cellStyle name="Comma 149" xfId="282" xr:uid="{00000000-0005-0000-0000-000005010000}"/>
    <cellStyle name="Comma 15" xfId="283" xr:uid="{00000000-0005-0000-0000-000006010000}"/>
    <cellStyle name="Comma 150" xfId="284" xr:uid="{00000000-0005-0000-0000-000007010000}"/>
    <cellStyle name="Comma 151" xfId="285" xr:uid="{00000000-0005-0000-0000-000008010000}"/>
    <cellStyle name="Comma 152" xfId="286" xr:uid="{00000000-0005-0000-0000-000009010000}"/>
    <cellStyle name="Comma 153" xfId="287" xr:uid="{00000000-0005-0000-0000-00000A010000}"/>
    <cellStyle name="Comma 154" xfId="288" xr:uid="{00000000-0005-0000-0000-00000B010000}"/>
    <cellStyle name="Comma 155" xfId="289" xr:uid="{00000000-0005-0000-0000-00000C010000}"/>
    <cellStyle name="Comma 156" xfId="290" xr:uid="{00000000-0005-0000-0000-00000D010000}"/>
    <cellStyle name="Comma 157" xfId="291" xr:uid="{00000000-0005-0000-0000-00000E010000}"/>
    <cellStyle name="Comma 158" xfId="292" xr:uid="{00000000-0005-0000-0000-00000F010000}"/>
    <cellStyle name="Comma 159" xfId="293" xr:uid="{00000000-0005-0000-0000-000010010000}"/>
    <cellStyle name="Comma 16" xfId="294" xr:uid="{00000000-0005-0000-0000-000011010000}"/>
    <cellStyle name="Comma 160" xfId="295" xr:uid="{00000000-0005-0000-0000-000012010000}"/>
    <cellStyle name="Comma 161" xfId="296" xr:uid="{00000000-0005-0000-0000-000013010000}"/>
    <cellStyle name="Comma 162" xfId="297" xr:uid="{00000000-0005-0000-0000-000014010000}"/>
    <cellStyle name="Comma 163" xfId="298" xr:uid="{00000000-0005-0000-0000-000015010000}"/>
    <cellStyle name="Comma 164" xfId="299" xr:uid="{00000000-0005-0000-0000-000016010000}"/>
    <cellStyle name="Comma 165" xfId="300" xr:uid="{00000000-0005-0000-0000-000017010000}"/>
    <cellStyle name="Comma 166" xfId="301" xr:uid="{00000000-0005-0000-0000-000018010000}"/>
    <cellStyle name="Comma 167" xfId="302" xr:uid="{00000000-0005-0000-0000-000019010000}"/>
    <cellStyle name="Comma 168" xfId="303" xr:uid="{00000000-0005-0000-0000-00001A010000}"/>
    <cellStyle name="Comma 169" xfId="304" xr:uid="{00000000-0005-0000-0000-00001B010000}"/>
    <cellStyle name="Comma 17" xfId="305" xr:uid="{00000000-0005-0000-0000-00001C010000}"/>
    <cellStyle name="Comma 170" xfId="306" xr:uid="{00000000-0005-0000-0000-00001D010000}"/>
    <cellStyle name="Comma 171" xfId="307" xr:uid="{00000000-0005-0000-0000-00001E010000}"/>
    <cellStyle name="Comma 172" xfId="308" xr:uid="{00000000-0005-0000-0000-00001F010000}"/>
    <cellStyle name="Comma 173" xfId="309" xr:uid="{00000000-0005-0000-0000-000020010000}"/>
    <cellStyle name="Comma 174" xfId="310" xr:uid="{00000000-0005-0000-0000-000021010000}"/>
    <cellStyle name="Comma 175" xfId="311" xr:uid="{00000000-0005-0000-0000-000022010000}"/>
    <cellStyle name="Comma 175 2" xfId="312" xr:uid="{00000000-0005-0000-0000-000023010000}"/>
    <cellStyle name="Comma 175 2 2" xfId="313" xr:uid="{00000000-0005-0000-0000-000024010000}"/>
    <cellStyle name="Comma 175 2 2 2" xfId="314" xr:uid="{00000000-0005-0000-0000-000025010000}"/>
    <cellStyle name="Comma 175 2 3" xfId="315" xr:uid="{00000000-0005-0000-0000-000026010000}"/>
    <cellStyle name="Comma 175 3" xfId="316" xr:uid="{00000000-0005-0000-0000-000027010000}"/>
    <cellStyle name="Comma 175 3 2" xfId="317" xr:uid="{00000000-0005-0000-0000-000028010000}"/>
    <cellStyle name="Comma 175 4" xfId="318" xr:uid="{00000000-0005-0000-0000-000029010000}"/>
    <cellStyle name="Comma 176" xfId="319" xr:uid="{00000000-0005-0000-0000-00002A010000}"/>
    <cellStyle name="Comma 176 2" xfId="320" xr:uid="{00000000-0005-0000-0000-00002B010000}"/>
    <cellStyle name="Comma 176 2 2" xfId="321" xr:uid="{00000000-0005-0000-0000-00002C010000}"/>
    <cellStyle name="Comma 176 2 2 2" xfId="322" xr:uid="{00000000-0005-0000-0000-00002D010000}"/>
    <cellStyle name="Comma 176 2 3" xfId="323" xr:uid="{00000000-0005-0000-0000-00002E010000}"/>
    <cellStyle name="Comma 176 3" xfId="324" xr:uid="{00000000-0005-0000-0000-00002F010000}"/>
    <cellStyle name="Comma 176 3 2" xfId="325" xr:uid="{00000000-0005-0000-0000-000030010000}"/>
    <cellStyle name="Comma 176 4" xfId="326" xr:uid="{00000000-0005-0000-0000-000031010000}"/>
    <cellStyle name="Comma 177" xfId="327" xr:uid="{00000000-0005-0000-0000-000032010000}"/>
    <cellStyle name="Comma 177 2" xfId="328" xr:uid="{00000000-0005-0000-0000-000033010000}"/>
    <cellStyle name="Comma 177 2 2" xfId="329" xr:uid="{00000000-0005-0000-0000-000034010000}"/>
    <cellStyle name="Comma 177 2 2 2" xfId="330" xr:uid="{00000000-0005-0000-0000-000035010000}"/>
    <cellStyle name="Comma 177 2 3" xfId="331" xr:uid="{00000000-0005-0000-0000-000036010000}"/>
    <cellStyle name="Comma 177 3" xfId="332" xr:uid="{00000000-0005-0000-0000-000037010000}"/>
    <cellStyle name="Comma 177 3 2" xfId="333" xr:uid="{00000000-0005-0000-0000-000038010000}"/>
    <cellStyle name="Comma 177 4" xfId="334" xr:uid="{00000000-0005-0000-0000-000039010000}"/>
    <cellStyle name="Comma 178" xfId="335" xr:uid="{00000000-0005-0000-0000-00003A010000}"/>
    <cellStyle name="Comma 178 2" xfId="336" xr:uid="{00000000-0005-0000-0000-00003B010000}"/>
    <cellStyle name="Comma 178 2 2" xfId="337" xr:uid="{00000000-0005-0000-0000-00003C010000}"/>
    <cellStyle name="Comma 178 2 2 2" xfId="338" xr:uid="{00000000-0005-0000-0000-00003D010000}"/>
    <cellStyle name="Comma 178 2 3" xfId="339" xr:uid="{00000000-0005-0000-0000-00003E010000}"/>
    <cellStyle name="Comma 178 3" xfId="340" xr:uid="{00000000-0005-0000-0000-00003F010000}"/>
    <cellStyle name="Comma 178 3 2" xfId="341" xr:uid="{00000000-0005-0000-0000-000040010000}"/>
    <cellStyle name="Comma 178 4" xfId="342" xr:uid="{00000000-0005-0000-0000-000041010000}"/>
    <cellStyle name="Comma 179" xfId="343" xr:uid="{00000000-0005-0000-0000-000042010000}"/>
    <cellStyle name="Comma 179 2" xfId="344" xr:uid="{00000000-0005-0000-0000-000043010000}"/>
    <cellStyle name="Comma 179 2 2" xfId="345" xr:uid="{00000000-0005-0000-0000-000044010000}"/>
    <cellStyle name="Comma 179 2 2 2" xfId="346" xr:uid="{00000000-0005-0000-0000-000045010000}"/>
    <cellStyle name="Comma 179 2 3" xfId="347" xr:uid="{00000000-0005-0000-0000-000046010000}"/>
    <cellStyle name="Comma 179 3" xfId="348" xr:uid="{00000000-0005-0000-0000-000047010000}"/>
    <cellStyle name="Comma 179 3 2" xfId="349" xr:uid="{00000000-0005-0000-0000-000048010000}"/>
    <cellStyle name="Comma 179 4" xfId="350" xr:uid="{00000000-0005-0000-0000-000049010000}"/>
    <cellStyle name="Comma 18" xfId="351" xr:uid="{00000000-0005-0000-0000-00004A010000}"/>
    <cellStyle name="Comma 180" xfId="352" xr:uid="{00000000-0005-0000-0000-00004B010000}"/>
    <cellStyle name="Comma 180 2" xfId="353" xr:uid="{00000000-0005-0000-0000-00004C010000}"/>
    <cellStyle name="Comma 180 2 2" xfId="354" xr:uid="{00000000-0005-0000-0000-00004D010000}"/>
    <cellStyle name="Comma 180 2 2 2" xfId="355" xr:uid="{00000000-0005-0000-0000-00004E010000}"/>
    <cellStyle name="Comma 180 2 3" xfId="356" xr:uid="{00000000-0005-0000-0000-00004F010000}"/>
    <cellStyle name="Comma 180 3" xfId="357" xr:uid="{00000000-0005-0000-0000-000050010000}"/>
    <cellStyle name="Comma 180 3 2" xfId="358" xr:uid="{00000000-0005-0000-0000-000051010000}"/>
    <cellStyle name="Comma 180 4" xfId="359" xr:uid="{00000000-0005-0000-0000-000052010000}"/>
    <cellStyle name="Comma 181" xfId="360" xr:uid="{00000000-0005-0000-0000-000053010000}"/>
    <cellStyle name="Comma 181 2" xfId="361" xr:uid="{00000000-0005-0000-0000-000054010000}"/>
    <cellStyle name="Comma 181 2 2" xfId="362" xr:uid="{00000000-0005-0000-0000-000055010000}"/>
    <cellStyle name="Comma 181 2 2 2" xfId="363" xr:uid="{00000000-0005-0000-0000-000056010000}"/>
    <cellStyle name="Comma 181 2 3" xfId="364" xr:uid="{00000000-0005-0000-0000-000057010000}"/>
    <cellStyle name="Comma 181 3" xfId="365" xr:uid="{00000000-0005-0000-0000-000058010000}"/>
    <cellStyle name="Comma 181 3 2" xfId="366" xr:uid="{00000000-0005-0000-0000-000059010000}"/>
    <cellStyle name="Comma 181 4" xfId="367" xr:uid="{00000000-0005-0000-0000-00005A010000}"/>
    <cellStyle name="Comma 182" xfId="368" xr:uid="{00000000-0005-0000-0000-00005B010000}"/>
    <cellStyle name="Comma 182 2" xfId="369" xr:uid="{00000000-0005-0000-0000-00005C010000}"/>
    <cellStyle name="Comma 182 2 2" xfId="370" xr:uid="{00000000-0005-0000-0000-00005D010000}"/>
    <cellStyle name="Comma 182 3" xfId="371" xr:uid="{00000000-0005-0000-0000-00005E010000}"/>
    <cellStyle name="Comma 183" xfId="372" xr:uid="{00000000-0005-0000-0000-00005F010000}"/>
    <cellStyle name="Comma 184" xfId="373" xr:uid="{00000000-0005-0000-0000-000060010000}"/>
    <cellStyle name="Comma 185" xfId="374" xr:uid="{00000000-0005-0000-0000-000061010000}"/>
    <cellStyle name="Comma 186" xfId="375" xr:uid="{00000000-0005-0000-0000-000062010000}"/>
    <cellStyle name="Comma 187" xfId="376" xr:uid="{00000000-0005-0000-0000-000063010000}"/>
    <cellStyle name="Comma 188" xfId="377" xr:uid="{00000000-0005-0000-0000-000064010000}"/>
    <cellStyle name="Comma 189" xfId="378" xr:uid="{00000000-0005-0000-0000-000065010000}"/>
    <cellStyle name="Comma 19" xfId="379" xr:uid="{00000000-0005-0000-0000-000066010000}"/>
    <cellStyle name="Comma 190" xfId="380" xr:uid="{00000000-0005-0000-0000-000067010000}"/>
    <cellStyle name="Comma 191" xfId="381" xr:uid="{00000000-0005-0000-0000-000068010000}"/>
    <cellStyle name="Comma 192" xfId="382" xr:uid="{00000000-0005-0000-0000-000069010000}"/>
    <cellStyle name="Comma 193" xfId="383" xr:uid="{00000000-0005-0000-0000-00006A010000}"/>
    <cellStyle name="Comma 194" xfId="384" xr:uid="{00000000-0005-0000-0000-00006B010000}"/>
    <cellStyle name="Comma 195" xfId="385" xr:uid="{00000000-0005-0000-0000-00006C010000}"/>
    <cellStyle name="Comma 196" xfId="386" xr:uid="{00000000-0005-0000-0000-00006D010000}"/>
    <cellStyle name="Comma 197" xfId="387" xr:uid="{00000000-0005-0000-0000-00006E010000}"/>
    <cellStyle name="Comma 198" xfId="388" xr:uid="{00000000-0005-0000-0000-00006F010000}"/>
    <cellStyle name="Comma 199" xfId="389" xr:uid="{00000000-0005-0000-0000-000070010000}"/>
    <cellStyle name="Comma 2" xfId="46" xr:uid="{00000000-0005-0000-0000-000071010000}"/>
    <cellStyle name="Comma 2 2" xfId="390" xr:uid="{00000000-0005-0000-0000-000072010000}"/>
    <cellStyle name="Comma 2 2 2" xfId="391" xr:uid="{00000000-0005-0000-0000-000073010000}"/>
    <cellStyle name="Comma 2 3" xfId="392" xr:uid="{00000000-0005-0000-0000-000074010000}"/>
    <cellStyle name="Comma 2 4" xfId="393" xr:uid="{00000000-0005-0000-0000-000075010000}"/>
    <cellStyle name="Comma 2 5" xfId="394" xr:uid="{00000000-0005-0000-0000-000076010000}"/>
    <cellStyle name="Comma 20" xfId="395" xr:uid="{00000000-0005-0000-0000-000077010000}"/>
    <cellStyle name="Comma 200" xfId="396" xr:uid="{00000000-0005-0000-0000-000078010000}"/>
    <cellStyle name="Comma 201" xfId="397" xr:uid="{00000000-0005-0000-0000-000079010000}"/>
    <cellStyle name="Comma 202" xfId="398" xr:uid="{00000000-0005-0000-0000-00007A010000}"/>
    <cellStyle name="Comma 203" xfId="399" xr:uid="{00000000-0005-0000-0000-00007B010000}"/>
    <cellStyle name="Comma 204" xfId="400" xr:uid="{00000000-0005-0000-0000-00007C010000}"/>
    <cellStyle name="Comma 205" xfId="401" xr:uid="{00000000-0005-0000-0000-00007D010000}"/>
    <cellStyle name="Comma 206" xfId="402" xr:uid="{00000000-0005-0000-0000-00007E010000}"/>
    <cellStyle name="Comma 207" xfId="403" xr:uid="{00000000-0005-0000-0000-00007F010000}"/>
    <cellStyle name="Comma 208" xfId="404" xr:uid="{00000000-0005-0000-0000-000080010000}"/>
    <cellStyle name="Comma 209" xfId="405" xr:uid="{00000000-0005-0000-0000-000081010000}"/>
    <cellStyle name="Comma 21" xfId="406" xr:uid="{00000000-0005-0000-0000-000082010000}"/>
    <cellStyle name="Comma 210" xfId="407" xr:uid="{00000000-0005-0000-0000-000083010000}"/>
    <cellStyle name="Comma 22" xfId="408" xr:uid="{00000000-0005-0000-0000-000084010000}"/>
    <cellStyle name="Comma 23" xfId="409" xr:uid="{00000000-0005-0000-0000-000085010000}"/>
    <cellStyle name="Comma 24" xfId="410" xr:uid="{00000000-0005-0000-0000-000086010000}"/>
    <cellStyle name="Comma 25" xfId="411" xr:uid="{00000000-0005-0000-0000-000087010000}"/>
    <cellStyle name="Comma 26" xfId="412" xr:uid="{00000000-0005-0000-0000-000088010000}"/>
    <cellStyle name="Comma 27" xfId="413" xr:uid="{00000000-0005-0000-0000-000089010000}"/>
    <cellStyle name="Comma 28" xfId="414" xr:uid="{00000000-0005-0000-0000-00008A010000}"/>
    <cellStyle name="Comma 29" xfId="415" xr:uid="{00000000-0005-0000-0000-00008B010000}"/>
    <cellStyle name="Comma 3" xfId="416" xr:uid="{00000000-0005-0000-0000-00008C010000}"/>
    <cellStyle name="Comma 3 2" xfId="417" xr:uid="{00000000-0005-0000-0000-00008D010000}"/>
    <cellStyle name="Comma 30" xfId="418" xr:uid="{00000000-0005-0000-0000-00008E010000}"/>
    <cellStyle name="Comma 31" xfId="419" xr:uid="{00000000-0005-0000-0000-00008F010000}"/>
    <cellStyle name="Comma 32" xfId="420" xr:uid="{00000000-0005-0000-0000-000090010000}"/>
    <cellStyle name="Comma 33" xfId="421" xr:uid="{00000000-0005-0000-0000-000091010000}"/>
    <cellStyle name="Comma 34" xfId="422" xr:uid="{00000000-0005-0000-0000-000092010000}"/>
    <cellStyle name="Comma 35" xfId="423" xr:uid="{00000000-0005-0000-0000-000093010000}"/>
    <cellStyle name="Comma 36" xfId="424" xr:uid="{00000000-0005-0000-0000-000094010000}"/>
    <cellStyle name="Comma 37" xfId="425" xr:uid="{00000000-0005-0000-0000-000095010000}"/>
    <cellStyle name="Comma 38" xfId="426" xr:uid="{00000000-0005-0000-0000-000096010000}"/>
    <cellStyle name="Comma 39" xfId="427" xr:uid="{00000000-0005-0000-0000-000097010000}"/>
    <cellStyle name="Comma 4" xfId="428" xr:uid="{00000000-0005-0000-0000-000098010000}"/>
    <cellStyle name="Comma 40" xfId="429" xr:uid="{00000000-0005-0000-0000-000099010000}"/>
    <cellStyle name="Comma 41" xfId="430" xr:uid="{00000000-0005-0000-0000-00009A010000}"/>
    <cellStyle name="Comma 42" xfId="431" xr:uid="{00000000-0005-0000-0000-00009B010000}"/>
    <cellStyle name="Comma 43" xfId="432" xr:uid="{00000000-0005-0000-0000-00009C010000}"/>
    <cellStyle name="Comma 44" xfId="433" xr:uid="{00000000-0005-0000-0000-00009D010000}"/>
    <cellStyle name="Comma 45" xfId="434" xr:uid="{00000000-0005-0000-0000-00009E010000}"/>
    <cellStyle name="Comma 46" xfId="435" xr:uid="{00000000-0005-0000-0000-00009F010000}"/>
    <cellStyle name="Comma 47" xfId="436" xr:uid="{00000000-0005-0000-0000-0000A0010000}"/>
    <cellStyle name="Comma 48" xfId="437" xr:uid="{00000000-0005-0000-0000-0000A1010000}"/>
    <cellStyle name="Comma 49" xfId="438" xr:uid="{00000000-0005-0000-0000-0000A2010000}"/>
    <cellStyle name="Comma 5" xfId="439" xr:uid="{00000000-0005-0000-0000-0000A3010000}"/>
    <cellStyle name="Comma 50" xfId="440" xr:uid="{00000000-0005-0000-0000-0000A4010000}"/>
    <cellStyle name="Comma 51" xfId="441" xr:uid="{00000000-0005-0000-0000-0000A5010000}"/>
    <cellStyle name="Comma 52" xfId="442" xr:uid="{00000000-0005-0000-0000-0000A6010000}"/>
    <cellStyle name="Comma 53" xfId="443" xr:uid="{00000000-0005-0000-0000-0000A7010000}"/>
    <cellStyle name="Comma 54" xfId="444" xr:uid="{00000000-0005-0000-0000-0000A8010000}"/>
    <cellStyle name="Comma 55" xfId="445" xr:uid="{00000000-0005-0000-0000-0000A9010000}"/>
    <cellStyle name="Comma 56" xfId="446" xr:uid="{00000000-0005-0000-0000-0000AA010000}"/>
    <cellStyle name="Comma 57" xfId="447" xr:uid="{00000000-0005-0000-0000-0000AB010000}"/>
    <cellStyle name="Comma 58" xfId="448" xr:uid="{00000000-0005-0000-0000-0000AC010000}"/>
    <cellStyle name="Comma 59" xfId="449" xr:uid="{00000000-0005-0000-0000-0000AD010000}"/>
    <cellStyle name="Comma 6" xfId="450" xr:uid="{00000000-0005-0000-0000-0000AE010000}"/>
    <cellStyle name="Comma 60" xfId="451" xr:uid="{00000000-0005-0000-0000-0000AF010000}"/>
    <cellStyle name="Comma 61" xfId="452" xr:uid="{00000000-0005-0000-0000-0000B0010000}"/>
    <cellStyle name="Comma 62" xfId="453" xr:uid="{00000000-0005-0000-0000-0000B1010000}"/>
    <cellStyle name="Comma 63" xfId="454" xr:uid="{00000000-0005-0000-0000-0000B2010000}"/>
    <cellStyle name="Comma 64" xfId="455" xr:uid="{00000000-0005-0000-0000-0000B3010000}"/>
    <cellStyle name="Comma 65" xfId="456" xr:uid="{00000000-0005-0000-0000-0000B4010000}"/>
    <cellStyle name="Comma 66" xfId="457" xr:uid="{00000000-0005-0000-0000-0000B5010000}"/>
    <cellStyle name="Comma 67" xfId="458" xr:uid="{00000000-0005-0000-0000-0000B6010000}"/>
    <cellStyle name="Comma 68" xfId="459" xr:uid="{00000000-0005-0000-0000-0000B7010000}"/>
    <cellStyle name="Comma 69" xfId="460" xr:uid="{00000000-0005-0000-0000-0000B8010000}"/>
    <cellStyle name="Comma 7" xfId="461" xr:uid="{00000000-0005-0000-0000-0000B9010000}"/>
    <cellStyle name="Comma 70" xfId="462" xr:uid="{00000000-0005-0000-0000-0000BA010000}"/>
    <cellStyle name="Comma 71" xfId="463" xr:uid="{00000000-0005-0000-0000-0000BB010000}"/>
    <cellStyle name="Comma 72" xfId="464" xr:uid="{00000000-0005-0000-0000-0000BC010000}"/>
    <cellStyle name="Comma 73" xfId="465" xr:uid="{00000000-0005-0000-0000-0000BD010000}"/>
    <cellStyle name="Comma 74" xfId="466" xr:uid="{00000000-0005-0000-0000-0000BE010000}"/>
    <cellStyle name="Comma 75" xfId="467" xr:uid="{00000000-0005-0000-0000-0000BF010000}"/>
    <cellStyle name="Comma 76" xfId="468" xr:uid="{00000000-0005-0000-0000-0000C0010000}"/>
    <cellStyle name="Comma 77" xfId="469" xr:uid="{00000000-0005-0000-0000-0000C1010000}"/>
    <cellStyle name="Comma 78" xfId="470" xr:uid="{00000000-0005-0000-0000-0000C2010000}"/>
    <cellStyle name="Comma 79" xfId="471" xr:uid="{00000000-0005-0000-0000-0000C3010000}"/>
    <cellStyle name="Comma 8" xfId="472" xr:uid="{00000000-0005-0000-0000-0000C4010000}"/>
    <cellStyle name="Comma 80" xfId="473" xr:uid="{00000000-0005-0000-0000-0000C5010000}"/>
    <cellStyle name="Comma 81" xfId="474" xr:uid="{00000000-0005-0000-0000-0000C6010000}"/>
    <cellStyle name="Comma 82" xfId="475" xr:uid="{00000000-0005-0000-0000-0000C7010000}"/>
    <cellStyle name="Comma 83" xfId="476" xr:uid="{00000000-0005-0000-0000-0000C8010000}"/>
    <cellStyle name="Comma 84" xfId="477" xr:uid="{00000000-0005-0000-0000-0000C9010000}"/>
    <cellStyle name="Comma 85" xfId="478" xr:uid="{00000000-0005-0000-0000-0000CA010000}"/>
    <cellStyle name="Comma 86" xfId="479" xr:uid="{00000000-0005-0000-0000-0000CB010000}"/>
    <cellStyle name="Comma 87" xfId="480" xr:uid="{00000000-0005-0000-0000-0000CC010000}"/>
    <cellStyle name="Comma 88" xfId="481" xr:uid="{00000000-0005-0000-0000-0000CD010000}"/>
    <cellStyle name="Comma 89" xfId="482" xr:uid="{00000000-0005-0000-0000-0000CE010000}"/>
    <cellStyle name="Comma 9" xfId="483" xr:uid="{00000000-0005-0000-0000-0000CF010000}"/>
    <cellStyle name="Comma 90" xfId="484" xr:uid="{00000000-0005-0000-0000-0000D0010000}"/>
    <cellStyle name="Comma 91" xfId="485" xr:uid="{00000000-0005-0000-0000-0000D1010000}"/>
    <cellStyle name="Comma 92" xfId="486" xr:uid="{00000000-0005-0000-0000-0000D2010000}"/>
    <cellStyle name="Comma 93" xfId="487" xr:uid="{00000000-0005-0000-0000-0000D3010000}"/>
    <cellStyle name="Comma 94" xfId="488" xr:uid="{00000000-0005-0000-0000-0000D4010000}"/>
    <cellStyle name="Comma 95" xfId="489" xr:uid="{00000000-0005-0000-0000-0000D5010000}"/>
    <cellStyle name="Comma 96" xfId="490" xr:uid="{00000000-0005-0000-0000-0000D6010000}"/>
    <cellStyle name="Comma 97" xfId="491" xr:uid="{00000000-0005-0000-0000-0000D7010000}"/>
    <cellStyle name="Comma 98" xfId="492" xr:uid="{00000000-0005-0000-0000-0000D8010000}"/>
    <cellStyle name="Comma 99" xfId="493" xr:uid="{00000000-0005-0000-0000-0000D9010000}"/>
    <cellStyle name="Comma0" xfId="494" xr:uid="{00000000-0005-0000-0000-0000DA010000}"/>
    <cellStyle name="Currency" xfId="2" builtinId="4"/>
    <cellStyle name="Currency 2" xfId="495" xr:uid="{00000000-0005-0000-0000-0000DC010000}"/>
    <cellStyle name="Currency 2 2" xfId="496" xr:uid="{00000000-0005-0000-0000-0000DD010000}"/>
    <cellStyle name="Currency 2 2 2" xfId="497" xr:uid="{00000000-0005-0000-0000-0000DE010000}"/>
    <cellStyle name="Currency 2 3" xfId="498" xr:uid="{00000000-0005-0000-0000-0000DF010000}"/>
    <cellStyle name="Currency 2 4" xfId="499" xr:uid="{00000000-0005-0000-0000-0000E0010000}"/>
    <cellStyle name="Currency 3" xfId="500" xr:uid="{00000000-0005-0000-0000-0000E1010000}"/>
    <cellStyle name="Currency 4" xfId="501" xr:uid="{00000000-0005-0000-0000-0000E2010000}"/>
    <cellStyle name="Currency 4 2" xfId="502" xr:uid="{00000000-0005-0000-0000-0000E3010000}"/>
    <cellStyle name="Currency 4 2 2" xfId="503" xr:uid="{00000000-0005-0000-0000-0000E4010000}"/>
    <cellStyle name="Currency 4 3" xfId="504" xr:uid="{00000000-0005-0000-0000-0000E5010000}"/>
    <cellStyle name="Currency 5" xfId="505" xr:uid="{00000000-0005-0000-0000-0000E6010000}"/>
    <cellStyle name="Currency 5 2" xfId="506" xr:uid="{00000000-0005-0000-0000-0000E7010000}"/>
    <cellStyle name="Currency 5 2 2" xfId="507" xr:uid="{00000000-0005-0000-0000-0000E8010000}"/>
    <cellStyle name="Currency 5 3" xfId="508" xr:uid="{00000000-0005-0000-0000-0000E9010000}"/>
    <cellStyle name="Currency 6" xfId="509" xr:uid="{00000000-0005-0000-0000-0000EA010000}"/>
    <cellStyle name="Currency 6 2" xfId="510" xr:uid="{00000000-0005-0000-0000-0000EB010000}"/>
    <cellStyle name="Currency 6 2 2" xfId="511" xr:uid="{00000000-0005-0000-0000-0000EC010000}"/>
    <cellStyle name="Currency 6 3" xfId="512" xr:uid="{00000000-0005-0000-0000-0000ED010000}"/>
    <cellStyle name="Currency 7" xfId="513" xr:uid="{00000000-0005-0000-0000-0000EE010000}"/>
    <cellStyle name="Currency0" xfId="514" xr:uid="{00000000-0005-0000-0000-0000EF010000}"/>
    <cellStyle name="Date" xfId="515" xr:uid="{00000000-0005-0000-0000-0000F0010000}"/>
    <cellStyle name="Explanatory Text" xfId="19" builtinId="53" customBuiltin="1"/>
    <cellStyle name="Explanatory Text 2" xfId="516" xr:uid="{00000000-0005-0000-0000-0000F2010000}"/>
    <cellStyle name="Explanatory Text 3" xfId="517" xr:uid="{00000000-0005-0000-0000-0000F3010000}"/>
    <cellStyle name="Explanatory Text 4" xfId="518" xr:uid="{00000000-0005-0000-0000-0000F4010000}"/>
    <cellStyle name="Fixed" xfId="519" xr:uid="{00000000-0005-0000-0000-0000F5010000}"/>
    <cellStyle name="Good" xfId="9" builtinId="26" customBuiltin="1"/>
    <cellStyle name="Good 2" xfId="520" xr:uid="{00000000-0005-0000-0000-0000F7010000}"/>
    <cellStyle name="Good 3" xfId="521" xr:uid="{00000000-0005-0000-0000-0000F8010000}"/>
    <cellStyle name="Good 4" xfId="522" xr:uid="{00000000-0005-0000-0000-0000F9010000}"/>
    <cellStyle name="Heading 1" xfId="5" builtinId="16" customBuiltin="1"/>
    <cellStyle name="Heading 1 2" xfId="523" xr:uid="{00000000-0005-0000-0000-0000FB010000}"/>
    <cellStyle name="Heading 1 3" xfId="524" xr:uid="{00000000-0005-0000-0000-0000FC010000}"/>
    <cellStyle name="Heading 1 4" xfId="525" xr:uid="{00000000-0005-0000-0000-0000FD010000}"/>
    <cellStyle name="Heading 1 5" xfId="526" xr:uid="{00000000-0005-0000-0000-0000FE010000}"/>
    <cellStyle name="Heading 2" xfId="6" builtinId="17" customBuiltin="1"/>
    <cellStyle name="Heading 2 2" xfId="527" xr:uid="{00000000-0005-0000-0000-000000020000}"/>
    <cellStyle name="Heading 2 3" xfId="528" xr:uid="{00000000-0005-0000-0000-000001020000}"/>
    <cellStyle name="Heading 2 4" xfId="529" xr:uid="{00000000-0005-0000-0000-000002020000}"/>
    <cellStyle name="Heading 2 5" xfId="530" xr:uid="{00000000-0005-0000-0000-000003020000}"/>
    <cellStyle name="Heading 3" xfId="7" builtinId="18" customBuiltin="1"/>
    <cellStyle name="Heading 3 2" xfId="531" xr:uid="{00000000-0005-0000-0000-000005020000}"/>
    <cellStyle name="Heading 3 3" xfId="532" xr:uid="{00000000-0005-0000-0000-000006020000}"/>
    <cellStyle name="Heading 3 4" xfId="533" xr:uid="{00000000-0005-0000-0000-000007020000}"/>
    <cellStyle name="Heading 4" xfId="8" builtinId="19" customBuiltin="1"/>
    <cellStyle name="Heading 4 2" xfId="534" xr:uid="{00000000-0005-0000-0000-000009020000}"/>
    <cellStyle name="Heading 4 3" xfId="535" xr:uid="{00000000-0005-0000-0000-00000A020000}"/>
    <cellStyle name="Heading 4 4" xfId="536" xr:uid="{00000000-0005-0000-0000-00000B020000}"/>
    <cellStyle name="Hyperlink" xfId="48" builtinId="8"/>
    <cellStyle name="Hyperlink 2" xfId="537" xr:uid="{00000000-0005-0000-0000-00000D020000}"/>
    <cellStyle name="Hyperlink 2 2" xfId="538" xr:uid="{00000000-0005-0000-0000-00000E020000}"/>
    <cellStyle name="Hyperlink 2 2 2" xfId="539" xr:uid="{00000000-0005-0000-0000-00000F020000}"/>
    <cellStyle name="Hyperlink 2 3" xfId="540" xr:uid="{00000000-0005-0000-0000-000010020000}"/>
    <cellStyle name="Hyperlink 2 4" xfId="541" xr:uid="{00000000-0005-0000-0000-000011020000}"/>
    <cellStyle name="Hyperlink 3" xfId="542" xr:uid="{00000000-0005-0000-0000-000012020000}"/>
    <cellStyle name="Hyperlink 4" xfId="543" xr:uid="{00000000-0005-0000-0000-000013020000}"/>
    <cellStyle name="Input" xfId="12" builtinId="20" customBuiltin="1"/>
    <cellStyle name="Input 2" xfId="544" xr:uid="{00000000-0005-0000-0000-000015020000}"/>
    <cellStyle name="Input 3" xfId="545" xr:uid="{00000000-0005-0000-0000-000016020000}"/>
    <cellStyle name="Input 4" xfId="546" xr:uid="{00000000-0005-0000-0000-000017020000}"/>
    <cellStyle name="Input 4 2" xfId="547" xr:uid="{00000000-0005-0000-0000-000018020000}"/>
    <cellStyle name="Linked Cell" xfId="15" builtinId="24" customBuiltin="1"/>
    <cellStyle name="Linked Cell 2" xfId="548" xr:uid="{00000000-0005-0000-0000-00001A020000}"/>
    <cellStyle name="Linked Cell 3" xfId="549" xr:uid="{00000000-0005-0000-0000-00001B020000}"/>
    <cellStyle name="Linked Cell 4" xfId="550" xr:uid="{00000000-0005-0000-0000-00001C020000}"/>
    <cellStyle name="Neutral" xfId="11" builtinId="28" customBuiltin="1"/>
    <cellStyle name="Neutral 2" xfId="551" xr:uid="{00000000-0005-0000-0000-00001E020000}"/>
    <cellStyle name="Neutral 3" xfId="552" xr:uid="{00000000-0005-0000-0000-00001F020000}"/>
    <cellStyle name="Neutral 4" xfId="553" xr:uid="{00000000-0005-0000-0000-000020020000}"/>
    <cellStyle name="Normal" xfId="0" builtinId="0"/>
    <cellStyle name="Normal 10" xfId="554" xr:uid="{00000000-0005-0000-0000-000022020000}"/>
    <cellStyle name="Normal 10 2" xfId="555" xr:uid="{00000000-0005-0000-0000-000023020000}"/>
    <cellStyle name="Normal 10 2 2" xfId="556" xr:uid="{00000000-0005-0000-0000-000024020000}"/>
    <cellStyle name="Normal 10 3" xfId="557" xr:uid="{00000000-0005-0000-0000-000025020000}"/>
    <cellStyle name="Normal 11" xfId="558" xr:uid="{00000000-0005-0000-0000-000026020000}"/>
    <cellStyle name="Normal 11 2" xfId="559" xr:uid="{00000000-0005-0000-0000-000027020000}"/>
    <cellStyle name="Normal 11 2 2" xfId="560" xr:uid="{00000000-0005-0000-0000-000028020000}"/>
    <cellStyle name="Normal 11 3" xfId="561" xr:uid="{00000000-0005-0000-0000-000029020000}"/>
    <cellStyle name="Normal 11 3 2" xfId="562" xr:uid="{00000000-0005-0000-0000-00002A020000}"/>
    <cellStyle name="Normal 11 3 2 2" xfId="563" xr:uid="{00000000-0005-0000-0000-00002B020000}"/>
    <cellStyle name="Normal 11 3 3" xfId="564" xr:uid="{00000000-0005-0000-0000-00002C020000}"/>
    <cellStyle name="Normal 11 4" xfId="565" xr:uid="{00000000-0005-0000-0000-00002D020000}"/>
    <cellStyle name="Normal 12" xfId="566" xr:uid="{00000000-0005-0000-0000-00002E020000}"/>
    <cellStyle name="Normal 13" xfId="567" xr:uid="{00000000-0005-0000-0000-00002F020000}"/>
    <cellStyle name="Normal 14" xfId="568" xr:uid="{00000000-0005-0000-0000-000030020000}"/>
    <cellStyle name="Normal 15" xfId="569" xr:uid="{00000000-0005-0000-0000-000031020000}"/>
    <cellStyle name="Normal 15 2" xfId="570" xr:uid="{00000000-0005-0000-0000-000032020000}"/>
    <cellStyle name="Normal 16" xfId="571" xr:uid="{00000000-0005-0000-0000-000033020000}"/>
    <cellStyle name="Normal 17" xfId="572" xr:uid="{00000000-0005-0000-0000-000034020000}"/>
    <cellStyle name="Normal 2" xfId="45" xr:uid="{00000000-0005-0000-0000-000035020000}"/>
    <cellStyle name="Normal 2 10" xfId="573" xr:uid="{00000000-0005-0000-0000-000036020000}"/>
    <cellStyle name="Normal 2 2" xfId="574" xr:uid="{00000000-0005-0000-0000-000037020000}"/>
    <cellStyle name="Normal 2 2 2" xfId="575" xr:uid="{00000000-0005-0000-0000-000038020000}"/>
    <cellStyle name="Normal 2 2 2 2" xfId="576" xr:uid="{00000000-0005-0000-0000-000039020000}"/>
    <cellStyle name="Normal 2 2 3" xfId="577" xr:uid="{00000000-0005-0000-0000-00003A020000}"/>
    <cellStyle name="Normal 2 2 4" xfId="688" xr:uid="{3BEBCBBC-8403-4082-A529-540FC920E64B}"/>
    <cellStyle name="Normal 2 3" xfId="578" xr:uid="{00000000-0005-0000-0000-00003B020000}"/>
    <cellStyle name="Normal 2 3 2" xfId="579" xr:uid="{00000000-0005-0000-0000-00003C020000}"/>
    <cellStyle name="Normal 2 3 2 2" xfId="580" xr:uid="{00000000-0005-0000-0000-00003D020000}"/>
    <cellStyle name="Normal 2 3 3" xfId="581" xr:uid="{00000000-0005-0000-0000-00003E020000}"/>
    <cellStyle name="Normal 2 3 4" xfId="582" xr:uid="{00000000-0005-0000-0000-00003F020000}"/>
    <cellStyle name="Normal 2 4" xfId="583" xr:uid="{00000000-0005-0000-0000-000040020000}"/>
    <cellStyle name="Normal 2 4 2" xfId="584" xr:uid="{00000000-0005-0000-0000-000041020000}"/>
    <cellStyle name="Normal 2 4 3" xfId="585" xr:uid="{00000000-0005-0000-0000-000042020000}"/>
    <cellStyle name="Normal 2 4 4" xfId="586" xr:uid="{00000000-0005-0000-0000-000043020000}"/>
    <cellStyle name="Normal 2 4 4 2" xfId="587" xr:uid="{00000000-0005-0000-0000-000044020000}"/>
    <cellStyle name="Normal 2 5" xfId="588" xr:uid="{00000000-0005-0000-0000-000045020000}"/>
    <cellStyle name="Normal 2 6" xfId="589" xr:uid="{00000000-0005-0000-0000-000046020000}"/>
    <cellStyle name="Normal 2 7" xfId="590" xr:uid="{00000000-0005-0000-0000-000047020000}"/>
    <cellStyle name="Normal 2 8" xfId="591" xr:uid="{00000000-0005-0000-0000-000048020000}"/>
    <cellStyle name="Normal 2 9" xfId="592" xr:uid="{00000000-0005-0000-0000-000049020000}"/>
    <cellStyle name="Normal 2 9 2" xfId="593" xr:uid="{00000000-0005-0000-0000-00004A020000}"/>
    <cellStyle name="Normal 3" xfId="47" xr:uid="{00000000-0005-0000-0000-00004B020000}"/>
    <cellStyle name="Normal 3 2" xfId="594" xr:uid="{00000000-0005-0000-0000-00004C020000}"/>
    <cellStyle name="Normal 3 2 2" xfId="595" xr:uid="{00000000-0005-0000-0000-00004D020000}"/>
    <cellStyle name="Normal 3 3" xfId="596" xr:uid="{00000000-0005-0000-0000-00004E020000}"/>
    <cellStyle name="Normal 3 3 2" xfId="597" xr:uid="{00000000-0005-0000-0000-00004F020000}"/>
    <cellStyle name="Normal 3 4" xfId="598" xr:uid="{00000000-0005-0000-0000-000050020000}"/>
    <cellStyle name="Normal 4" xfId="599" xr:uid="{00000000-0005-0000-0000-000051020000}"/>
    <cellStyle name="Normal 4 2" xfId="600" xr:uid="{00000000-0005-0000-0000-000052020000}"/>
    <cellStyle name="Normal 4 2 2" xfId="601" xr:uid="{00000000-0005-0000-0000-000053020000}"/>
    <cellStyle name="Normal 4 2 2 2" xfId="602" xr:uid="{00000000-0005-0000-0000-000054020000}"/>
    <cellStyle name="Normal 4 2 3" xfId="603" xr:uid="{00000000-0005-0000-0000-000055020000}"/>
    <cellStyle name="Normal 4 2 3 2" xfId="604" xr:uid="{00000000-0005-0000-0000-000056020000}"/>
    <cellStyle name="Normal 4 2 4" xfId="605" xr:uid="{00000000-0005-0000-0000-000057020000}"/>
    <cellStyle name="Normal 4 2 5" xfId="606" xr:uid="{00000000-0005-0000-0000-000058020000}"/>
    <cellStyle name="Normal 4 3" xfId="607" xr:uid="{00000000-0005-0000-0000-000059020000}"/>
    <cellStyle name="Normal 4 3 2" xfId="608" xr:uid="{00000000-0005-0000-0000-00005A020000}"/>
    <cellStyle name="Normal 4 4" xfId="609" xr:uid="{00000000-0005-0000-0000-00005B020000}"/>
    <cellStyle name="Normal 4 4 2" xfId="610" xr:uid="{00000000-0005-0000-0000-00005C020000}"/>
    <cellStyle name="Normal 5" xfId="611" xr:uid="{00000000-0005-0000-0000-00005D020000}"/>
    <cellStyle name="Normal 5 2" xfId="612" xr:uid="{00000000-0005-0000-0000-00005E020000}"/>
    <cellStyle name="Normal 5 2 2" xfId="613" xr:uid="{00000000-0005-0000-0000-00005F020000}"/>
    <cellStyle name="Normal 5 2 3" xfId="614" xr:uid="{00000000-0005-0000-0000-000060020000}"/>
    <cellStyle name="Normal 5 3" xfId="615" xr:uid="{00000000-0005-0000-0000-000061020000}"/>
    <cellStyle name="Normal 5 3 2" xfId="616" xr:uid="{00000000-0005-0000-0000-000062020000}"/>
    <cellStyle name="Normal 5 3 3" xfId="617" xr:uid="{00000000-0005-0000-0000-000063020000}"/>
    <cellStyle name="Normal 5 3 4" xfId="618" xr:uid="{00000000-0005-0000-0000-000064020000}"/>
    <cellStyle name="Normal 5 3 4 2" xfId="619" xr:uid="{00000000-0005-0000-0000-000065020000}"/>
    <cellStyle name="Normal 5 4" xfId="620" xr:uid="{00000000-0005-0000-0000-000066020000}"/>
    <cellStyle name="Normal 5 5" xfId="621" xr:uid="{00000000-0005-0000-0000-000067020000}"/>
    <cellStyle name="Normal 5 5 2" xfId="622" xr:uid="{00000000-0005-0000-0000-000068020000}"/>
    <cellStyle name="Normal 5 6" xfId="623" xr:uid="{00000000-0005-0000-0000-000069020000}"/>
    <cellStyle name="Normal 5 7" xfId="624" xr:uid="{00000000-0005-0000-0000-00006A020000}"/>
    <cellStyle name="Normal 5 7 2" xfId="625" xr:uid="{00000000-0005-0000-0000-00006B020000}"/>
    <cellStyle name="Normal 6" xfId="626" xr:uid="{00000000-0005-0000-0000-00006C020000}"/>
    <cellStyle name="Normal 6 2" xfId="627" xr:uid="{00000000-0005-0000-0000-00006D020000}"/>
    <cellStyle name="Normal 6 2 2" xfId="628" xr:uid="{00000000-0005-0000-0000-00006E020000}"/>
    <cellStyle name="Normal 6 2 2 2" xfId="629" xr:uid="{00000000-0005-0000-0000-00006F020000}"/>
    <cellStyle name="Normal 6 2 3" xfId="630" xr:uid="{00000000-0005-0000-0000-000070020000}"/>
    <cellStyle name="Normal 6 3" xfId="631" xr:uid="{00000000-0005-0000-0000-000071020000}"/>
    <cellStyle name="Normal 6 3 2" xfId="632" xr:uid="{00000000-0005-0000-0000-000072020000}"/>
    <cellStyle name="Normal 6 4" xfId="633" xr:uid="{00000000-0005-0000-0000-000073020000}"/>
    <cellStyle name="Normal 6 5" xfId="634" xr:uid="{00000000-0005-0000-0000-000074020000}"/>
    <cellStyle name="Normal 6 5 2" xfId="635" xr:uid="{00000000-0005-0000-0000-000075020000}"/>
    <cellStyle name="Normal 7" xfId="636" xr:uid="{00000000-0005-0000-0000-000076020000}"/>
    <cellStyle name="Normal 7 2" xfId="637" xr:uid="{00000000-0005-0000-0000-000077020000}"/>
    <cellStyle name="Normal 7 2 2" xfId="638" xr:uid="{00000000-0005-0000-0000-000078020000}"/>
    <cellStyle name="Normal 7 3" xfId="639" xr:uid="{00000000-0005-0000-0000-000079020000}"/>
    <cellStyle name="Normal 7 4" xfId="640" xr:uid="{00000000-0005-0000-0000-00007A020000}"/>
    <cellStyle name="Normal 7 4 2" xfId="641" xr:uid="{00000000-0005-0000-0000-00007B020000}"/>
    <cellStyle name="Normal 7 5" xfId="642" xr:uid="{00000000-0005-0000-0000-00007C020000}"/>
    <cellStyle name="Normal 8" xfId="643" xr:uid="{00000000-0005-0000-0000-00007D020000}"/>
    <cellStyle name="Normal 8 2" xfId="644" xr:uid="{00000000-0005-0000-0000-00007E020000}"/>
    <cellStyle name="Normal 8 2 2" xfId="645" xr:uid="{00000000-0005-0000-0000-00007F020000}"/>
    <cellStyle name="Normal 8 3" xfId="646" xr:uid="{00000000-0005-0000-0000-000080020000}"/>
    <cellStyle name="Normal 9" xfId="647" xr:uid="{00000000-0005-0000-0000-000081020000}"/>
    <cellStyle name="Note" xfId="18" builtinId="10" customBuiltin="1"/>
    <cellStyle name="Note 2" xfId="648" xr:uid="{00000000-0005-0000-0000-000083020000}"/>
    <cellStyle name="Note 2 2" xfId="649" xr:uid="{00000000-0005-0000-0000-000084020000}"/>
    <cellStyle name="Note 2 2 2" xfId="650" xr:uid="{00000000-0005-0000-0000-000085020000}"/>
    <cellStyle name="Note 2 3" xfId="651" xr:uid="{00000000-0005-0000-0000-000086020000}"/>
    <cellStyle name="Note 2 3 2" xfId="652" xr:uid="{00000000-0005-0000-0000-000087020000}"/>
    <cellStyle name="Note 2 4" xfId="653" xr:uid="{00000000-0005-0000-0000-000088020000}"/>
    <cellStyle name="Note 2 4 2" xfId="654" xr:uid="{00000000-0005-0000-0000-000089020000}"/>
    <cellStyle name="Note 2 5" xfId="655" xr:uid="{00000000-0005-0000-0000-00008A020000}"/>
    <cellStyle name="Note 3" xfId="656" xr:uid="{00000000-0005-0000-0000-00008B020000}"/>
    <cellStyle name="Note 3 2" xfId="657" xr:uid="{00000000-0005-0000-0000-00008C020000}"/>
    <cellStyle name="Note 3 2 2" xfId="658" xr:uid="{00000000-0005-0000-0000-00008D020000}"/>
    <cellStyle name="Note 3 3" xfId="659" xr:uid="{00000000-0005-0000-0000-00008E020000}"/>
    <cellStyle name="Note 4" xfId="660" xr:uid="{00000000-0005-0000-0000-00008F020000}"/>
    <cellStyle name="Note 4 2" xfId="661" xr:uid="{00000000-0005-0000-0000-000090020000}"/>
    <cellStyle name="Output" xfId="13" builtinId="21" customBuiltin="1"/>
    <cellStyle name="Output 2" xfId="662" xr:uid="{00000000-0005-0000-0000-000092020000}"/>
    <cellStyle name="Output 3" xfId="663" xr:uid="{00000000-0005-0000-0000-000093020000}"/>
    <cellStyle name="Output 4" xfId="664" xr:uid="{00000000-0005-0000-0000-000094020000}"/>
    <cellStyle name="Output 4 2" xfId="665" xr:uid="{00000000-0005-0000-0000-000095020000}"/>
    <cellStyle name="Percent" xfId="3" builtinId="5"/>
    <cellStyle name="Percent 2" xfId="666" xr:uid="{00000000-0005-0000-0000-000097020000}"/>
    <cellStyle name="Percent 2 2" xfId="667" xr:uid="{00000000-0005-0000-0000-000098020000}"/>
    <cellStyle name="Percent 2 3" xfId="668" xr:uid="{00000000-0005-0000-0000-000099020000}"/>
    <cellStyle name="Percent 2 4" xfId="669" xr:uid="{00000000-0005-0000-0000-00009A020000}"/>
    <cellStyle name="Percent 3" xfId="670" xr:uid="{00000000-0005-0000-0000-00009B020000}"/>
    <cellStyle name="Percent 3 2" xfId="671" xr:uid="{00000000-0005-0000-0000-00009C020000}"/>
    <cellStyle name="Percent 4" xfId="672" xr:uid="{00000000-0005-0000-0000-00009D020000}"/>
    <cellStyle name="Percent 5" xfId="673" xr:uid="{00000000-0005-0000-0000-00009E020000}"/>
    <cellStyle name="Percent 5 2" xfId="674" xr:uid="{00000000-0005-0000-0000-00009F020000}"/>
    <cellStyle name="Style 1" xfId="675" xr:uid="{00000000-0005-0000-0000-0000A0020000}"/>
    <cellStyle name="Style 1 2" xfId="676" xr:uid="{00000000-0005-0000-0000-0000A1020000}"/>
    <cellStyle name="Title" xfId="4" builtinId="15" customBuiltin="1"/>
    <cellStyle name="Title 2" xfId="677" xr:uid="{00000000-0005-0000-0000-0000A3020000}"/>
    <cellStyle name="Title 3" xfId="678" xr:uid="{00000000-0005-0000-0000-0000A4020000}"/>
    <cellStyle name="Title 4" xfId="679" xr:uid="{00000000-0005-0000-0000-0000A5020000}"/>
    <cellStyle name="Total" xfId="20" builtinId="25" customBuiltin="1"/>
    <cellStyle name="Total 2" xfId="680" xr:uid="{00000000-0005-0000-0000-0000A7020000}"/>
    <cellStyle name="Total 3" xfId="681" xr:uid="{00000000-0005-0000-0000-0000A8020000}"/>
    <cellStyle name="Total 4" xfId="682" xr:uid="{00000000-0005-0000-0000-0000A9020000}"/>
    <cellStyle name="Total 4 2" xfId="683" xr:uid="{00000000-0005-0000-0000-0000AA020000}"/>
    <cellStyle name="Total 5" xfId="684" xr:uid="{00000000-0005-0000-0000-0000AB020000}"/>
    <cellStyle name="Warning Text" xfId="17" builtinId="11" customBuiltin="1"/>
    <cellStyle name="Warning Text 2" xfId="685" xr:uid="{00000000-0005-0000-0000-0000AD020000}"/>
    <cellStyle name="Warning Text 3" xfId="686" xr:uid="{00000000-0005-0000-0000-0000AE020000}"/>
    <cellStyle name="Warning Text 4" xfId="687" xr:uid="{00000000-0005-0000-0000-0000AF020000}"/>
  </cellStyles>
  <dxfs count="8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Figures!$V$3</c:f>
              <c:strCache>
                <c:ptCount val="1"/>
                <c:pt idx="0">
                  <c:v>PCE Residential Reimbursement Rate ($/kWh)</c:v>
                </c:pt>
              </c:strCache>
            </c:strRef>
          </c:tx>
          <c:invertIfNegative val="0"/>
          <c:val>
            <c:numRef>
              <c:f>Figures!$V$4:$V$183</c:f>
              <c:numCache>
                <c:formatCode>General</c:formatCode>
                <c:ptCount val="180"/>
                <c:pt idx="0">
                  <c:v>0.81416666666666715</c:v>
                </c:pt>
                <c:pt idx="1">
                  <c:v>0.8049999999999996</c:v>
                </c:pt>
                <c:pt idx="2">
                  <c:v>0.79749999999999999</c:v>
                </c:pt>
                <c:pt idx="3">
                  <c:v>0.81333333333333335</c:v>
                </c:pt>
                <c:pt idx="4">
                  <c:v>0.81333333333333346</c:v>
                </c:pt>
                <c:pt idx="5">
                  <c:v>0.81333333333333346</c:v>
                </c:pt>
                <c:pt idx="6">
                  <c:v>0.81333333333333346</c:v>
                </c:pt>
                <c:pt idx="7">
                  <c:v>0.81333333333333346</c:v>
                </c:pt>
                <c:pt idx="8">
                  <c:v>0.60249999999999981</c:v>
                </c:pt>
                <c:pt idx="9">
                  <c:v>0.35249999999999981</c:v>
                </c:pt>
                <c:pt idx="10">
                  <c:v>0.67333333333333334</c:v>
                </c:pt>
                <c:pt idx="11">
                  <c:v>0.32666666666666688</c:v>
                </c:pt>
                <c:pt idx="12">
                  <c:v>0.48333333333333323</c:v>
                </c:pt>
                <c:pt idx="13">
                  <c:v>0.55333333333333323</c:v>
                </c:pt>
                <c:pt idx="14">
                  <c:v>0.50666666666666682</c:v>
                </c:pt>
                <c:pt idx="15">
                  <c:v>0.54333333333333333</c:v>
                </c:pt>
                <c:pt idx="16">
                  <c:v>0.51833333333333342</c:v>
                </c:pt>
                <c:pt idx="17">
                  <c:v>0.50916666666666688</c:v>
                </c:pt>
                <c:pt idx="18">
                  <c:v>0.52416666666666689</c:v>
                </c:pt>
                <c:pt idx="19">
                  <c:v>0.53750000000000031</c:v>
                </c:pt>
                <c:pt idx="20">
                  <c:v>0.61833333333333362</c:v>
                </c:pt>
                <c:pt idx="21">
                  <c:v>0.63666666666666671</c:v>
                </c:pt>
                <c:pt idx="22">
                  <c:v>0.66250000000000009</c:v>
                </c:pt>
                <c:pt idx="23">
                  <c:v>0.66166666666666663</c:v>
                </c:pt>
                <c:pt idx="24">
                  <c:v>0.59333333333333327</c:v>
                </c:pt>
                <c:pt idx="25">
                  <c:v>0.52249999999999996</c:v>
                </c:pt>
                <c:pt idx="26">
                  <c:v>0.48500000000000004</c:v>
                </c:pt>
                <c:pt idx="27">
                  <c:v>0.5183333333333332</c:v>
                </c:pt>
                <c:pt idx="28">
                  <c:v>0.39749999999999985</c:v>
                </c:pt>
                <c:pt idx="29">
                  <c:v>0.65416666666666667</c:v>
                </c:pt>
                <c:pt idx="30">
                  <c:v>0.59833333333333338</c:v>
                </c:pt>
                <c:pt idx="31">
                  <c:v>0.59833333333333338</c:v>
                </c:pt>
                <c:pt idx="32">
                  <c:v>0.5783333333333337</c:v>
                </c:pt>
                <c:pt idx="33">
                  <c:v>0.32833333333333331</c:v>
                </c:pt>
                <c:pt idx="34">
                  <c:v>0.56833333333333325</c:v>
                </c:pt>
                <c:pt idx="35">
                  <c:v>0.55249999999999999</c:v>
                </c:pt>
                <c:pt idx="36">
                  <c:v>0.37250000000000011</c:v>
                </c:pt>
                <c:pt idx="37">
                  <c:v>0.53583333333333338</c:v>
                </c:pt>
                <c:pt idx="38">
                  <c:v>0.55416666666666681</c:v>
                </c:pt>
                <c:pt idx="39">
                  <c:v>0.46333333333333337</c:v>
                </c:pt>
                <c:pt idx="40">
                  <c:v>0.38583333333333331</c:v>
                </c:pt>
                <c:pt idx="41">
                  <c:v>0.45750000000000002</c:v>
                </c:pt>
                <c:pt idx="42">
                  <c:v>0.46500000000000008</c:v>
                </c:pt>
                <c:pt idx="43">
                  <c:v>0.46333333333333343</c:v>
                </c:pt>
                <c:pt idx="44">
                  <c:v>0.47750000000000004</c:v>
                </c:pt>
                <c:pt idx="45">
                  <c:v>0.40999999999999986</c:v>
                </c:pt>
                <c:pt idx="46">
                  <c:v>0.43416666666666676</c:v>
                </c:pt>
                <c:pt idx="47">
                  <c:v>0.44416666666666671</c:v>
                </c:pt>
                <c:pt idx="48">
                  <c:v>0.44416666666666671</c:v>
                </c:pt>
                <c:pt idx="49">
                  <c:v>0.51749999999999996</c:v>
                </c:pt>
                <c:pt idx="50">
                  <c:v>0.56499999999999995</c:v>
                </c:pt>
                <c:pt idx="51">
                  <c:v>0.44416666666666654</c:v>
                </c:pt>
                <c:pt idx="52">
                  <c:v>0.3791666666666666</c:v>
                </c:pt>
                <c:pt idx="53">
                  <c:v>0.38000000000000006</c:v>
                </c:pt>
                <c:pt idx="54">
                  <c:v>0.42166666666666669</c:v>
                </c:pt>
                <c:pt idx="55">
                  <c:v>0.48416666666666675</c:v>
                </c:pt>
                <c:pt idx="56">
                  <c:v>0.4933333333333334</c:v>
                </c:pt>
                <c:pt idx="57">
                  <c:v>0.45916666666666672</c:v>
                </c:pt>
                <c:pt idx="58">
                  <c:v>0.43749999999999989</c:v>
                </c:pt>
                <c:pt idx="59">
                  <c:v>0.47749999999999981</c:v>
                </c:pt>
                <c:pt idx="60">
                  <c:v>0.34</c:v>
                </c:pt>
                <c:pt idx="61">
                  <c:v>0.4933333333333334</c:v>
                </c:pt>
                <c:pt idx="62">
                  <c:v>0.45999999999999996</c:v>
                </c:pt>
                <c:pt idx="63">
                  <c:v>0.45999999999999996</c:v>
                </c:pt>
                <c:pt idx="64">
                  <c:v>0.505</c:v>
                </c:pt>
                <c:pt idx="65">
                  <c:v>0.38916666666666672</c:v>
                </c:pt>
                <c:pt idx="66">
                  <c:v>0.45166666666666666</c:v>
                </c:pt>
                <c:pt idx="67">
                  <c:v>0.47416666666666674</c:v>
                </c:pt>
                <c:pt idx="68">
                  <c:v>0.45166666666666666</c:v>
                </c:pt>
                <c:pt idx="69">
                  <c:v>0.42666666666666675</c:v>
                </c:pt>
                <c:pt idx="70">
                  <c:v>0.29333333333333345</c:v>
                </c:pt>
                <c:pt idx="71">
                  <c:v>0.38916666666666683</c:v>
                </c:pt>
                <c:pt idx="72">
                  <c:v>0.44166666666666687</c:v>
                </c:pt>
                <c:pt idx="73">
                  <c:v>0.44166666666666687</c:v>
                </c:pt>
                <c:pt idx="74">
                  <c:v>0.43666666666666676</c:v>
                </c:pt>
                <c:pt idx="75">
                  <c:v>0.43333333333333357</c:v>
                </c:pt>
                <c:pt idx="76">
                  <c:v>0.43166666666666664</c:v>
                </c:pt>
                <c:pt idx="77">
                  <c:v>0.42999999999999994</c:v>
                </c:pt>
                <c:pt idx="78">
                  <c:v>0.42833333333333323</c:v>
                </c:pt>
                <c:pt idx="79">
                  <c:v>0.42500000000000004</c:v>
                </c:pt>
                <c:pt idx="80">
                  <c:v>0.43750000000000011</c:v>
                </c:pt>
                <c:pt idx="81">
                  <c:v>0.42166666666666663</c:v>
                </c:pt>
                <c:pt idx="82">
                  <c:v>0.42000000000000004</c:v>
                </c:pt>
                <c:pt idx="83">
                  <c:v>0.42000000000000004</c:v>
                </c:pt>
                <c:pt idx="84">
                  <c:v>0.40333333333333332</c:v>
                </c:pt>
                <c:pt idx="85">
                  <c:v>0.41666666666666674</c:v>
                </c:pt>
                <c:pt idx="86">
                  <c:v>0.33999999999999991</c:v>
                </c:pt>
                <c:pt idx="87">
                  <c:v>0.41916666666666669</c:v>
                </c:pt>
                <c:pt idx="88">
                  <c:v>0.41250000000000009</c:v>
                </c:pt>
                <c:pt idx="89">
                  <c:v>0.3949999999999998</c:v>
                </c:pt>
                <c:pt idx="90">
                  <c:v>0.3949999999999998</c:v>
                </c:pt>
                <c:pt idx="91">
                  <c:v>0.3949999999999998</c:v>
                </c:pt>
                <c:pt idx="92">
                  <c:v>0.3949999999999998</c:v>
                </c:pt>
                <c:pt idx="93">
                  <c:v>0.39416666666666655</c:v>
                </c:pt>
                <c:pt idx="94">
                  <c:v>0.41166666666666663</c:v>
                </c:pt>
                <c:pt idx="95">
                  <c:v>0.41583333333333328</c:v>
                </c:pt>
                <c:pt idx="96">
                  <c:v>0.41583333333333328</c:v>
                </c:pt>
                <c:pt idx="97">
                  <c:v>0.41000000000000003</c:v>
                </c:pt>
                <c:pt idx="98">
                  <c:v>0.41000000000000003</c:v>
                </c:pt>
                <c:pt idx="99">
                  <c:v>0.41416666666666668</c:v>
                </c:pt>
                <c:pt idx="100">
                  <c:v>0.40833333333333344</c:v>
                </c:pt>
                <c:pt idx="101">
                  <c:v>0.38833333333333309</c:v>
                </c:pt>
                <c:pt idx="102">
                  <c:v>0.41416666666666679</c:v>
                </c:pt>
                <c:pt idx="103">
                  <c:v>0.37166666666666681</c:v>
                </c:pt>
                <c:pt idx="104">
                  <c:v>0.40583333333333349</c:v>
                </c:pt>
                <c:pt idx="105">
                  <c:v>0.40583333333333349</c:v>
                </c:pt>
                <c:pt idx="106">
                  <c:v>0.40416666666666679</c:v>
                </c:pt>
                <c:pt idx="107">
                  <c:v>0.40083333333333337</c:v>
                </c:pt>
                <c:pt idx="108">
                  <c:v>0.40083333333333337</c:v>
                </c:pt>
                <c:pt idx="109">
                  <c:v>0.36666666666666647</c:v>
                </c:pt>
                <c:pt idx="110">
                  <c:v>0.39749999999999996</c:v>
                </c:pt>
                <c:pt idx="111">
                  <c:v>0.39583333333333326</c:v>
                </c:pt>
                <c:pt idx="112">
                  <c:v>0.39416666666666655</c:v>
                </c:pt>
                <c:pt idx="113">
                  <c:v>0.41333333333333333</c:v>
                </c:pt>
                <c:pt idx="114">
                  <c:v>0.33750000000000013</c:v>
                </c:pt>
                <c:pt idx="115">
                  <c:v>0.38750000000000007</c:v>
                </c:pt>
                <c:pt idx="116">
                  <c:v>0.36</c:v>
                </c:pt>
                <c:pt idx="117">
                  <c:v>0.37749999999999995</c:v>
                </c:pt>
                <c:pt idx="118">
                  <c:v>0.37583333333333324</c:v>
                </c:pt>
                <c:pt idx="119">
                  <c:v>0.21583333333333343</c:v>
                </c:pt>
                <c:pt idx="120">
                  <c:v>0.36916666666666675</c:v>
                </c:pt>
                <c:pt idx="121">
                  <c:v>0.35750000000000015</c:v>
                </c:pt>
                <c:pt idx="122">
                  <c:v>0.35750000000000015</c:v>
                </c:pt>
                <c:pt idx="123">
                  <c:v>0.33500000000000008</c:v>
                </c:pt>
                <c:pt idx="124">
                  <c:v>0.27249999999999985</c:v>
                </c:pt>
                <c:pt idx="125">
                  <c:v>0.33916666666666662</c:v>
                </c:pt>
                <c:pt idx="126">
                  <c:v>0.34249999999999992</c:v>
                </c:pt>
                <c:pt idx="127">
                  <c:v>0.34916666666666663</c:v>
                </c:pt>
                <c:pt idx="128">
                  <c:v>0.34583333333333344</c:v>
                </c:pt>
                <c:pt idx="129">
                  <c:v>0.34583333333333344</c:v>
                </c:pt>
                <c:pt idx="130">
                  <c:v>0.34583333333333344</c:v>
                </c:pt>
                <c:pt idx="131">
                  <c:v>0.34416666666666662</c:v>
                </c:pt>
                <c:pt idx="132">
                  <c:v>0.34583333333333321</c:v>
                </c:pt>
                <c:pt idx="133">
                  <c:v>0.34083333333333343</c:v>
                </c:pt>
                <c:pt idx="134">
                  <c:v>0.29499999999999993</c:v>
                </c:pt>
                <c:pt idx="135">
                  <c:v>0.32916666666666683</c:v>
                </c:pt>
                <c:pt idx="136">
                  <c:v>0.33750000000000013</c:v>
                </c:pt>
                <c:pt idx="137">
                  <c:v>0.31750000000000012</c:v>
                </c:pt>
                <c:pt idx="138">
                  <c:v>0.32750000000000012</c:v>
                </c:pt>
                <c:pt idx="139">
                  <c:v>0.35416666666666674</c:v>
                </c:pt>
                <c:pt idx="140">
                  <c:v>0.30666666666666653</c:v>
                </c:pt>
                <c:pt idx="141">
                  <c:v>0.35499999999999998</c:v>
                </c:pt>
                <c:pt idx="142">
                  <c:v>0.24750000000000005</c:v>
                </c:pt>
                <c:pt idx="143">
                  <c:v>0.22166666666666668</c:v>
                </c:pt>
                <c:pt idx="144">
                  <c:v>0.27500000000000002</c:v>
                </c:pt>
                <c:pt idx="145">
                  <c:v>0.27583333333333326</c:v>
                </c:pt>
                <c:pt idx="146">
                  <c:v>0.24916666666666645</c:v>
                </c:pt>
                <c:pt idx="147">
                  <c:v>0.24666666666666662</c:v>
                </c:pt>
                <c:pt idx="148">
                  <c:v>0.24583333333333332</c:v>
                </c:pt>
                <c:pt idx="149">
                  <c:v>0.30416666666666681</c:v>
                </c:pt>
                <c:pt idx="150">
                  <c:v>0.23749999999999999</c:v>
                </c:pt>
                <c:pt idx="151">
                  <c:v>0.14800000000000002</c:v>
                </c:pt>
                <c:pt idx="152">
                  <c:v>5.500000000000016E-2</c:v>
                </c:pt>
                <c:pt idx="153">
                  <c:v>0.26083333333333342</c:v>
                </c:pt>
                <c:pt idx="154">
                  <c:v>0.27500000000000002</c:v>
                </c:pt>
                <c:pt idx="155">
                  <c:v>0.15583333333333321</c:v>
                </c:pt>
                <c:pt idx="156">
                  <c:v>0.18250000000000002</c:v>
                </c:pt>
                <c:pt idx="157">
                  <c:v>0.17999999999999991</c:v>
                </c:pt>
                <c:pt idx="158">
                  <c:v>5.8333333333333348E-2</c:v>
                </c:pt>
                <c:pt idx="159">
                  <c:v>6.9999999999999868E-2</c:v>
                </c:pt>
                <c:pt idx="160">
                  <c:v>6.083333333333335E-2</c:v>
                </c:pt>
                <c:pt idx="161">
                  <c:v>6.083333333333335E-2</c:v>
                </c:pt>
                <c:pt idx="162">
                  <c:v>6.083333333333335E-2</c:v>
                </c:pt>
                <c:pt idx="163">
                  <c:v>6.083333333333335E-2</c:v>
                </c:pt>
                <c:pt idx="164">
                  <c:v>6.083333333333335E-2</c:v>
                </c:pt>
                <c:pt idx="165">
                  <c:v>6.0833333333333323E-2</c:v>
                </c:pt>
                <c:pt idx="166">
                  <c:v>5.9166666666666645E-2</c:v>
                </c:pt>
                <c:pt idx="167">
                  <c:v>8.249999999999999E-2</c:v>
                </c:pt>
                <c:pt idx="168">
                  <c:v>0.15</c:v>
                </c:pt>
                <c:pt idx="169">
                  <c:v>4.9999999999999767E-3</c:v>
                </c:pt>
                <c:pt idx="170">
                  <c:v>4.9999999999999767E-3</c:v>
                </c:pt>
                <c:pt idx="171">
                  <c:v>4.9999999999999767E-3</c:v>
                </c:pt>
                <c:pt idx="172">
                  <c:v>4.9999999999999767E-3</c:v>
                </c:pt>
                <c:pt idx="173">
                  <c:v>4.9999999999999767E-3</c:v>
                </c:pt>
                <c:pt idx="174">
                  <c:v>4.9999999999999767E-3</c:v>
                </c:pt>
                <c:pt idx="175">
                  <c:v>0</c:v>
                </c:pt>
                <c:pt idx="176">
                  <c:v>#N/A</c:v>
                </c:pt>
                <c:pt idx="177">
                  <c:v>#N/A</c:v>
                </c:pt>
                <c:pt idx="178">
                  <c:v>#N/A</c:v>
                </c:pt>
                <c:pt idx="179">
                  <c:v>#N/A</c:v>
                </c:pt>
              </c:numCache>
            </c:numRef>
          </c:val>
          <c:extLst>
            <c:ext xmlns:c16="http://schemas.microsoft.com/office/drawing/2014/chart" uri="{C3380CC4-5D6E-409C-BE32-E72D297353CC}">
              <c16:uniqueId val="{00000000-793E-4E1C-9D40-2F88B78F72C5}"/>
            </c:ext>
          </c:extLst>
        </c:ser>
        <c:ser>
          <c:idx val="1"/>
          <c:order val="1"/>
          <c:tx>
            <c:strRef>
              <c:f>Figures!$W$3</c:f>
              <c:strCache>
                <c:ptCount val="1"/>
                <c:pt idx="0">
                  <c:v>Residential Rate after PCE ($/kWh)</c:v>
                </c:pt>
              </c:strCache>
            </c:strRef>
          </c:tx>
          <c:spPr>
            <a:solidFill>
              <a:schemeClr val="accent3"/>
            </a:solidFill>
          </c:spPr>
          <c:invertIfNegative val="0"/>
          <c:val>
            <c:numRef>
              <c:f>Figures!$W$4:$W$183</c:f>
              <c:numCache>
                <c:formatCode>General</c:formatCode>
                <c:ptCount val="180"/>
                <c:pt idx="0">
                  <c:v>1.5833333333333333</c:v>
                </c:pt>
                <c:pt idx="1">
                  <c:v>0.96500000000000019</c:v>
                </c:pt>
                <c:pt idx="2">
                  <c:v>0.64666666666666661</c:v>
                </c:pt>
                <c:pt idx="3">
                  <c:v>0.32916666666666672</c:v>
                </c:pt>
                <c:pt idx="4">
                  <c:v>0.32000000000000006</c:v>
                </c:pt>
                <c:pt idx="5">
                  <c:v>0.32000000000000006</c:v>
                </c:pt>
                <c:pt idx="6">
                  <c:v>0.32000000000000006</c:v>
                </c:pt>
                <c:pt idx="7">
                  <c:v>0.32000000000000006</c:v>
                </c:pt>
                <c:pt idx="8">
                  <c:v>0.41749999999999998</c:v>
                </c:pt>
                <c:pt idx="9">
                  <c:v>0.64750000000000019</c:v>
                </c:pt>
                <c:pt idx="10">
                  <c:v>0.32666666666666661</c:v>
                </c:pt>
                <c:pt idx="11">
                  <c:v>0.63333333333333341</c:v>
                </c:pt>
                <c:pt idx="12">
                  <c:v>0.46666666666666662</c:v>
                </c:pt>
                <c:pt idx="13">
                  <c:v>0.39666666666666667</c:v>
                </c:pt>
                <c:pt idx="14">
                  <c:v>0.42666666666666658</c:v>
                </c:pt>
                <c:pt idx="15">
                  <c:v>0.37666666666666671</c:v>
                </c:pt>
                <c:pt idx="16">
                  <c:v>0.39166666666666661</c:v>
                </c:pt>
                <c:pt idx="17">
                  <c:v>0.39083333333333337</c:v>
                </c:pt>
                <c:pt idx="18">
                  <c:v>0.3758333333333333</c:v>
                </c:pt>
                <c:pt idx="19">
                  <c:v>0.36249999999999999</c:v>
                </c:pt>
                <c:pt idx="20">
                  <c:v>0.28166666666666668</c:v>
                </c:pt>
                <c:pt idx="21">
                  <c:v>0.25166666666666665</c:v>
                </c:pt>
                <c:pt idx="22">
                  <c:v>0.22083333333333333</c:v>
                </c:pt>
                <c:pt idx="23">
                  <c:v>0.21583333333333332</c:v>
                </c:pt>
                <c:pt idx="24">
                  <c:v>0.28166666666666668</c:v>
                </c:pt>
                <c:pt idx="25">
                  <c:v>0.33749999999999997</c:v>
                </c:pt>
                <c:pt idx="26">
                  <c:v>0.37083333333333329</c:v>
                </c:pt>
                <c:pt idx="27">
                  <c:v>0.33499999999999996</c:v>
                </c:pt>
                <c:pt idx="28">
                  <c:v>0.44250000000000012</c:v>
                </c:pt>
                <c:pt idx="29">
                  <c:v>0.18583333333333332</c:v>
                </c:pt>
                <c:pt idx="30">
                  <c:v>0.21500000000000005</c:v>
                </c:pt>
                <c:pt idx="31">
                  <c:v>0.21500000000000005</c:v>
                </c:pt>
                <c:pt idx="32">
                  <c:v>0.23166666666666666</c:v>
                </c:pt>
                <c:pt idx="33">
                  <c:v>0.47166666666666662</c:v>
                </c:pt>
                <c:pt idx="34">
                  <c:v>0.23166666666666669</c:v>
                </c:pt>
                <c:pt idx="35">
                  <c:v>0.245</c:v>
                </c:pt>
                <c:pt idx="36">
                  <c:v>0.40916666666666662</c:v>
                </c:pt>
                <c:pt idx="37">
                  <c:v>0.24083333333333337</c:v>
                </c:pt>
                <c:pt idx="38">
                  <c:v>0.21083333333333334</c:v>
                </c:pt>
                <c:pt idx="39">
                  <c:v>0.28666666666666663</c:v>
                </c:pt>
                <c:pt idx="40">
                  <c:v>0.35249999999999998</c:v>
                </c:pt>
                <c:pt idx="41">
                  <c:v>0.27500000000000002</c:v>
                </c:pt>
                <c:pt idx="42">
                  <c:v>0.26500000000000001</c:v>
                </c:pt>
                <c:pt idx="43">
                  <c:v>0.26500000000000007</c:v>
                </c:pt>
                <c:pt idx="44">
                  <c:v>0.24333333333333332</c:v>
                </c:pt>
                <c:pt idx="45">
                  <c:v>0.31</c:v>
                </c:pt>
                <c:pt idx="46">
                  <c:v>0.27916666666666662</c:v>
                </c:pt>
                <c:pt idx="47">
                  <c:v>0.26833333333333331</c:v>
                </c:pt>
                <c:pt idx="48">
                  <c:v>0.26833333333333331</c:v>
                </c:pt>
                <c:pt idx="49">
                  <c:v>0.19499999999999998</c:v>
                </c:pt>
                <c:pt idx="50">
                  <c:v>0.14499999999999999</c:v>
                </c:pt>
                <c:pt idx="51">
                  <c:v>0.26333333333333336</c:v>
                </c:pt>
                <c:pt idx="52">
                  <c:v>0.32416666666666666</c:v>
                </c:pt>
                <c:pt idx="53">
                  <c:v>0.32</c:v>
                </c:pt>
                <c:pt idx="54">
                  <c:v>0.27833333333333338</c:v>
                </c:pt>
                <c:pt idx="55">
                  <c:v>0.21583333333333335</c:v>
                </c:pt>
                <c:pt idx="56">
                  <c:v>0.20666666666666667</c:v>
                </c:pt>
                <c:pt idx="57">
                  <c:v>0.23500000000000001</c:v>
                </c:pt>
                <c:pt idx="58">
                  <c:v>0.25333333333333341</c:v>
                </c:pt>
                <c:pt idx="59">
                  <c:v>0.21083333333333334</c:v>
                </c:pt>
                <c:pt idx="60">
                  <c:v>0.33</c:v>
                </c:pt>
                <c:pt idx="61">
                  <c:v>0.17666666666666664</c:v>
                </c:pt>
                <c:pt idx="62">
                  <c:v>0.20666666666666669</c:v>
                </c:pt>
                <c:pt idx="63">
                  <c:v>0.20666666666666669</c:v>
                </c:pt>
                <c:pt idx="64">
                  <c:v>0.15749999999999997</c:v>
                </c:pt>
                <c:pt idx="65">
                  <c:v>0.27083333333333331</c:v>
                </c:pt>
                <c:pt idx="66">
                  <c:v>0.20666666666666669</c:v>
                </c:pt>
                <c:pt idx="67">
                  <c:v>0.18333333333333332</c:v>
                </c:pt>
                <c:pt idx="68">
                  <c:v>0.20499999999999999</c:v>
                </c:pt>
                <c:pt idx="69">
                  <c:v>0.22833333333333336</c:v>
                </c:pt>
                <c:pt idx="70">
                  <c:v>0.35666666666666669</c:v>
                </c:pt>
                <c:pt idx="71">
                  <c:v>0.26083333333333331</c:v>
                </c:pt>
                <c:pt idx="72">
                  <c:v>0.20499999999999999</c:v>
                </c:pt>
                <c:pt idx="73">
                  <c:v>0.20499999999999999</c:v>
                </c:pt>
                <c:pt idx="74">
                  <c:v>0.20499999999999999</c:v>
                </c:pt>
                <c:pt idx="75">
                  <c:v>0.20499999999999999</c:v>
                </c:pt>
                <c:pt idx="76">
                  <c:v>0.20499999999999999</c:v>
                </c:pt>
                <c:pt idx="77">
                  <c:v>0.20499999999999999</c:v>
                </c:pt>
                <c:pt idx="78">
                  <c:v>0.20499999999999999</c:v>
                </c:pt>
                <c:pt idx="79">
                  <c:v>0.20499999999999999</c:v>
                </c:pt>
                <c:pt idx="80">
                  <c:v>0.18999999999999997</c:v>
                </c:pt>
                <c:pt idx="81">
                  <c:v>0.20499999999999999</c:v>
                </c:pt>
                <c:pt idx="82">
                  <c:v>0.20499999999999999</c:v>
                </c:pt>
                <c:pt idx="83">
                  <c:v>0.20499999999999999</c:v>
                </c:pt>
                <c:pt idx="84">
                  <c:v>0.21916666666666665</c:v>
                </c:pt>
                <c:pt idx="85">
                  <c:v>0.20499999999999999</c:v>
                </c:pt>
                <c:pt idx="86">
                  <c:v>0.28000000000000008</c:v>
                </c:pt>
                <c:pt idx="87">
                  <c:v>0.20083333333333331</c:v>
                </c:pt>
                <c:pt idx="88">
                  <c:v>0.20499999999999999</c:v>
                </c:pt>
                <c:pt idx="89">
                  <c:v>0.2225</c:v>
                </c:pt>
                <c:pt idx="90">
                  <c:v>0.2225</c:v>
                </c:pt>
                <c:pt idx="91">
                  <c:v>0.2225</c:v>
                </c:pt>
                <c:pt idx="92">
                  <c:v>0.2225</c:v>
                </c:pt>
                <c:pt idx="93">
                  <c:v>0.2225</c:v>
                </c:pt>
                <c:pt idx="94">
                  <c:v>0.20499999999999999</c:v>
                </c:pt>
                <c:pt idx="95">
                  <c:v>0.20083333333333331</c:v>
                </c:pt>
                <c:pt idx="96">
                  <c:v>0.20083333333333331</c:v>
                </c:pt>
                <c:pt idx="97">
                  <c:v>0.20499999999999999</c:v>
                </c:pt>
                <c:pt idx="98">
                  <c:v>0.20499999999999999</c:v>
                </c:pt>
                <c:pt idx="99">
                  <c:v>0.20083333333333331</c:v>
                </c:pt>
                <c:pt idx="100">
                  <c:v>0.20499999999999999</c:v>
                </c:pt>
                <c:pt idx="101">
                  <c:v>0.22333333333333338</c:v>
                </c:pt>
                <c:pt idx="102">
                  <c:v>0.1958333333333333</c:v>
                </c:pt>
                <c:pt idx="103">
                  <c:v>0.23666666666666666</c:v>
                </c:pt>
                <c:pt idx="104">
                  <c:v>0.20083333333333331</c:v>
                </c:pt>
                <c:pt idx="105">
                  <c:v>0.20083333333333331</c:v>
                </c:pt>
                <c:pt idx="106">
                  <c:v>0.20083333333333331</c:v>
                </c:pt>
                <c:pt idx="107">
                  <c:v>0.20083333333333331</c:v>
                </c:pt>
                <c:pt idx="108">
                  <c:v>0.20083333333333331</c:v>
                </c:pt>
                <c:pt idx="109">
                  <c:v>0.23333333333333339</c:v>
                </c:pt>
                <c:pt idx="110">
                  <c:v>0.20083333333333331</c:v>
                </c:pt>
                <c:pt idx="111">
                  <c:v>0.20083333333333331</c:v>
                </c:pt>
                <c:pt idx="112">
                  <c:v>0.20083333333333331</c:v>
                </c:pt>
                <c:pt idx="113">
                  <c:v>0.17666666666666667</c:v>
                </c:pt>
                <c:pt idx="114">
                  <c:v>0.25166666666666671</c:v>
                </c:pt>
                <c:pt idx="115">
                  <c:v>0.20083333333333331</c:v>
                </c:pt>
                <c:pt idx="116">
                  <c:v>0.22583333333333333</c:v>
                </c:pt>
                <c:pt idx="117">
                  <c:v>0.20083333333333331</c:v>
                </c:pt>
                <c:pt idx="118">
                  <c:v>0.20083333333333331</c:v>
                </c:pt>
                <c:pt idx="119">
                  <c:v>0.34916666666666663</c:v>
                </c:pt>
                <c:pt idx="120">
                  <c:v>0.19416666666666663</c:v>
                </c:pt>
                <c:pt idx="121">
                  <c:v>0.20083333333333331</c:v>
                </c:pt>
                <c:pt idx="122">
                  <c:v>0.20083333333333331</c:v>
                </c:pt>
                <c:pt idx="123">
                  <c:v>0.22</c:v>
                </c:pt>
                <c:pt idx="124">
                  <c:v>0.27750000000000008</c:v>
                </c:pt>
                <c:pt idx="125">
                  <c:v>0.21083333333333334</c:v>
                </c:pt>
                <c:pt idx="126">
                  <c:v>0.20749999999999999</c:v>
                </c:pt>
                <c:pt idx="127">
                  <c:v>0.20083333333333331</c:v>
                </c:pt>
                <c:pt idx="128">
                  <c:v>0.20083333333333331</c:v>
                </c:pt>
                <c:pt idx="129">
                  <c:v>0.20083333333333331</c:v>
                </c:pt>
                <c:pt idx="130">
                  <c:v>0.20083333333333331</c:v>
                </c:pt>
                <c:pt idx="131">
                  <c:v>0.20083333333333331</c:v>
                </c:pt>
                <c:pt idx="132">
                  <c:v>0.19916666666666669</c:v>
                </c:pt>
                <c:pt idx="133">
                  <c:v>0.20083333333333331</c:v>
                </c:pt>
                <c:pt idx="134">
                  <c:v>0.245</c:v>
                </c:pt>
                <c:pt idx="135">
                  <c:v>0.20083333333333331</c:v>
                </c:pt>
                <c:pt idx="136">
                  <c:v>0.19249999999999998</c:v>
                </c:pt>
                <c:pt idx="137">
                  <c:v>0.21083333333333332</c:v>
                </c:pt>
                <c:pt idx="138">
                  <c:v>0.20083333333333331</c:v>
                </c:pt>
                <c:pt idx="139">
                  <c:v>0.16833333333333333</c:v>
                </c:pt>
                <c:pt idx="140">
                  <c:v>0.21333333333333337</c:v>
                </c:pt>
                <c:pt idx="141">
                  <c:v>0.14499999999999999</c:v>
                </c:pt>
                <c:pt idx="142">
                  <c:v>0.2416666666666667</c:v>
                </c:pt>
                <c:pt idx="143">
                  <c:v>0.25</c:v>
                </c:pt>
                <c:pt idx="144">
                  <c:v>0.19666666666666666</c:v>
                </c:pt>
                <c:pt idx="145">
                  <c:v>0.19416666666666668</c:v>
                </c:pt>
                <c:pt idx="146">
                  <c:v>0.22083333333333335</c:v>
                </c:pt>
                <c:pt idx="147">
                  <c:v>0.21583333333333335</c:v>
                </c:pt>
                <c:pt idx="148">
                  <c:v>0.21500000000000005</c:v>
                </c:pt>
                <c:pt idx="149">
                  <c:v>0.14583333333333329</c:v>
                </c:pt>
                <c:pt idx="150">
                  <c:v>0.20083333333333331</c:v>
                </c:pt>
                <c:pt idx="151">
                  <c:v>0.28800000000000003</c:v>
                </c:pt>
                <c:pt idx="152">
                  <c:v>0.37999999999999995</c:v>
                </c:pt>
                <c:pt idx="153">
                  <c:v>0.17166666666666663</c:v>
                </c:pt>
                <c:pt idx="154">
                  <c:v>0.14499999999999999</c:v>
                </c:pt>
                <c:pt idx="155">
                  <c:v>0.25583333333333341</c:v>
                </c:pt>
                <c:pt idx="156">
                  <c:v>0.21083333333333334</c:v>
                </c:pt>
                <c:pt idx="157">
                  <c:v>0.14000000000000004</c:v>
                </c:pt>
                <c:pt idx="158">
                  <c:v>0.25750000000000006</c:v>
                </c:pt>
                <c:pt idx="159">
                  <c:v>0.23000000000000007</c:v>
                </c:pt>
                <c:pt idx="160">
                  <c:v>0.19166666666666665</c:v>
                </c:pt>
                <c:pt idx="161">
                  <c:v>0.19166666666666665</c:v>
                </c:pt>
                <c:pt idx="162">
                  <c:v>0.19166666666666665</c:v>
                </c:pt>
                <c:pt idx="163">
                  <c:v>0.19166666666666665</c:v>
                </c:pt>
                <c:pt idx="164">
                  <c:v>0.19166666666666665</c:v>
                </c:pt>
                <c:pt idx="165">
                  <c:v>0.19000000000000003</c:v>
                </c:pt>
                <c:pt idx="166">
                  <c:v>0.18583333333333332</c:v>
                </c:pt>
                <c:pt idx="167">
                  <c:v>0.15916666666666668</c:v>
                </c:pt>
                <c:pt idx="168">
                  <c:v>4.9999999999999996E-2</c:v>
                </c:pt>
                <c:pt idx="169">
                  <c:v>0.14499999999999999</c:v>
                </c:pt>
                <c:pt idx="170">
                  <c:v>0.14499999999999999</c:v>
                </c:pt>
                <c:pt idx="171">
                  <c:v>0.14499999999999999</c:v>
                </c:pt>
                <c:pt idx="172">
                  <c:v>0.14499999999999999</c:v>
                </c:pt>
                <c:pt idx="173">
                  <c:v>0.14499999999999999</c:v>
                </c:pt>
                <c:pt idx="174">
                  <c:v>0.14499999999999999</c:v>
                </c:pt>
                <c:pt idx="175">
                  <c:v>7.9999999999999988E-2</c:v>
                </c:pt>
                <c:pt idx="176">
                  <c:v>#N/A</c:v>
                </c:pt>
                <c:pt idx="177">
                  <c:v>#N/A</c:v>
                </c:pt>
                <c:pt idx="178">
                  <c:v>#N/A</c:v>
                </c:pt>
                <c:pt idx="179">
                  <c:v>#N/A</c:v>
                </c:pt>
              </c:numCache>
            </c:numRef>
          </c:val>
          <c:extLst>
            <c:ext xmlns:c16="http://schemas.microsoft.com/office/drawing/2014/chart" uri="{C3380CC4-5D6E-409C-BE32-E72D297353CC}">
              <c16:uniqueId val="{00000001-793E-4E1C-9D40-2F88B78F72C5}"/>
            </c:ext>
          </c:extLst>
        </c:ser>
        <c:dLbls>
          <c:showLegendKey val="0"/>
          <c:showVal val="0"/>
          <c:showCatName val="0"/>
          <c:showSerName val="0"/>
          <c:showPercent val="0"/>
          <c:showBubbleSize val="0"/>
        </c:dLbls>
        <c:gapWidth val="150"/>
        <c:overlap val="100"/>
        <c:axId val="288832336"/>
        <c:axId val="288832896"/>
      </c:barChart>
      <c:catAx>
        <c:axId val="288832336"/>
        <c:scaling>
          <c:orientation val="minMax"/>
        </c:scaling>
        <c:delete val="1"/>
        <c:axPos val="b"/>
        <c:title>
          <c:tx>
            <c:rich>
              <a:bodyPr anchor="t" anchorCtr="0"/>
              <a:lstStyle/>
              <a:p>
                <a:pPr>
                  <a:defRPr/>
                </a:pPr>
                <a:r>
                  <a:rPr lang="en-US"/>
                  <a:t>PCE Communities</a:t>
                </a:r>
              </a:p>
            </c:rich>
          </c:tx>
          <c:layout>
            <c:manualLayout>
              <c:xMode val="edge"/>
              <c:yMode val="edge"/>
              <c:x val="0.45747809919769239"/>
              <c:y val="0.92766036252851813"/>
            </c:manualLayout>
          </c:layout>
          <c:overlay val="0"/>
        </c:title>
        <c:numFmt formatCode="General" sourceLinked="0"/>
        <c:majorTickMark val="out"/>
        <c:minorTickMark val="none"/>
        <c:tickLblPos val="nextTo"/>
        <c:crossAx val="288832896"/>
        <c:crosses val="autoZero"/>
        <c:auto val="1"/>
        <c:lblAlgn val="ctr"/>
        <c:lblOffset val="100"/>
        <c:noMultiLvlLbl val="0"/>
      </c:catAx>
      <c:valAx>
        <c:axId val="288832896"/>
        <c:scaling>
          <c:orientation val="minMax"/>
        </c:scaling>
        <c:delete val="0"/>
        <c:axPos val="l"/>
        <c:majorGridlines/>
        <c:title>
          <c:tx>
            <c:rich>
              <a:bodyPr rot="-5400000" vert="horz"/>
              <a:lstStyle/>
              <a:p>
                <a:pPr>
                  <a:defRPr/>
                </a:pPr>
                <a:r>
                  <a:rPr lang="en-US"/>
                  <a:t>Rates,</a:t>
                </a:r>
                <a:r>
                  <a:rPr lang="en-US" baseline="0"/>
                  <a:t> $/kWh</a:t>
                </a:r>
                <a:endParaRPr lang="en-US"/>
              </a:p>
            </c:rich>
          </c:tx>
          <c:overlay val="0"/>
        </c:title>
        <c:numFmt formatCode="General" sourceLinked="1"/>
        <c:majorTickMark val="out"/>
        <c:minorTickMark val="none"/>
        <c:tickLblPos val="nextTo"/>
        <c:crossAx val="288832336"/>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1292219859378891E-2"/>
          <c:y val="9.2593758606321994E-3"/>
          <c:w val="0.6"/>
          <c:h val="0.9907407407407407"/>
        </c:manualLayout>
      </c:layout>
      <c:pieChart>
        <c:varyColors val="1"/>
        <c:ser>
          <c:idx val="0"/>
          <c:order val="0"/>
          <c:tx>
            <c:strRef>
              <c:f>Figures!$Q$71</c:f>
              <c:strCache>
                <c:ptCount val="1"/>
                <c:pt idx="0">
                  <c:v>Percent of Statewide Total</c:v>
                </c:pt>
              </c:strCache>
            </c:strRef>
          </c:tx>
          <c:dLbls>
            <c:dLbl>
              <c:idx val="3"/>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0-EB63-45CD-951D-F78C91A22A27}"/>
                </c:ext>
              </c:extLst>
            </c:dLbl>
            <c:dLbl>
              <c:idx val="4"/>
              <c:spPr>
                <a:noFill/>
                <a:ln>
                  <a:noFill/>
                </a:ln>
                <a:effectLst/>
              </c:spPr>
              <c:txPr>
                <a:bodyPr wrap="square" lIns="38100" tIns="19050" rIns="38100" bIns="19050" anchor="ctr">
                  <a:spAutoFit/>
                </a:bodyPr>
                <a:lstStyle/>
                <a:p>
                  <a:pPr>
                    <a:defRPr>
                      <a:solidFill>
                        <a:sysClr val="windowText" lastClr="000000"/>
                      </a:solidFill>
                    </a:defRPr>
                  </a:pPr>
                  <a:endParaRPr lang="en-US"/>
                </a:p>
              </c:txPr>
              <c:showLegendKey val="0"/>
              <c:showVal val="1"/>
              <c:showCatName val="0"/>
              <c:showSerName val="0"/>
              <c:showPercent val="0"/>
              <c:showBubbleSize val="0"/>
              <c:extLst>
                <c:ext xmlns:c16="http://schemas.microsoft.com/office/drawing/2014/chart" uri="{C3380CC4-5D6E-409C-BE32-E72D297353CC}">
                  <c16:uniqueId val="{00000001-EB63-45CD-951D-F78C91A22A27}"/>
                </c:ext>
              </c:extLst>
            </c:dLbl>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Figures!$O$72:$O$76</c:f>
              <c:strCache>
                <c:ptCount val="5"/>
                <c:pt idx="0">
                  <c:v>Fossil Fuel Turbines</c:v>
                </c:pt>
                <c:pt idx="1">
                  <c:v>Reciprocating Internal Combustion Engine</c:v>
                </c:pt>
                <c:pt idx="2">
                  <c:v>Hydroelectric</c:v>
                </c:pt>
                <c:pt idx="3">
                  <c:v>Wind</c:v>
                </c:pt>
                <c:pt idx="4">
                  <c:v>Other</c:v>
                </c:pt>
              </c:strCache>
            </c:strRef>
          </c:cat>
          <c:val>
            <c:numRef>
              <c:f>Figures!$Q$72:$Q$76</c:f>
              <c:numCache>
                <c:formatCode>0%</c:formatCode>
                <c:ptCount val="5"/>
                <c:pt idx="0">
                  <c:v>0.56151419558359617</c:v>
                </c:pt>
                <c:pt idx="1">
                  <c:v>0.2302839116719243</c:v>
                </c:pt>
                <c:pt idx="2">
                  <c:v>0.15457413249211358</c:v>
                </c:pt>
                <c:pt idx="3" formatCode="0.0%">
                  <c:v>2.2082018927444796E-2</c:v>
                </c:pt>
                <c:pt idx="4" formatCode="0.0%">
                  <c:v>3.1545741324921134E-2</c:v>
                </c:pt>
              </c:numCache>
            </c:numRef>
          </c:val>
          <c:extLst>
            <c:ext xmlns:c16="http://schemas.microsoft.com/office/drawing/2014/chart" uri="{C3380CC4-5D6E-409C-BE32-E72D297353CC}">
              <c16:uniqueId val="{00000002-EB63-45CD-951D-F78C91A22A27}"/>
            </c:ext>
          </c:extLst>
        </c:ser>
        <c:dLbls>
          <c:showLegendKey val="0"/>
          <c:showVal val="1"/>
          <c:showCatName val="0"/>
          <c:showSerName val="0"/>
          <c:showPercent val="0"/>
          <c:showBubbleSize val="0"/>
          <c:showLeaderLines val="1"/>
        </c:dLbls>
        <c:firstSliceAng val="143"/>
      </c:pieChart>
    </c:plotArea>
    <c:legend>
      <c:legendPos val="tr"/>
      <c:overlay val="0"/>
      <c:txPr>
        <a:bodyPr/>
        <a:lstStyle/>
        <a:p>
          <a:pPr>
            <a:defRPr>
              <a:solidFill>
                <a:sysClr val="windowText" lastClr="000000"/>
              </a:solidFill>
            </a:defRPr>
          </a:pPr>
          <a:endParaRPr lang="en-US"/>
        </a:p>
      </c:txPr>
    </c:legend>
    <c:plotVisOnly val="1"/>
    <c:dispBlanksAs val="gap"/>
    <c:showDLblsOverMax val="0"/>
  </c:chart>
  <c:txPr>
    <a:bodyPr/>
    <a:lstStyle/>
    <a:p>
      <a:pPr>
        <a:defRPr sz="1400" b="1">
          <a:solidFill>
            <a:schemeClr val="bg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72443283119677E-2"/>
          <c:y val="8.171755969528198E-2"/>
          <c:w val="0.72420777580976092"/>
          <c:h val="0.77268516740285509"/>
        </c:manualLayout>
      </c:layout>
      <c:areaChart>
        <c:grouping val="stacked"/>
        <c:varyColors val="0"/>
        <c:ser>
          <c:idx val="0"/>
          <c:order val="0"/>
          <c:tx>
            <c:strRef>
              <c:f>'Installed Capacity (2021)'!$A$2:$A$3</c:f>
              <c:strCache>
                <c:ptCount val="2"/>
                <c:pt idx="0">
                  <c:v>Year</c:v>
                </c:pt>
              </c:strCache>
            </c:strRef>
          </c:tx>
          <c:spPr>
            <a:solidFill>
              <a:schemeClr val="bg1">
                <a:lumMod val="85000"/>
              </a:schemeClr>
            </a:solidFill>
          </c:spPr>
          <c:val>
            <c:numRef>
              <c:f>'Installed Capacity (2021)'!$A$4:$A$62</c:f>
              <c:numCache>
                <c:formatCode>General</c:formatCode>
                <c:ptCount val="59"/>
                <c:pt idx="0">
                  <c:v>1963</c:v>
                </c:pt>
                <c:pt idx="1">
                  <c:v>1964</c:v>
                </c:pt>
                <c:pt idx="2">
                  <c:v>1965</c:v>
                </c:pt>
                <c:pt idx="3">
                  <c:v>1966</c:v>
                </c:pt>
                <c:pt idx="4">
                  <c:v>1967</c:v>
                </c:pt>
                <c:pt idx="5">
                  <c:v>1968</c:v>
                </c:pt>
                <c:pt idx="6">
                  <c:v>1969</c:v>
                </c:pt>
                <c:pt idx="7">
                  <c:v>1970</c:v>
                </c:pt>
                <c:pt idx="8">
                  <c:v>1971</c:v>
                </c:pt>
                <c:pt idx="9">
                  <c:v>1972</c:v>
                </c:pt>
                <c:pt idx="10">
                  <c:v>1973</c:v>
                </c:pt>
                <c:pt idx="11">
                  <c:v>1974</c:v>
                </c:pt>
                <c:pt idx="12">
                  <c:v>1975</c:v>
                </c:pt>
                <c:pt idx="13">
                  <c:v>1976</c:v>
                </c:pt>
                <c:pt idx="14">
                  <c:v>1977</c:v>
                </c:pt>
                <c:pt idx="15">
                  <c:v>1978</c:v>
                </c:pt>
                <c:pt idx="16">
                  <c:v>1979</c:v>
                </c:pt>
                <c:pt idx="17">
                  <c:v>1980</c:v>
                </c:pt>
                <c:pt idx="18">
                  <c:v>1981</c:v>
                </c:pt>
                <c:pt idx="19">
                  <c:v>1982</c:v>
                </c:pt>
                <c:pt idx="20">
                  <c:v>1983</c:v>
                </c:pt>
                <c:pt idx="21">
                  <c:v>1984</c:v>
                </c:pt>
                <c:pt idx="22">
                  <c:v>1985</c:v>
                </c:pt>
                <c:pt idx="23">
                  <c:v>1986</c:v>
                </c:pt>
                <c:pt idx="24">
                  <c:v>1987</c:v>
                </c:pt>
                <c:pt idx="25">
                  <c:v>1988</c:v>
                </c:pt>
                <c:pt idx="26">
                  <c:v>1989</c:v>
                </c:pt>
                <c:pt idx="27">
                  <c:v>1990</c:v>
                </c:pt>
                <c:pt idx="28">
                  <c:v>1991</c:v>
                </c:pt>
                <c:pt idx="29">
                  <c:v>1992</c:v>
                </c:pt>
                <c:pt idx="30">
                  <c:v>1993</c:v>
                </c:pt>
                <c:pt idx="31">
                  <c:v>1994</c:v>
                </c:pt>
                <c:pt idx="32">
                  <c:v>1995</c:v>
                </c:pt>
                <c:pt idx="33">
                  <c:v>1996</c:v>
                </c:pt>
                <c:pt idx="34">
                  <c:v>1997</c:v>
                </c:pt>
                <c:pt idx="35">
                  <c:v>1998</c:v>
                </c:pt>
                <c:pt idx="36">
                  <c:v>1999</c:v>
                </c:pt>
                <c:pt idx="37">
                  <c:v>2000</c:v>
                </c:pt>
                <c:pt idx="38">
                  <c:v>2001</c:v>
                </c:pt>
                <c:pt idx="39">
                  <c:v>2002</c:v>
                </c:pt>
                <c:pt idx="40">
                  <c:v>2003</c:v>
                </c:pt>
                <c:pt idx="41">
                  <c:v>2004</c:v>
                </c:pt>
                <c:pt idx="42">
                  <c:v>2005</c:v>
                </c:pt>
                <c:pt idx="43">
                  <c:v>2006</c:v>
                </c:pt>
                <c:pt idx="44">
                  <c:v>2007</c:v>
                </c:pt>
                <c:pt idx="45">
                  <c:v>2008</c:v>
                </c:pt>
                <c:pt idx="46">
                  <c:v>2009</c:v>
                </c:pt>
                <c:pt idx="47">
                  <c:v>2010</c:v>
                </c:pt>
                <c:pt idx="48">
                  <c:v>2011</c:v>
                </c:pt>
                <c:pt idx="49">
                  <c:v>2012</c:v>
                </c:pt>
                <c:pt idx="50">
                  <c:v>2013</c:v>
                </c:pt>
                <c:pt idx="51">
                  <c:v>2014</c:v>
                </c:pt>
                <c:pt idx="52">
                  <c:v>2015</c:v>
                </c:pt>
                <c:pt idx="53">
                  <c:v>2016</c:v>
                </c:pt>
                <c:pt idx="54">
                  <c:v>2017</c:v>
                </c:pt>
                <c:pt idx="55">
                  <c:v>2018</c:v>
                </c:pt>
                <c:pt idx="56">
                  <c:v>2019</c:v>
                </c:pt>
                <c:pt idx="57">
                  <c:v>2020</c:v>
                </c:pt>
                <c:pt idx="58">
                  <c:v>2021</c:v>
                </c:pt>
              </c:numCache>
            </c:numRef>
          </c:val>
          <c:extLst>
            <c:ext xmlns:c16="http://schemas.microsoft.com/office/drawing/2014/chart" uri="{C3380CC4-5D6E-409C-BE32-E72D297353CC}">
              <c16:uniqueId val="{00000000-FA51-40AF-880C-EBA004AA83D1}"/>
            </c:ext>
          </c:extLst>
        </c:ser>
        <c:ser>
          <c:idx val="1"/>
          <c:order val="1"/>
          <c:tx>
            <c:strRef>
              <c:f>'Installed Capacity (2021)'!$C$2:$C$3</c:f>
              <c:strCache>
                <c:ptCount val="2"/>
                <c:pt idx="0">
                  <c:v>Fossil Fuel Turbines</c:v>
                </c:pt>
                <c:pt idx="1">
                  <c:v>Net Capacity</c:v>
                </c:pt>
              </c:strCache>
            </c:strRef>
          </c:tx>
          <c:spPr>
            <a:ln w="25400">
              <a:noFill/>
            </a:ln>
          </c:spPr>
          <c:val>
            <c:numRef>
              <c:f>'Installed Capacity (2021)'!$C$4:$C$62</c:f>
              <c:numCache>
                <c:formatCode>#,##0</c:formatCode>
                <c:ptCount val="59"/>
                <c:pt idx="0">
                  <c:v>72575</c:v>
                </c:pt>
                <c:pt idx="1">
                  <c:v>86800</c:v>
                </c:pt>
                <c:pt idx="2">
                  <c:v>101150</c:v>
                </c:pt>
                <c:pt idx="3">
                  <c:v>102650</c:v>
                </c:pt>
                <c:pt idx="4">
                  <c:v>102650</c:v>
                </c:pt>
                <c:pt idx="5">
                  <c:v>171450</c:v>
                </c:pt>
                <c:pt idx="6">
                  <c:v>171450</c:v>
                </c:pt>
                <c:pt idx="7">
                  <c:v>206740</c:v>
                </c:pt>
                <c:pt idx="8">
                  <c:v>257053</c:v>
                </c:pt>
                <c:pt idx="9">
                  <c:v>314389</c:v>
                </c:pt>
                <c:pt idx="10">
                  <c:v>381350</c:v>
                </c:pt>
                <c:pt idx="11">
                  <c:v>453324</c:v>
                </c:pt>
                <c:pt idx="12">
                  <c:v>464257</c:v>
                </c:pt>
                <c:pt idx="13">
                  <c:v>643454</c:v>
                </c:pt>
                <c:pt idx="14">
                  <c:v>692074</c:v>
                </c:pt>
                <c:pt idx="15">
                  <c:v>788614</c:v>
                </c:pt>
                <c:pt idx="16">
                  <c:v>900914</c:v>
                </c:pt>
                <c:pt idx="17">
                  <c:v>924174</c:v>
                </c:pt>
                <c:pt idx="18">
                  <c:v>1008374</c:v>
                </c:pt>
                <c:pt idx="19">
                  <c:v>1008274</c:v>
                </c:pt>
                <c:pt idx="20">
                  <c:v>1028574</c:v>
                </c:pt>
                <c:pt idx="21">
                  <c:v>1105654</c:v>
                </c:pt>
                <c:pt idx="22">
                  <c:v>1078100</c:v>
                </c:pt>
                <c:pt idx="23">
                  <c:v>1126100</c:v>
                </c:pt>
                <c:pt idx="24">
                  <c:v>1111600</c:v>
                </c:pt>
                <c:pt idx="25">
                  <c:v>1049400</c:v>
                </c:pt>
                <c:pt idx="26">
                  <c:v>1038700</c:v>
                </c:pt>
                <c:pt idx="27">
                  <c:v>1036100</c:v>
                </c:pt>
                <c:pt idx="28">
                  <c:v>1042700</c:v>
                </c:pt>
                <c:pt idx="29">
                  <c:v>1045500</c:v>
                </c:pt>
                <c:pt idx="30">
                  <c:v>1040700</c:v>
                </c:pt>
                <c:pt idx="31">
                  <c:v>1060200</c:v>
                </c:pt>
                <c:pt idx="32">
                  <c:v>1060200</c:v>
                </c:pt>
                <c:pt idx="33">
                  <c:v>1295925</c:v>
                </c:pt>
                <c:pt idx="34">
                  <c:v>1247850</c:v>
                </c:pt>
                <c:pt idx="35">
                  <c:v>1292925</c:v>
                </c:pt>
                <c:pt idx="36">
                  <c:v>1295725</c:v>
                </c:pt>
                <c:pt idx="37">
                  <c:v>1300925</c:v>
                </c:pt>
                <c:pt idx="38">
                  <c:v>1339150</c:v>
                </c:pt>
                <c:pt idx="39">
                  <c:v>1360100</c:v>
                </c:pt>
                <c:pt idx="40">
                  <c:v>1246900</c:v>
                </c:pt>
                <c:pt idx="41">
                  <c:v>1246900</c:v>
                </c:pt>
                <c:pt idx="42">
                  <c:v>1176200</c:v>
                </c:pt>
                <c:pt idx="43">
                  <c:v>1186300</c:v>
                </c:pt>
                <c:pt idx="44">
                  <c:v>1294799.9999999998</c:v>
                </c:pt>
                <c:pt idx="45">
                  <c:v>1294799.9999999998</c:v>
                </c:pt>
                <c:pt idx="46">
                  <c:v>1294800</c:v>
                </c:pt>
                <c:pt idx="47">
                  <c:v>1295200</c:v>
                </c:pt>
                <c:pt idx="48">
                  <c:v>1295200</c:v>
                </c:pt>
                <c:pt idx="49">
                  <c:v>1295200</c:v>
                </c:pt>
                <c:pt idx="50">
                  <c:v>1539100</c:v>
                </c:pt>
                <c:pt idx="55">
                  <c:v>1684900</c:v>
                </c:pt>
                <c:pt idx="58">
                  <c:v>1776699.9999999998</c:v>
                </c:pt>
              </c:numCache>
            </c:numRef>
          </c:val>
          <c:extLst>
            <c:ext xmlns:c16="http://schemas.microsoft.com/office/drawing/2014/chart" uri="{C3380CC4-5D6E-409C-BE32-E72D297353CC}">
              <c16:uniqueId val="{00000004-E488-49D9-A4ED-203B4D2BFB5B}"/>
            </c:ext>
          </c:extLst>
        </c:ser>
        <c:ser>
          <c:idx val="3"/>
          <c:order val="3"/>
          <c:tx>
            <c:strRef>
              <c:f>'Installed Capacity (2021)'!$E$2:$E$3</c:f>
              <c:strCache>
                <c:ptCount val="2"/>
                <c:pt idx="0">
                  <c:v>Internal Combustion (diesel, piston)</c:v>
                </c:pt>
                <c:pt idx="1">
                  <c:v>Net Capacity</c:v>
                </c:pt>
              </c:strCache>
            </c:strRef>
          </c:tx>
          <c:spPr>
            <a:ln w="25400">
              <a:noFill/>
            </a:ln>
          </c:spPr>
          <c:val>
            <c:numRef>
              <c:f>'Installed Capacity (2021)'!$E$4:$E$62</c:f>
              <c:numCache>
                <c:formatCode>#,##0</c:formatCode>
                <c:ptCount val="59"/>
                <c:pt idx="0">
                  <c:v>47368</c:v>
                </c:pt>
                <c:pt idx="1">
                  <c:v>49482</c:v>
                </c:pt>
                <c:pt idx="2">
                  <c:v>59437</c:v>
                </c:pt>
                <c:pt idx="3">
                  <c:v>69273</c:v>
                </c:pt>
                <c:pt idx="4">
                  <c:v>81023</c:v>
                </c:pt>
                <c:pt idx="5">
                  <c:v>89538</c:v>
                </c:pt>
                <c:pt idx="6">
                  <c:v>98963</c:v>
                </c:pt>
                <c:pt idx="7">
                  <c:v>123256</c:v>
                </c:pt>
                <c:pt idx="8">
                  <c:v>140627</c:v>
                </c:pt>
                <c:pt idx="9">
                  <c:v>144975</c:v>
                </c:pt>
                <c:pt idx="10">
                  <c:v>147700</c:v>
                </c:pt>
                <c:pt idx="11">
                  <c:v>148054</c:v>
                </c:pt>
                <c:pt idx="12">
                  <c:v>176706</c:v>
                </c:pt>
                <c:pt idx="13">
                  <c:v>205110</c:v>
                </c:pt>
                <c:pt idx="14">
                  <c:v>223736</c:v>
                </c:pt>
                <c:pt idx="15">
                  <c:v>221516</c:v>
                </c:pt>
                <c:pt idx="16">
                  <c:v>233611</c:v>
                </c:pt>
                <c:pt idx="17">
                  <c:v>237703</c:v>
                </c:pt>
                <c:pt idx="18">
                  <c:v>251745</c:v>
                </c:pt>
                <c:pt idx="19">
                  <c:v>255790</c:v>
                </c:pt>
                <c:pt idx="20">
                  <c:v>269683</c:v>
                </c:pt>
                <c:pt idx="21">
                  <c:v>276841</c:v>
                </c:pt>
                <c:pt idx="22">
                  <c:v>299614</c:v>
                </c:pt>
                <c:pt idx="23">
                  <c:v>317500</c:v>
                </c:pt>
                <c:pt idx="24">
                  <c:v>316148</c:v>
                </c:pt>
                <c:pt idx="25">
                  <c:v>325924</c:v>
                </c:pt>
                <c:pt idx="26">
                  <c:v>311301</c:v>
                </c:pt>
                <c:pt idx="27">
                  <c:v>312760</c:v>
                </c:pt>
                <c:pt idx="28">
                  <c:v>324851</c:v>
                </c:pt>
                <c:pt idx="29">
                  <c:v>328758</c:v>
                </c:pt>
                <c:pt idx="30">
                  <c:v>336430</c:v>
                </c:pt>
                <c:pt idx="31">
                  <c:v>345383</c:v>
                </c:pt>
                <c:pt idx="32">
                  <c:v>347393</c:v>
                </c:pt>
                <c:pt idx="33">
                  <c:v>418449</c:v>
                </c:pt>
                <c:pt idx="34">
                  <c:v>335392</c:v>
                </c:pt>
                <c:pt idx="35">
                  <c:v>458173</c:v>
                </c:pt>
                <c:pt idx="36">
                  <c:v>472903</c:v>
                </c:pt>
                <c:pt idx="37">
                  <c:v>493437</c:v>
                </c:pt>
                <c:pt idx="38">
                  <c:v>475736</c:v>
                </c:pt>
                <c:pt idx="39">
                  <c:v>317300</c:v>
                </c:pt>
                <c:pt idx="40">
                  <c:v>323600.00000000006</c:v>
                </c:pt>
                <c:pt idx="41">
                  <c:v>323600.00000000006</c:v>
                </c:pt>
                <c:pt idx="42">
                  <c:v>317900</c:v>
                </c:pt>
                <c:pt idx="43">
                  <c:v>325500</c:v>
                </c:pt>
                <c:pt idx="44">
                  <c:v>335500.00000000006</c:v>
                </c:pt>
                <c:pt idx="45">
                  <c:v>359300.00000000006</c:v>
                </c:pt>
                <c:pt idx="46">
                  <c:v>434464</c:v>
                </c:pt>
                <c:pt idx="47">
                  <c:v>453564</c:v>
                </c:pt>
                <c:pt idx="48">
                  <c:v>449838.5</c:v>
                </c:pt>
                <c:pt idx="49">
                  <c:v>458294</c:v>
                </c:pt>
                <c:pt idx="50">
                  <c:v>448794</c:v>
                </c:pt>
                <c:pt idx="55">
                  <c:v>723255</c:v>
                </c:pt>
                <c:pt idx="58">
                  <c:v>731686.79999999981</c:v>
                </c:pt>
              </c:numCache>
            </c:numRef>
          </c:val>
          <c:extLst>
            <c:ext xmlns:c16="http://schemas.microsoft.com/office/drawing/2014/chart" uri="{C3380CC4-5D6E-409C-BE32-E72D297353CC}">
              <c16:uniqueId val="{00000006-E488-49D9-A4ED-203B4D2BFB5B}"/>
            </c:ext>
          </c:extLst>
        </c:ser>
        <c:ser>
          <c:idx val="5"/>
          <c:order val="5"/>
          <c:tx>
            <c:strRef>
              <c:f>'Installed Capacity (2021)'!$G$2:$G$3</c:f>
              <c:strCache>
                <c:ptCount val="2"/>
                <c:pt idx="0">
                  <c:v>Hydro</c:v>
                </c:pt>
                <c:pt idx="1">
                  <c:v>Net Capacity</c:v>
                </c:pt>
              </c:strCache>
            </c:strRef>
          </c:tx>
          <c:spPr>
            <a:ln w="25400">
              <a:noFill/>
            </a:ln>
          </c:spPr>
          <c:val>
            <c:numRef>
              <c:f>'Installed Capacity (2021)'!$G$4:$G$62</c:f>
              <c:numCache>
                <c:formatCode>#,##0</c:formatCode>
                <c:ptCount val="59"/>
                <c:pt idx="0">
                  <c:v>82300</c:v>
                </c:pt>
                <c:pt idx="1">
                  <c:v>82300</c:v>
                </c:pt>
                <c:pt idx="2">
                  <c:v>82225</c:v>
                </c:pt>
                <c:pt idx="3">
                  <c:v>82225</c:v>
                </c:pt>
                <c:pt idx="4">
                  <c:v>76600</c:v>
                </c:pt>
                <c:pt idx="5">
                  <c:v>78700</c:v>
                </c:pt>
                <c:pt idx="6">
                  <c:v>76600</c:v>
                </c:pt>
                <c:pt idx="7">
                  <c:v>76600</c:v>
                </c:pt>
                <c:pt idx="8">
                  <c:v>75275</c:v>
                </c:pt>
                <c:pt idx="9">
                  <c:v>74275</c:v>
                </c:pt>
                <c:pt idx="10">
                  <c:v>121000</c:v>
                </c:pt>
                <c:pt idx="11">
                  <c:v>122260</c:v>
                </c:pt>
                <c:pt idx="12">
                  <c:v>122535</c:v>
                </c:pt>
                <c:pt idx="13">
                  <c:v>123235</c:v>
                </c:pt>
                <c:pt idx="14">
                  <c:v>122460</c:v>
                </c:pt>
                <c:pt idx="15">
                  <c:v>122460</c:v>
                </c:pt>
                <c:pt idx="16">
                  <c:v>123310</c:v>
                </c:pt>
                <c:pt idx="17">
                  <c:v>123360</c:v>
                </c:pt>
                <c:pt idx="18">
                  <c:v>123690</c:v>
                </c:pt>
                <c:pt idx="19">
                  <c:v>154280</c:v>
                </c:pt>
                <c:pt idx="20">
                  <c:v>153780</c:v>
                </c:pt>
                <c:pt idx="21">
                  <c:v>222990</c:v>
                </c:pt>
                <c:pt idx="22">
                  <c:v>224000</c:v>
                </c:pt>
                <c:pt idx="23">
                  <c:v>225600</c:v>
                </c:pt>
                <c:pt idx="24">
                  <c:v>227625</c:v>
                </c:pt>
                <c:pt idx="25">
                  <c:v>228360</c:v>
                </c:pt>
                <c:pt idx="26">
                  <c:v>260965</c:v>
                </c:pt>
                <c:pt idx="27">
                  <c:v>255907</c:v>
                </c:pt>
                <c:pt idx="28">
                  <c:v>365607</c:v>
                </c:pt>
                <c:pt idx="29">
                  <c:v>365632</c:v>
                </c:pt>
                <c:pt idx="30">
                  <c:v>364357</c:v>
                </c:pt>
                <c:pt idx="31">
                  <c:v>365482</c:v>
                </c:pt>
                <c:pt idx="32">
                  <c:v>369982</c:v>
                </c:pt>
                <c:pt idx="33">
                  <c:v>364461</c:v>
                </c:pt>
                <c:pt idx="34">
                  <c:v>377094</c:v>
                </c:pt>
                <c:pt idx="35">
                  <c:v>373685</c:v>
                </c:pt>
                <c:pt idx="36">
                  <c:v>388085</c:v>
                </c:pt>
                <c:pt idx="37">
                  <c:v>400085</c:v>
                </c:pt>
                <c:pt idx="38">
                  <c:v>443442</c:v>
                </c:pt>
                <c:pt idx="39">
                  <c:v>400100</c:v>
                </c:pt>
                <c:pt idx="40">
                  <c:v>400100</c:v>
                </c:pt>
                <c:pt idx="41">
                  <c:v>400100</c:v>
                </c:pt>
                <c:pt idx="42">
                  <c:v>395100</c:v>
                </c:pt>
                <c:pt idx="43">
                  <c:v>396300</c:v>
                </c:pt>
                <c:pt idx="44">
                  <c:v>396300</c:v>
                </c:pt>
                <c:pt idx="45">
                  <c:v>399300</c:v>
                </c:pt>
                <c:pt idx="46">
                  <c:v>441179</c:v>
                </c:pt>
                <c:pt idx="47">
                  <c:v>441929</c:v>
                </c:pt>
                <c:pt idx="48">
                  <c:v>432159</c:v>
                </c:pt>
                <c:pt idx="49">
                  <c:v>438035</c:v>
                </c:pt>
                <c:pt idx="50">
                  <c:v>438843</c:v>
                </c:pt>
                <c:pt idx="55">
                  <c:v>482249</c:v>
                </c:pt>
                <c:pt idx="58">
                  <c:v>488184</c:v>
                </c:pt>
              </c:numCache>
            </c:numRef>
          </c:val>
          <c:extLst>
            <c:ext xmlns:c16="http://schemas.microsoft.com/office/drawing/2014/chart" uri="{C3380CC4-5D6E-409C-BE32-E72D297353CC}">
              <c16:uniqueId val="{00000008-E488-49D9-A4ED-203B4D2BFB5B}"/>
            </c:ext>
          </c:extLst>
        </c:ser>
        <c:ser>
          <c:idx val="7"/>
          <c:order val="7"/>
          <c:tx>
            <c:strRef>
              <c:f>'Installed Capacity (2021)'!$I$2:$I$3</c:f>
              <c:strCache>
                <c:ptCount val="2"/>
                <c:pt idx="0">
                  <c:v>Wind Turbine</c:v>
                </c:pt>
                <c:pt idx="1">
                  <c:v>Net Capacity</c:v>
                </c:pt>
              </c:strCache>
            </c:strRef>
          </c:tx>
          <c:spPr>
            <a:ln w="25400">
              <a:noFill/>
            </a:ln>
          </c:spPr>
          <c:val>
            <c:numRef>
              <c:f>'Installed Capacity (2021)'!$I$4:$I$62</c:f>
              <c:numCache>
                <c:formatCode>General</c:formatCode>
                <c:ptCount val="59"/>
                <c:pt idx="34" formatCode="#,##0">
                  <c:v>195</c:v>
                </c:pt>
                <c:pt idx="35" formatCode="#,##0">
                  <c:v>325</c:v>
                </c:pt>
                <c:pt idx="36" formatCode="#,##0">
                  <c:v>780</c:v>
                </c:pt>
                <c:pt idx="37" formatCode="#,##0">
                  <c:v>780</c:v>
                </c:pt>
                <c:pt idx="38" formatCode="#,##0">
                  <c:v>780</c:v>
                </c:pt>
                <c:pt idx="39" formatCode="#,##0">
                  <c:v>880</c:v>
                </c:pt>
                <c:pt idx="40" formatCode="#,##0">
                  <c:v>1140</c:v>
                </c:pt>
                <c:pt idx="41" formatCode="#,##0">
                  <c:v>1140</c:v>
                </c:pt>
                <c:pt idx="42" formatCode="#,##0">
                  <c:v>1270</c:v>
                </c:pt>
                <c:pt idx="43" formatCode="#,##0">
                  <c:v>2355</c:v>
                </c:pt>
                <c:pt idx="44" formatCode="#,##0">
                  <c:v>2355</c:v>
                </c:pt>
                <c:pt idx="45" formatCode="#,##0">
                  <c:v>3330</c:v>
                </c:pt>
                <c:pt idx="46" formatCode="#,##0">
                  <c:v>7884</c:v>
                </c:pt>
                <c:pt idx="47" formatCode="#,##0">
                  <c:v>11706.6</c:v>
                </c:pt>
                <c:pt idx="48" formatCode="#,##0">
                  <c:v>13846</c:v>
                </c:pt>
                <c:pt idx="49" formatCode="#,##0">
                  <c:v>65824</c:v>
                </c:pt>
                <c:pt idx="50" formatCode="#,##0">
                  <c:v>68264</c:v>
                </c:pt>
                <c:pt idx="55" formatCode="#,##0">
                  <c:v>71544</c:v>
                </c:pt>
                <c:pt idx="58" formatCode="#,##0">
                  <c:v>68339</c:v>
                </c:pt>
              </c:numCache>
            </c:numRef>
          </c:val>
          <c:extLst>
            <c:ext xmlns:c16="http://schemas.microsoft.com/office/drawing/2014/chart" uri="{C3380CC4-5D6E-409C-BE32-E72D297353CC}">
              <c16:uniqueId val="{0000000A-E488-49D9-A4ED-203B4D2BFB5B}"/>
            </c:ext>
          </c:extLst>
        </c:ser>
        <c:dLbls>
          <c:showLegendKey val="0"/>
          <c:showVal val="0"/>
          <c:showCatName val="0"/>
          <c:showSerName val="0"/>
          <c:showPercent val="0"/>
          <c:showBubbleSize val="0"/>
        </c:dLbls>
        <c:axId val="293277232"/>
        <c:axId val="293351312"/>
        <c:extLst>
          <c:ext xmlns:c15="http://schemas.microsoft.com/office/drawing/2012/chart" uri="{02D57815-91ED-43cb-92C2-25804820EDAC}">
            <c15:filteredAreaSeries>
              <c15:ser>
                <c:idx val="2"/>
                <c:order val="2"/>
                <c:tx>
                  <c:strRef>
                    <c:extLst>
                      <c:ext uri="{02D57815-91ED-43cb-92C2-25804820EDAC}">
                        <c15:formulaRef>
                          <c15:sqref>'Installed Capacity (2021)'!$D$2:$D$3</c15:sqref>
                        </c15:formulaRef>
                      </c:ext>
                    </c:extLst>
                    <c:strCache>
                      <c:ptCount val="2"/>
                      <c:pt idx="0">
                        <c:v>Fossil Fuel Turbines</c:v>
                      </c:pt>
                      <c:pt idx="1">
                        <c:v>% of Statewide Total</c:v>
                      </c:pt>
                    </c:strCache>
                  </c:strRef>
                </c:tx>
                <c:spPr>
                  <a:ln w="25400">
                    <a:noFill/>
                  </a:ln>
                </c:spPr>
                <c:val>
                  <c:numRef>
                    <c:extLst>
                      <c:ext uri="{02D57815-91ED-43cb-92C2-25804820EDAC}">
                        <c15:formulaRef>
                          <c15:sqref>'Installed Capacity (2021)'!$D$4:$D$62</c15:sqref>
                        </c15:formulaRef>
                      </c:ext>
                    </c:extLst>
                    <c:numCache>
                      <c:formatCode>0%</c:formatCode>
                      <c:ptCount val="59"/>
                      <c:pt idx="0">
                        <c:v>0.35885049173518985</c:v>
                      </c:pt>
                      <c:pt idx="1">
                        <c:v>0.39710497662204575</c:v>
                      </c:pt>
                      <c:pt idx="2">
                        <c:v>0.41657743439368727</c:v>
                      </c:pt>
                      <c:pt idx="3">
                        <c:v>0.40389851582542458</c:v>
                      </c:pt>
                      <c:pt idx="4">
                        <c:v>0.39439357904969014</c:v>
                      </c:pt>
                      <c:pt idx="5">
                        <c:v>0.50472786792586133</c:v>
                      </c:pt>
                      <c:pt idx="6">
                        <c:v>0.49407370905412767</c:v>
                      </c:pt>
                      <c:pt idx="7">
                        <c:v>0.50846540546390029</c:v>
                      </c:pt>
                      <c:pt idx="8">
                        <c:v>0.54350413887156279</c:v>
                      </c:pt>
                      <c:pt idx="9">
                        <c:v>0.58914172314991975</c:v>
                      </c:pt>
                      <c:pt idx="10">
                        <c:v>0.58664718098607804</c:v>
                      </c:pt>
                      <c:pt idx="11">
                        <c:v>0.62645134722057161</c:v>
                      </c:pt>
                      <c:pt idx="12">
                        <c:v>0.6080657709646915</c:v>
                      </c:pt>
                      <c:pt idx="13">
                        <c:v>0.66212663318237619</c:v>
                      </c:pt>
                      <c:pt idx="14">
                        <c:v>0.66656457376212352</c:v>
                      </c:pt>
                      <c:pt idx="15">
                        <c:v>0.69629256836101328</c:v>
                      </c:pt>
                      <c:pt idx="16">
                        <c:v>0.71624179642003916</c:v>
                      </c:pt>
                      <c:pt idx="17">
                        <c:v>0.71906893436774699</c:v>
                      </c:pt>
                      <c:pt idx="18">
                        <c:v>0.72869449468821201</c:v>
                      </c:pt>
                      <c:pt idx="19">
                        <c:v>0.71088114025934468</c:v>
                      </c:pt>
                      <c:pt idx="20">
                        <c:v>0.70836624686561023</c:v>
                      </c:pt>
                      <c:pt idx="21">
                        <c:v>0.68867289323786895</c:v>
                      </c:pt>
                      <c:pt idx="22">
                        <c:v>0.67309145078334831</c:v>
                      </c:pt>
                      <c:pt idx="23">
                        <c:v>0.67463455547567697</c:v>
                      </c:pt>
                      <c:pt idx="24">
                        <c:v>0.67151028801363799</c:v>
                      </c:pt>
                      <c:pt idx="25">
                        <c:v>0.65436831695022213</c:v>
                      </c:pt>
                      <c:pt idx="26">
                        <c:v>0.64476841845203436</c:v>
                      </c:pt>
                      <c:pt idx="27">
                        <c:v>0.64563889960349385</c:v>
                      </c:pt>
                      <c:pt idx="28">
                        <c:v>0.60161854833777417</c:v>
                      </c:pt>
                      <c:pt idx="29">
                        <c:v>0.6009000569001488</c:v>
                      </c:pt>
                      <c:pt idx="30">
                        <c:v>0.5975927468881479</c:v>
                      </c:pt>
                      <c:pt idx="31">
                        <c:v>0.59862286251492747</c:v>
                      </c:pt>
                      <c:pt idx="32">
                        <c:v>0.59643053035736893</c:v>
                      </c:pt>
                      <c:pt idx="33">
                        <c:v>0.62339002373925778</c:v>
                      </c:pt>
                      <c:pt idx="34">
                        <c:v>0.63648572759114752</c:v>
                      </c:pt>
                      <c:pt idx="35">
                        <c:v>0.60840437286010873</c:v>
                      </c:pt>
                      <c:pt idx="36">
                        <c:v>0.60056973533633717</c:v>
                      </c:pt>
                      <c:pt idx="37">
                        <c:v>0.59261525117903524</c:v>
                      </c:pt>
                      <c:pt idx="38">
                        <c:v>0.59277821157731281</c:v>
                      </c:pt>
                      <c:pt idx="39">
                        <c:v>0.65440391073817106</c:v>
                      </c:pt>
                      <c:pt idx="40">
                        <c:v>0.63238560865022775</c:v>
                      </c:pt>
                      <c:pt idx="41">
                        <c:v>0.63238560865022775</c:v>
                      </c:pt>
                      <c:pt idx="42">
                        <c:v>0.62217332197813247</c:v>
                      </c:pt>
                      <c:pt idx="43">
                        <c:v>0.62095155342575459</c:v>
                      </c:pt>
                      <c:pt idx="44">
                        <c:v>0.63816102377825035</c:v>
                      </c:pt>
                      <c:pt idx="45">
                        <c:v>0.62954301245180455</c:v>
                      </c:pt>
                      <c:pt idx="46">
                        <c:v>0.59440111608587687</c:v>
                      </c:pt>
                      <c:pt idx="47">
                        <c:v>0.58808583147218152</c:v>
                      </c:pt>
                      <c:pt idx="48">
                        <c:v>0.58951950655505914</c:v>
                      </c:pt>
                      <c:pt idx="49">
                        <c:v>0.57376936615584717</c:v>
                      </c:pt>
                      <c:pt idx="50">
                        <c:v>0.60949362251312855</c:v>
                      </c:pt>
                      <c:pt idx="55">
                        <c:v>0.55895563771898593</c:v>
                      </c:pt>
                      <c:pt idx="58">
                        <c:v>0.56085022962913644</c:v>
                      </c:pt>
                    </c:numCache>
                  </c:numRef>
                </c:val>
                <c:extLst>
                  <c:ext xmlns:c16="http://schemas.microsoft.com/office/drawing/2014/chart" uri="{C3380CC4-5D6E-409C-BE32-E72D297353CC}">
                    <c16:uniqueId val="{00000005-E488-49D9-A4ED-203B4D2BFB5B}"/>
                  </c:ext>
                </c:extLst>
              </c15:ser>
            </c15:filteredAreaSeries>
            <c15:filteredAreaSeries>
              <c15:ser>
                <c:idx val="4"/>
                <c:order val="4"/>
                <c:tx>
                  <c:strRef>
                    <c:extLst>
                      <c:ext xmlns:c15="http://schemas.microsoft.com/office/drawing/2012/chart" uri="{02D57815-91ED-43cb-92C2-25804820EDAC}">
                        <c15:formulaRef>
                          <c15:sqref>'Installed Capacity (2021)'!$F$2:$F$3</c15:sqref>
                        </c15:formulaRef>
                      </c:ext>
                    </c:extLst>
                    <c:strCache>
                      <c:ptCount val="2"/>
                      <c:pt idx="0">
                        <c:v>Internal Combustion (diesel, piston)</c:v>
                      </c:pt>
                      <c:pt idx="1">
                        <c:v>% of Statewide Total</c:v>
                      </c:pt>
                    </c:strCache>
                  </c:strRef>
                </c:tx>
                <c:spPr>
                  <a:ln w="25400">
                    <a:noFill/>
                  </a:ln>
                </c:spPr>
                <c:val>
                  <c:numRef>
                    <c:extLst>
                      <c:ext xmlns:c15="http://schemas.microsoft.com/office/drawing/2012/chart" uri="{02D57815-91ED-43cb-92C2-25804820EDAC}">
                        <c15:formulaRef>
                          <c15:sqref>'Installed Capacity (2021)'!$F$4:$F$62</c15:sqref>
                        </c15:formulaRef>
                      </c:ext>
                    </c:extLst>
                    <c:numCache>
                      <c:formatCode>0%</c:formatCode>
                      <c:ptCount val="59"/>
                      <c:pt idx="0">
                        <c:v>0.23421329786445019</c:v>
                      </c:pt>
                      <c:pt idx="1">
                        <c:v>0.22637728632732795</c:v>
                      </c:pt>
                      <c:pt idx="2">
                        <c:v>0.24478608964960547</c:v>
                      </c:pt>
                      <c:pt idx="3">
                        <c:v>0.2725695264176779</c:v>
                      </c:pt>
                      <c:pt idx="4">
                        <c:v>0.3113000580160063</c:v>
                      </c:pt>
                      <c:pt idx="5">
                        <c:v>0.26358894043946207</c:v>
                      </c:pt>
                      <c:pt idx="6">
                        <c:v>0.2851852812430658</c:v>
                      </c:pt>
                      <c:pt idx="7">
                        <c:v>0.30314120158584934</c:v>
                      </c:pt>
                      <c:pt idx="8">
                        <c:v>0.29733695594718312</c:v>
                      </c:pt>
                      <c:pt idx="9">
                        <c:v>0.27167242274271558</c:v>
                      </c:pt>
                      <c:pt idx="10">
                        <c:v>0.22721329128528575</c:v>
                      </c:pt>
                      <c:pt idx="11">
                        <c:v>0.20459677352488398</c:v>
                      </c:pt>
                      <c:pt idx="12">
                        <c:v>0.23144264948958609</c:v>
                      </c:pt>
                      <c:pt idx="13">
                        <c:v>0.21106216408948764</c:v>
                      </c:pt>
                      <c:pt idx="14">
                        <c:v>0.21548922727228947</c:v>
                      </c:pt>
                      <c:pt idx="15">
                        <c:v>0.19558357393231443</c:v>
                      </c:pt>
                      <c:pt idx="16">
                        <c:v>0.18572467772005072</c:v>
                      </c:pt>
                      <c:pt idx="17">
                        <c:v>0.18494876820384101</c:v>
                      </c:pt>
                      <c:pt idx="18">
                        <c:v>0.18192178255814206</c:v>
                      </c:pt>
                      <c:pt idx="19">
                        <c:v>0.18034411962119204</c:v>
                      </c:pt>
                      <c:pt idx="20">
                        <c:v>0.18572736094190437</c:v>
                      </c:pt>
                      <c:pt idx="21">
                        <c:v>0.17243449798658972</c:v>
                      </c:pt>
                      <c:pt idx="22">
                        <c:v>0.18705836372785653</c:v>
                      </c:pt>
                      <c:pt idx="23">
                        <c:v>0.19021087946321591</c:v>
                      </c:pt>
                      <c:pt idx="24">
                        <c:v>0.19098293858846313</c:v>
                      </c:pt>
                      <c:pt idx="25">
                        <c:v>0.20323455244299998</c:v>
                      </c:pt>
                      <c:pt idx="26">
                        <c:v>0.19323871515599958</c:v>
                      </c:pt>
                      <c:pt idx="27">
                        <c:v>0.19489433668563724</c:v>
                      </c:pt>
                      <c:pt idx="28">
                        <c:v>0.18743299803018537</c:v>
                      </c:pt>
                      <c:pt idx="29">
                        <c:v>0.18895332463546546</c:v>
                      </c:pt>
                      <c:pt idx="30">
                        <c:v>0.19318547884652598</c:v>
                      </c:pt>
                      <c:pt idx="31">
                        <c:v>0.19501429930578493</c:v>
                      </c:pt>
                      <c:pt idx="32">
                        <c:v>0.19543085383176517</c:v>
                      </c:pt>
                      <c:pt idx="33">
                        <c:v>0.20129014568255779</c:v>
                      </c:pt>
                      <c:pt idx="34">
                        <c:v>0.17107202079436643</c:v>
                      </c:pt>
                      <c:pt idx="35">
                        <c:v>0.21559986598328179</c:v>
                      </c:pt>
                      <c:pt idx="36">
                        <c:v>0.21919097767640497</c:v>
                      </c:pt>
                      <c:pt idx="37">
                        <c:v>0.22477720982841409</c:v>
                      </c:pt>
                      <c:pt idx="38">
                        <c:v>0.21058577102112869</c:v>
                      </c:pt>
                      <c:pt idx="39">
                        <c:v>0.15266698101405904</c:v>
                      </c:pt>
                      <c:pt idx="40">
                        <c:v>0.16411900149106884</c:v>
                      </c:pt>
                      <c:pt idx="41">
                        <c:v>0.16411900149106884</c:v>
                      </c:pt>
                      <c:pt idx="42">
                        <c:v>0.1681592408237105</c:v>
                      </c:pt>
                      <c:pt idx="43">
                        <c:v>0.17037826067612166</c:v>
                      </c:pt>
                      <c:pt idx="44">
                        <c:v>0.16535605767501008</c:v>
                      </c:pt>
                      <c:pt idx="45">
                        <c:v>0.17469478249454234</c:v>
                      </c:pt>
                      <c:pt idx="46">
                        <c:v>0.19944847582571396</c:v>
                      </c:pt>
                      <c:pt idx="47">
                        <c:v>0.20594082926640558</c:v>
                      </c:pt>
                      <c:pt idx="48">
                        <c:v>0.2047471977682736</c:v>
                      </c:pt>
                      <c:pt idx="49">
                        <c:v>0.2030227438951728</c:v>
                      </c:pt>
                      <c:pt idx="50">
                        <c:v>0.1777253465155981</c:v>
                      </c:pt>
                      <c:pt idx="55">
                        <c:v>0.23993558060326736</c:v>
                      </c:pt>
                      <c:pt idx="58" formatCode="0.0%">
                        <c:v>0.23097130061158777</c:v>
                      </c:pt>
                    </c:numCache>
                  </c:numRef>
                </c:val>
                <c:extLst>
                  <c:ext xmlns:c16="http://schemas.microsoft.com/office/drawing/2014/chart" uri="{C3380CC4-5D6E-409C-BE32-E72D297353CC}">
                    <c16:uniqueId val="{00000007-E488-49D9-A4ED-203B4D2BFB5B}"/>
                  </c:ext>
                </c:extLst>
              </c15:ser>
            </c15:filteredAreaSeries>
            <c15:filteredAreaSeries>
              <c15:ser>
                <c:idx val="6"/>
                <c:order val="6"/>
                <c:tx>
                  <c:strRef>
                    <c:extLst>
                      <c:ext xmlns:c15="http://schemas.microsoft.com/office/drawing/2012/chart" uri="{02D57815-91ED-43cb-92C2-25804820EDAC}">
                        <c15:formulaRef>
                          <c15:sqref>'Installed Capacity (2021)'!$H$2:$H$3</c15:sqref>
                        </c15:formulaRef>
                      </c:ext>
                    </c:extLst>
                    <c:strCache>
                      <c:ptCount val="2"/>
                      <c:pt idx="0">
                        <c:v>Hydro</c:v>
                      </c:pt>
                      <c:pt idx="1">
                        <c:v>% of Statewide Total</c:v>
                      </c:pt>
                    </c:strCache>
                  </c:strRef>
                </c:tx>
                <c:spPr>
                  <a:ln w="25400">
                    <a:noFill/>
                  </a:ln>
                </c:spPr>
                <c:val>
                  <c:numRef>
                    <c:extLst>
                      <c:ext xmlns:c15="http://schemas.microsoft.com/office/drawing/2012/chart" uri="{02D57815-91ED-43cb-92C2-25804820EDAC}">
                        <c15:formulaRef>
                          <c15:sqref>'Installed Capacity (2021)'!$H$4:$H$62</c15:sqref>
                        </c15:formulaRef>
                      </c:ext>
                    </c:extLst>
                    <c:numCache>
                      <c:formatCode>0%</c:formatCode>
                      <c:ptCount val="59"/>
                      <c:pt idx="0">
                        <c:v>0.40693621040035999</c:v>
                      </c:pt>
                      <c:pt idx="1">
                        <c:v>0.3765177370506263</c:v>
                      </c:pt>
                      <c:pt idx="2">
                        <c:v>0.33863647595670726</c:v>
                      </c:pt>
                      <c:pt idx="3">
                        <c:v>0.32353195775689758</c:v>
                      </c:pt>
                      <c:pt idx="4">
                        <c:v>0.29430636293430362</c:v>
                      </c:pt>
                      <c:pt idx="5">
                        <c:v>0.23168319163467652</c:v>
                      </c:pt>
                      <c:pt idx="6">
                        <c:v>0.22074100970280652</c:v>
                      </c:pt>
                      <c:pt idx="7">
                        <c:v>0.18839339295025037</c:v>
                      </c:pt>
                      <c:pt idx="8">
                        <c:v>0.15915890518125403</c:v>
                      </c:pt>
                      <c:pt idx="9">
                        <c:v>0.13918585410736473</c:v>
                      </c:pt>
                      <c:pt idx="10">
                        <c:v>0.18613952772863626</c:v>
                      </c:pt>
                      <c:pt idx="11">
                        <c:v>0.16895187925454441</c:v>
                      </c:pt>
                      <c:pt idx="12">
                        <c:v>0.16049157954572246</c:v>
                      </c:pt>
                      <c:pt idx="13">
                        <c:v>0.12681120272813617</c:v>
                      </c:pt>
                      <c:pt idx="14">
                        <c:v>0.11794619896558699</c:v>
                      </c:pt>
                      <c:pt idx="15">
                        <c:v>0.10812385770667232</c:v>
                      </c:pt>
                      <c:pt idx="16">
                        <c:v>9.8033525859910084E-2</c:v>
                      </c:pt>
                      <c:pt idx="17">
                        <c:v>9.5982297428412036E-2</c:v>
                      </c:pt>
                      <c:pt idx="18">
                        <c:v>8.9383722753645908E-2</c:v>
                      </c:pt>
                      <c:pt idx="19">
                        <c:v>0.10877474011946327</c:v>
                      </c:pt>
                      <c:pt idx="20">
                        <c:v>0.10590639219248546</c:v>
                      </c:pt>
                      <c:pt idx="21">
                        <c:v>0.13889260877554135</c:v>
                      </c:pt>
                      <c:pt idx="22">
                        <c:v>0.13985018548879513</c:v>
                      </c:pt>
                      <c:pt idx="23">
                        <c:v>0.13515456506110712</c:v>
                      </c:pt>
                      <c:pt idx="24">
                        <c:v>0.13750677339789885</c:v>
                      </c:pt>
                      <c:pt idx="25">
                        <c:v>0.14239713060677789</c:v>
                      </c:pt>
                      <c:pt idx="26">
                        <c:v>0.16199286639196606</c:v>
                      </c:pt>
                      <c:pt idx="27">
                        <c:v>0.15946676371086893</c:v>
                      </c:pt>
                      <c:pt idx="28">
                        <c:v>0.21094845363204048</c:v>
                      </c:pt>
                      <c:pt idx="29">
                        <c:v>0.21014661846438568</c:v>
                      </c:pt>
                      <c:pt idx="30">
                        <c:v>0.20922177426532612</c:v>
                      </c:pt>
                      <c:pt idx="31">
                        <c:v>0.20636283817928761</c:v>
                      </c:pt>
                      <c:pt idx="32">
                        <c:v>0.20813861581086593</c:v>
                      </c:pt>
                      <c:pt idx="33">
                        <c:v>0.17531983057818443</c:v>
                      </c:pt>
                      <c:pt idx="34">
                        <c:v>0.19234278876488053</c:v>
                      </c:pt>
                      <c:pt idx="35">
                        <c:v>0.1758428277527542</c:v>
                      </c:pt>
                      <c:pt idx="36">
                        <c:v>0.17987775626618488</c:v>
                      </c:pt>
                      <c:pt idx="37">
                        <c:v>0.18225222266307767</c:v>
                      </c:pt>
                      <c:pt idx="38">
                        <c:v>0.19629074838387542</c:v>
                      </c:pt>
                      <c:pt idx="39">
                        <c:v>0.19250570155601959</c:v>
                      </c:pt>
                      <c:pt idx="40">
                        <c:v>0.20291722032316634</c:v>
                      </c:pt>
                      <c:pt idx="41">
                        <c:v>0.20291722032316634</c:v>
                      </c:pt>
                      <c:pt idx="42">
                        <c:v>0.2089956465852407</c:v>
                      </c:pt>
                      <c:pt idx="43">
                        <c:v>0.20743749525636562</c:v>
                      </c:pt>
                      <c:pt idx="44">
                        <c:v>0.19532222252341724</c:v>
                      </c:pt>
                      <c:pt idx="45">
                        <c:v>0.19414313011430767</c:v>
                      </c:pt>
                      <c:pt idx="46">
                        <c:v>0.20253111676988808</c:v>
                      </c:pt>
                      <c:pt idx="47">
                        <c:v>0.20065795507772521</c:v>
                      </c:pt>
                      <c:pt idx="48">
                        <c:v>0.19670024740065456</c:v>
                      </c:pt>
                      <c:pt idx="49">
                        <c:v>0.19404807311926844</c:v>
                      </c:pt>
                      <c:pt idx="50">
                        <c:v>0.17378468571537189</c:v>
                      </c:pt>
                      <c:pt idx="55" formatCode="0.0%">
                        <c:v>0.15998326151958173</c:v>
                      </c:pt>
                      <c:pt idx="58" formatCode="0.0%">
                        <c:v>0.15410486210461552</c:v>
                      </c:pt>
                    </c:numCache>
                  </c:numRef>
                </c:val>
                <c:extLst>
                  <c:ext xmlns:c16="http://schemas.microsoft.com/office/drawing/2014/chart" uri="{C3380CC4-5D6E-409C-BE32-E72D297353CC}">
                    <c16:uniqueId val="{00000009-E488-49D9-A4ED-203B4D2BFB5B}"/>
                  </c:ext>
                </c:extLst>
              </c15:ser>
            </c15:filteredAreaSeries>
            <c15:filteredAreaSeries>
              <c15:ser>
                <c:idx val="8"/>
                <c:order val="8"/>
                <c:tx>
                  <c:strRef>
                    <c:extLst>
                      <c:ext xmlns:c15="http://schemas.microsoft.com/office/drawing/2012/chart" uri="{02D57815-91ED-43cb-92C2-25804820EDAC}">
                        <c15:formulaRef>
                          <c15:sqref>'Installed Capacity (2021)'!$J$2:$J$3</c15:sqref>
                        </c15:formulaRef>
                      </c:ext>
                    </c:extLst>
                    <c:strCache>
                      <c:ptCount val="2"/>
                      <c:pt idx="0">
                        <c:v>Wind Turbine</c:v>
                      </c:pt>
                      <c:pt idx="1">
                        <c:v>% of Statewide Total</c:v>
                      </c:pt>
                    </c:strCache>
                  </c:strRef>
                </c:tx>
                <c:spPr>
                  <a:ln w="25400">
                    <a:noFill/>
                  </a:ln>
                </c:spPr>
                <c:val>
                  <c:numRef>
                    <c:extLst>
                      <c:ext xmlns:c15="http://schemas.microsoft.com/office/drawing/2012/chart" uri="{02D57815-91ED-43cb-92C2-25804820EDAC}">
                        <c15:formulaRef>
                          <c15:sqref>'Installed Capacity (2021)'!$J$4:$J$62</c15:sqref>
                        </c15:formulaRef>
                      </c:ext>
                    </c:extLst>
                    <c:numCache>
                      <c:formatCode>0.0%</c:formatCode>
                      <c:ptCount val="59"/>
                      <c:pt idx="34">
                        <c:v>9.9462849605540534E-5</c:v>
                      </c:pt>
                      <c:pt idx="35">
                        <c:v>1.5293340385523935E-4</c:v>
                      </c:pt>
                      <c:pt idx="36">
                        <c:v>3.6153072107302317E-4</c:v>
                      </c:pt>
                      <c:pt idx="37">
                        <c:v>3.5531632947298844E-4</c:v>
                      </c:pt>
                      <c:pt idx="38">
                        <c:v>3.4526901768308556E-4</c:v>
                      </c:pt>
                      <c:pt idx="39">
                        <c:v>4.2340669175030551E-4</c:v>
                      </c:pt>
                      <c:pt idx="40">
                        <c:v>5.7816953553713982E-4</c:v>
                      </c:pt>
                      <c:pt idx="41">
                        <c:v>5.7816953553713982E-4</c:v>
                      </c:pt>
                      <c:pt idx="42">
                        <c:v>6.7179061291636471E-4</c:v>
                      </c:pt>
                      <c:pt idx="43">
                        <c:v>1.2326906417581152E-3</c:v>
                      </c:pt>
                      <c:pt idx="44">
                        <c:v>1.1606960233223509E-3</c:v>
                      </c:pt>
                      <c:pt idx="45">
                        <c:v>1.6190749393454661E-3</c:v>
                      </c:pt>
                      <c:pt idx="46">
                        <c:v>3.6192913185210487E-3</c:v>
                      </c:pt>
                      <c:pt idx="47">
                        <c:v>5.3153841836876469E-3</c:v>
                      </c:pt>
                      <c:pt idx="48">
                        <c:v>6.3021055340961611E-3</c:v>
                      </c:pt>
                      <c:pt idx="49">
                        <c:v>2.9159816829711614E-2</c:v>
                      </c:pt>
                      <c:pt idx="50">
                        <c:v>2.7032988530463396E-2</c:v>
                      </c:pt>
                      <c:pt idx="55">
                        <c:v>2.373430004449352E-2</c:v>
                      </c:pt>
                      <c:pt idx="58">
                        <c:v>2.1572546767954951E-2</c:v>
                      </c:pt>
                    </c:numCache>
                  </c:numRef>
                </c:val>
                <c:extLst>
                  <c:ext xmlns:c16="http://schemas.microsoft.com/office/drawing/2014/chart" uri="{C3380CC4-5D6E-409C-BE32-E72D297353CC}">
                    <c16:uniqueId val="{0000000B-E488-49D9-A4ED-203B4D2BFB5B}"/>
                  </c:ext>
                </c:extLst>
              </c15:ser>
            </c15:filteredAreaSeries>
          </c:ext>
        </c:extLst>
      </c:areaChart>
      <c:catAx>
        <c:axId val="293277232"/>
        <c:scaling>
          <c:orientation val="minMax"/>
        </c:scaling>
        <c:delete val="0"/>
        <c:axPos val="b"/>
        <c:numFmt formatCode="General" sourceLinked="1"/>
        <c:majorTickMark val="out"/>
        <c:minorTickMark val="none"/>
        <c:tickLblPos val="nextTo"/>
        <c:crossAx val="293351312"/>
        <c:crosses val="autoZero"/>
        <c:auto val="1"/>
        <c:lblAlgn val="ctr"/>
        <c:lblOffset val="100"/>
        <c:noMultiLvlLbl val="0"/>
      </c:catAx>
      <c:valAx>
        <c:axId val="293351312"/>
        <c:scaling>
          <c:orientation val="minMax"/>
        </c:scaling>
        <c:delete val="0"/>
        <c:axPos val="l"/>
        <c:majorGridlines/>
        <c:numFmt formatCode="General" sourceLinked="1"/>
        <c:majorTickMark val="out"/>
        <c:minorTickMark val="none"/>
        <c:tickLblPos val="nextTo"/>
        <c:crossAx val="293277232"/>
        <c:crosses val="autoZero"/>
        <c:crossBetween val="midCat"/>
        <c:dispUnits>
          <c:builtInUnit val="thousands"/>
          <c:dispUnitsLbl>
            <c:layout>
              <c:manualLayout>
                <c:xMode val="edge"/>
                <c:yMode val="edge"/>
                <c:x val="1.0393466963622866E-2"/>
                <c:y val="0.17927853530503809"/>
              </c:manualLayout>
            </c:layout>
            <c:tx>
              <c:rich>
                <a:bodyPr/>
                <a:lstStyle/>
                <a:p>
                  <a:pPr>
                    <a:defRPr sz="1200"/>
                  </a:pPr>
                  <a:r>
                    <a:rPr lang="en-US" sz="1200"/>
                    <a:t>Installed Capacity (MW)</a:t>
                  </a:r>
                </a:p>
              </c:rich>
            </c:tx>
          </c:dispUnitsLbl>
        </c:dispUnits>
      </c:valAx>
    </c:plotArea>
    <c:legend>
      <c:legendPos val="r"/>
      <c:layout>
        <c:manualLayout>
          <c:xMode val="edge"/>
          <c:yMode val="edge"/>
          <c:x val="0.83319151921154611"/>
          <c:y val="0.11704340311119649"/>
          <c:w val="0.15789979481963415"/>
          <c:h val="0.59924620702899944"/>
        </c:manualLayout>
      </c:layout>
      <c:overlay val="0"/>
    </c:legend>
    <c:plotVisOnly val="1"/>
    <c:dispBlanksAs val="zero"/>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8466425945968254E-2"/>
          <c:y val="0.13894028871391076"/>
          <c:w val="0.87007160470724143"/>
          <c:h val="0.86100867599883346"/>
        </c:manualLayout>
      </c:layout>
      <c:pieChart>
        <c:varyColors val="1"/>
        <c:ser>
          <c:idx val="0"/>
          <c:order val="0"/>
          <c:dPt>
            <c:idx val="4"/>
            <c:bubble3D val="0"/>
            <c:spPr>
              <a:solidFill>
                <a:schemeClr val="accent6"/>
              </a:solidFill>
            </c:spPr>
            <c:extLst>
              <c:ext xmlns:c16="http://schemas.microsoft.com/office/drawing/2014/chart" uri="{C3380CC4-5D6E-409C-BE32-E72D297353CC}">
                <c16:uniqueId val="{00000001-B405-4166-B13E-A06D97336686}"/>
              </c:ext>
            </c:extLst>
          </c:dPt>
          <c:dLbls>
            <c:dLbl>
              <c:idx val="2"/>
              <c:spPr>
                <a:noFill/>
                <a:ln>
                  <a:noFill/>
                </a:ln>
                <a:effectLst/>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B405-4166-B13E-A06D97336686}"/>
                </c:ext>
              </c:extLst>
            </c:dLbl>
            <c:dLbl>
              <c:idx val="4"/>
              <c:spPr/>
              <c:txPr>
                <a:bodyPr/>
                <a:lstStyle/>
                <a:p>
                  <a:pPr>
                    <a:defRPr sz="1400" b="1">
                      <a:solidFill>
                        <a:sysClr val="windowText" lastClr="000000"/>
                      </a:solidFill>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B405-4166-B13E-A06D97336686}"/>
                </c:ext>
              </c:extLst>
            </c:dLbl>
            <c:spPr>
              <a:noFill/>
              <a:ln>
                <a:noFill/>
              </a:ln>
              <a:effectLst/>
            </c:spPr>
            <c:txPr>
              <a:bodyPr/>
              <a:lstStyle/>
              <a:p>
                <a:pPr>
                  <a:defRPr sz="1400" b="1">
                    <a:solidFill>
                      <a:schemeClr val="bg1"/>
                    </a:solidFill>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'Table 1.f'!$B$2:$F$2</c:f>
              <c:strCache>
                <c:ptCount val="5"/>
                <c:pt idx="0">
                  <c:v>Oila</c:v>
                </c:pt>
                <c:pt idx="1">
                  <c:v>Gasb</c:v>
                </c:pt>
                <c:pt idx="2">
                  <c:v>Coalc</c:v>
                </c:pt>
                <c:pt idx="3">
                  <c:v>Hydro</c:v>
                </c:pt>
                <c:pt idx="4">
                  <c:v>Wind</c:v>
                </c:pt>
              </c:strCache>
            </c:strRef>
          </c:cat>
          <c:val>
            <c:numRef>
              <c:f>'Table 1.f'!$B$14:$F$14</c:f>
              <c:numCache>
                <c:formatCode>#,##0</c:formatCode>
                <c:ptCount val="5"/>
                <c:pt idx="0">
                  <c:v>726295.98100999987</c:v>
                </c:pt>
                <c:pt idx="1">
                  <c:v>3344188.088</c:v>
                </c:pt>
                <c:pt idx="2">
                  <c:v>558292.18099999998</c:v>
                </c:pt>
                <c:pt idx="3">
                  <c:v>1540784.0409999997</c:v>
                </c:pt>
                <c:pt idx="4">
                  <c:v>160914.32399999999</c:v>
                </c:pt>
              </c:numCache>
            </c:numRef>
          </c:val>
          <c:extLst>
            <c:ext xmlns:c16="http://schemas.microsoft.com/office/drawing/2014/chart" uri="{C3380CC4-5D6E-409C-BE32-E72D297353CC}">
              <c16:uniqueId val="{00000003-B405-4166-B13E-A06D97336686}"/>
            </c:ext>
          </c:extLst>
        </c:ser>
        <c:dLbls>
          <c:showLegendKey val="0"/>
          <c:showVal val="1"/>
          <c:showCatName val="0"/>
          <c:showSerName val="0"/>
          <c:showPercent val="0"/>
          <c:showBubbleSize val="0"/>
          <c:showLeaderLines val="0"/>
        </c:dLbls>
        <c:firstSliceAng val="0"/>
      </c:pieChart>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0"/>
          <c:tx>
            <c:v>Oil</c:v>
          </c:tx>
          <c:cat>
            <c:numRef>
              <c:extLst>
                <c:ext xmlns:c15="http://schemas.microsoft.com/office/drawing/2012/chart" uri="{02D57815-91ED-43cb-92C2-25804820EDAC}">
                  <c15:fullRef>
                    <c15:sqref>'Net Generation by Fuel Type'!$A$12:$A$55</c15:sqref>
                  </c15:fullRef>
                </c:ext>
              </c:extLst>
              <c:f>'Net Generation by Fuel Type'!$A$12:$A$55</c:f>
              <c:numCache>
                <c:formatCode>General</c:formatCode>
                <c:ptCount val="44"/>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numCache>
            </c:numRef>
          </c:cat>
          <c:val>
            <c:numRef>
              <c:extLst>
                <c:ext xmlns:c15="http://schemas.microsoft.com/office/drawing/2012/chart" uri="{02D57815-91ED-43cb-92C2-25804820EDAC}">
                  <c15:fullRef>
                    <c15:sqref>'Net Generation by Fuel Type'!$D$12:$D$62</c15:sqref>
                  </c15:fullRef>
                </c:ext>
              </c:extLst>
              <c:f>('Net Generation by Fuel Type'!$D$12:$D$55,'Net Generation by Fuel Type'!$D$62)</c:f>
              <c:numCache>
                <c:formatCode>#,##0</c:formatCode>
                <c:ptCount val="45"/>
                <c:pt idx="0">
                  <c:v>195</c:v>
                </c:pt>
                <c:pt idx="1">
                  <c:v>193</c:v>
                </c:pt>
                <c:pt idx="2">
                  <c:v>189</c:v>
                </c:pt>
                <c:pt idx="3">
                  <c:v>203</c:v>
                </c:pt>
                <c:pt idx="4">
                  <c:v>277</c:v>
                </c:pt>
                <c:pt idx="5">
                  <c:v>351</c:v>
                </c:pt>
                <c:pt idx="6">
                  <c:v>378</c:v>
                </c:pt>
                <c:pt idx="7">
                  <c:v>388</c:v>
                </c:pt>
                <c:pt idx="8">
                  <c:v>383</c:v>
                </c:pt>
                <c:pt idx="9">
                  <c:v>368</c:v>
                </c:pt>
                <c:pt idx="10">
                  <c:v>338</c:v>
                </c:pt>
                <c:pt idx="11">
                  <c:v>466</c:v>
                </c:pt>
                <c:pt idx="12">
                  <c:v>526</c:v>
                </c:pt>
                <c:pt idx="13">
                  <c:v>541</c:v>
                </c:pt>
                <c:pt idx="14">
                  <c:v>538</c:v>
                </c:pt>
                <c:pt idx="15">
                  <c:v>535</c:v>
                </c:pt>
                <c:pt idx="16">
                  <c:v>459</c:v>
                </c:pt>
                <c:pt idx="17">
                  <c:v>451</c:v>
                </c:pt>
                <c:pt idx="18">
                  <c:v>486</c:v>
                </c:pt>
                <c:pt idx="19">
                  <c:v>449</c:v>
                </c:pt>
                <c:pt idx="20">
                  <c:v>547</c:v>
                </c:pt>
                <c:pt idx="21">
                  <c:v>530</c:v>
                </c:pt>
                <c:pt idx="22">
                  <c:v>575</c:v>
                </c:pt>
                <c:pt idx="23">
                  <c:v>593</c:v>
                </c:pt>
                <c:pt idx="24">
                  <c:v>591</c:v>
                </c:pt>
                <c:pt idx="25">
                  <c:v>643</c:v>
                </c:pt>
                <c:pt idx="26">
                  <c:v>740.721</c:v>
                </c:pt>
                <c:pt idx="27">
                  <c:v>756.91399999999999</c:v>
                </c:pt>
                <c:pt idx="28">
                  <c:v>798.03899999999999</c:v>
                </c:pt>
                <c:pt idx="29">
                  <c:v>557.01300000000003</c:v>
                </c:pt>
                <c:pt idx="30">
                  <c:v>848</c:v>
                </c:pt>
                <c:pt idx="31">
                  <c:v>875.1529300000002</c:v>
                </c:pt>
                <c:pt idx="32">
                  <c:v>775</c:v>
                </c:pt>
                <c:pt idx="33">
                  <c:v>682</c:v>
                </c:pt>
                <c:pt idx="34">
                  <c:v>685.55899799999986</c:v>
                </c:pt>
                <c:pt idx="35">
                  <c:v>694.25200099999995</c:v>
                </c:pt>
                <c:pt idx="36">
                  <c:v>853</c:v>
                </c:pt>
                <c:pt idx="37">
                  <c:v>927.68143299999997</c:v>
                </c:pt>
                <c:pt idx="38">
                  <c:v>1183</c:v>
                </c:pt>
                <c:pt idx="39">
                  <c:v>952.94899999999996</c:v>
                </c:pt>
                <c:pt idx="40">
                  <c:v>1020.281531655</c:v>
                </c:pt>
                <c:pt idx="41">
                  <c:v>1063.1780000000001</c:v>
                </c:pt>
                <c:pt idx="42">
                  <c:v>843.46500000000003</c:v>
                </c:pt>
                <c:pt idx="43">
                  <c:v>484.38681999999989</c:v>
                </c:pt>
                <c:pt idx="44">
                  <c:v>968.93359499999997</c:v>
                </c:pt>
              </c:numCache>
            </c:numRef>
          </c:val>
          <c:extLst>
            <c:ext xmlns:c16="http://schemas.microsoft.com/office/drawing/2014/chart" uri="{C3380CC4-5D6E-409C-BE32-E72D297353CC}">
              <c16:uniqueId val="{00000000-EEA6-4354-AED9-20551FF2ECE8}"/>
            </c:ext>
          </c:extLst>
        </c:ser>
        <c:ser>
          <c:idx val="1"/>
          <c:order val="1"/>
          <c:tx>
            <c:v>Gas</c:v>
          </c:tx>
          <c:cat>
            <c:numRef>
              <c:extLst>
                <c:ext xmlns:c15="http://schemas.microsoft.com/office/drawing/2012/chart" uri="{02D57815-91ED-43cb-92C2-25804820EDAC}">
                  <c15:fullRef>
                    <c15:sqref>'Net Generation by Fuel Type'!$A$12:$A$55</c15:sqref>
                  </c15:fullRef>
                </c:ext>
              </c:extLst>
              <c:f>'Net Generation by Fuel Type'!$A$12:$A$55</c:f>
              <c:numCache>
                <c:formatCode>General</c:formatCode>
                <c:ptCount val="44"/>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numCache>
            </c:numRef>
          </c:cat>
          <c:val>
            <c:numRef>
              <c:extLst>
                <c:ext xmlns:c15="http://schemas.microsoft.com/office/drawing/2012/chart" uri="{02D57815-91ED-43cb-92C2-25804820EDAC}">
                  <c15:fullRef>
                    <c15:sqref>'Net Generation by Fuel Type'!$F$12:$F$62</c15:sqref>
                  </c15:fullRef>
                </c:ext>
              </c:extLst>
              <c:f>('Net Generation by Fuel Type'!$F$12:$F$55,'Net Generation by Fuel Type'!$F$62)</c:f>
              <c:numCache>
                <c:formatCode>#,##0</c:formatCode>
                <c:ptCount val="45"/>
                <c:pt idx="0">
                  <c:v>614</c:v>
                </c:pt>
                <c:pt idx="1">
                  <c:v>748</c:v>
                </c:pt>
                <c:pt idx="2">
                  <c:v>950</c:v>
                </c:pt>
                <c:pt idx="3">
                  <c:v>1047</c:v>
                </c:pt>
                <c:pt idx="4">
                  <c:v>1311</c:v>
                </c:pt>
                <c:pt idx="5">
                  <c:v>1468</c:v>
                </c:pt>
                <c:pt idx="6">
                  <c:v>1537</c:v>
                </c:pt>
                <c:pt idx="7">
                  <c:v>1690</c:v>
                </c:pt>
                <c:pt idx="8">
                  <c:v>1827</c:v>
                </c:pt>
                <c:pt idx="9">
                  <c:v>1844</c:v>
                </c:pt>
                <c:pt idx="10">
                  <c:v>1897</c:v>
                </c:pt>
                <c:pt idx="11">
                  <c:v>2211</c:v>
                </c:pt>
                <c:pt idx="12">
                  <c:v>2338</c:v>
                </c:pt>
                <c:pt idx="13">
                  <c:v>2512</c:v>
                </c:pt>
                <c:pt idx="14">
                  <c:v>2631</c:v>
                </c:pt>
                <c:pt idx="15">
                  <c:v>2749</c:v>
                </c:pt>
                <c:pt idx="16">
                  <c:v>2790</c:v>
                </c:pt>
                <c:pt idx="17">
                  <c:v>2767</c:v>
                </c:pt>
                <c:pt idx="18">
                  <c:v>2875</c:v>
                </c:pt>
                <c:pt idx="19">
                  <c:v>2886</c:v>
                </c:pt>
                <c:pt idx="20">
                  <c:v>2666</c:v>
                </c:pt>
                <c:pt idx="21">
                  <c:v>2569</c:v>
                </c:pt>
                <c:pt idx="22">
                  <c:v>2476</c:v>
                </c:pt>
                <c:pt idx="23">
                  <c:v>2654</c:v>
                </c:pt>
                <c:pt idx="24">
                  <c:v>2660</c:v>
                </c:pt>
                <c:pt idx="25">
                  <c:v>2844</c:v>
                </c:pt>
                <c:pt idx="26">
                  <c:v>3031</c:v>
                </c:pt>
                <c:pt idx="27">
                  <c:v>2549</c:v>
                </c:pt>
                <c:pt idx="28">
                  <c:v>2838</c:v>
                </c:pt>
                <c:pt idx="29">
                  <c:v>3194</c:v>
                </c:pt>
                <c:pt idx="30">
                  <c:v>3027.8069999999998</c:v>
                </c:pt>
                <c:pt idx="31">
                  <c:v>2952.995997</c:v>
                </c:pt>
                <c:pt idx="32">
                  <c:v>3148</c:v>
                </c:pt>
                <c:pt idx="33">
                  <c:v>3475.4769999999999</c:v>
                </c:pt>
                <c:pt idx="34">
                  <c:v>3576.7380009999997</c:v>
                </c:pt>
                <c:pt idx="35">
                  <c:v>3939.9210010000002</c:v>
                </c:pt>
                <c:pt idx="36">
                  <c:v>3788.3250459999995</c:v>
                </c:pt>
                <c:pt idx="37">
                  <c:v>3942.2368229999997</c:v>
                </c:pt>
                <c:pt idx="38">
                  <c:v>3518.5540000000001</c:v>
                </c:pt>
                <c:pt idx="39">
                  <c:v>3689.6849999999999</c:v>
                </c:pt>
                <c:pt idx="40">
                  <c:v>3783.2466550000004</c:v>
                </c:pt>
                <c:pt idx="41">
                  <c:v>3495.1010000000001</c:v>
                </c:pt>
                <c:pt idx="42">
                  <c:v>3284.9360000000001</c:v>
                </c:pt>
                <c:pt idx="43">
                  <c:v>3344.1880879999999</c:v>
                </c:pt>
                <c:pt idx="44">
                  <c:v>3123.4669709999998</c:v>
                </c:pt>
              </c:numCache>
            </c:numRef>
          </c:val>
          <c:extLst>
            <c:ext xmlns:c16="http://schemas.microsoft.com/office/drawing/2014/chart" uri="{C3380CC4-5D6E-409C-BE32-E72D297353CC}">
              <c16:uniqueId val="{00000001-EEA6-4354-AED9-20551FF2ECE8}"/>
            </c:ext>
          </c:extLst>
        </c:ser>
        <c:ser>
          <c:idx val="2"/>
          <c:order val="2"/>
          <c:tx>
            <c:v>Coal</c:v>
          </c:tx>
          <c:cat>
            <c:numRef>
              <c:extLst>
                <c:ext xmlns:c15="http://schemas.microsoft.com/office/drawing/2012/chart" uri="{02D57815-91ED-43cb-92C2-25804820EDAC}">
                  <c15:fullRef>
                    <c15:sqref>'Net Generation by Fuel Type'!$A$12:$A$55</c15:sqref>
                  </c15:fullRef>
                </c:ext>
              </c:extLst>
              <c:f>'Net Generation by Fuel Type'!$A$12:$A$55</c:f>
              <c:numCache>
                <c:formatCode>General</c:formatCode>
                <c:ptCount val="44"/>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numCache>
            </c:numRef>
          </c:cat>
          <c:val>
            <c:numRef>
              <c:extLst>
                <c:ext xmlns:c15="http://schemas.microsoft.com/office/drawing/2012/chart" uri="{02D57815-91ED-43cb-92C2-25804820EDAC}">
                  <c15:fullRef>
                    <c15:sqref>'Net Generation by Fuel Type'!$H$12:$H$62</c15:sqref>
                  </c15:fullRef>
                </c:ext>
              </c:extLst>
              <c:f>('Net Generation by Fuel Type'!$H$12:$H$55,'Net Generation by Fuel Type'!$H$62)</c:f>
              <c:numCache>
                <c:formatCode>#,##0</c:formatCode>
                <c:ptCount val="45"/>
                <c:pt idx="0">
                  <c:v>262</c:v>
                </c:pt>
                <c:pt idx="1">
                  <c:v>266</c:v>
                </c:pt>
                <c:pt idx="2">
                  <c:v>267</c:v>
                </c:pt>
                <c:pt idx="3">
                  <c:v>299</c:v>
                </c:pt>
                <c:pt idx="4">
                  <c:v>323</c:v>
                </c:pt>
                <c:pt idx="5">
                  <c:v>314</c:v>
                </c:pt>
                <c:pt idx="6">
                  <c:v>297</c:v>
                </c:pt>
                <c:pt idx="7">
                  <c:v>323</c:v>
                </c:pt>
                <c:pt idx="8">
                  <c:v>308</c:v>
                </c:pt>
                <c:pt idx="9">
                  <c:v>290</c:v>
                </c:pt>
                <c:pt idx="10">
                  <c:v>338</c:v>
                </c:pt>
                <c:pt idx="11">
                  <c:v>354</c:v>
                </c:pt>
                <c:pt idx="12">
                  <c:v>331</c:v>
                </c:pt>
                <c:pt idx="13">
                  <c:v>308</c:v>
                </c:pt>
                <c:pt idx="14">
                  <c:v>290</c:v>
                </c:pt>
                <c:pt idx="15">
                  <c:v>272</c:v>
                </c:pt>
                <c:pt idx="16">
                  <c:v>276</c:v>
                </c:pt>
                <c:pt idx="17">
                  <c:v>295</c:v>
                </c:pt>
                <c:pt idx="18">
                  <c:v>307</c:v>
                </c:pt>
                <c:pt idx="19">
                  <c:v>316</c:v>
                </c:pt>
                <c:pt idx="20">
                  <c:v>323</c:v>
                </c:pt>
                <c:pt idx="21">
                  <c:v>302</c:v>
                </c:pt>
                <c:pt idx="22">
                  <c:v>322</c:v>
                </c:pt>
                <c:pt idx="23">
                  <c:v>294</c:v>
                </c:pt>
                <c:pt idx="24">
                  <c:v>309</c:v>
                </c:pt>
                <c:pt idx="25">
                  <c:v>229</c:v>
                </c:pt>
                <c:pt idx="26">
                  <c:v>237.16499999999999</c:v>
                </c:pt>
                <c:pt idx="27">
                  <c:v>171.053</c:v>
                </c:pt>
                <c:pt idx="28">
                  <c:v>156.18799999999999</c:v>
                </c:pt>
                <c:pt idx="29">
                  <c:v>184.90100000000001</c:v>
                </c:pt>
                <c:pt idx="30">
                  <c:v>194.00800000000001</c:v>
                </c:pt>
                <c:pt idx="31">
                  <c:v>205</c:v>
                </c:pt>
                <c:pt idx="32">
                  <c:v>168</c:v>
                </c:pt>
                <c:pt idx="33">
                  <c:v>211</c:v>
                </c:pt>
                <c:pt idx="34">
                  <c:v>219</c:v>
                </c:pt>
                <c:pt idx="35">
                  <c:v>210</c:v>
                </c:pt>
                <c:pt idx="36">
                  <c:v>214</c:v>
                </c:pt>
                <c:pt idx="37">
                  <c:v>220</c:v>
                </c:pt>
                <c:pt idx="38">
                  <c:v>422</c:v>
                </c:pt>
                <c:pt idx="39">
                  <c:v>393.673</c:v>
                </c:pt>
                <c:pt idx="40">
                  <c:v>387.16</c:v>
                </c:pt>
                <c:pt idx="41">
                  <c:v>416.71499999999997</c:v>
                </c:pt>
                <c:pt idx="42">
                  <c:v>378.90699999999998</c:v>
                </c:pt>
                <c:pt idx="43">
                  <c:v>558.29218100000003</c:v>
                </c:pt>
                <c:pt idx="44">
                  <c:v>752.894453</c:v>
                </c:pt>
              </c:numCache>
            </c:numRef>
          </c:val>
          <c:extLst>
            <c:ext xmlns:c16="http://schemas.microsoft.com/office/drawing/2014/chart" uri="{C3380CC4-5D6E-409C-BE32-E72D297353CC}">
              <c16:uniqueId val="{00000002-EEA6-4354-AED9-20551FF2ECE8}"/>
            </c:ext>
          </c:extLst>
        </c:ser>
        <c:ser>
          <c:idx val="3"/>
          <c:order val="3"/>
          <c:tx>
            <c:v>Hydro</c:v>
          </c:tx>
          <c:cat>
            <c:numRef>
              <c:extLst>
                <c:ext xmlns:c15="http://schemas.microsoft.com/office/drawing/2012/chart" uri="{02D57815-91ED-43cb-92C2-25804820EDAC}">
                  <c15:fullRef>
                    <c15:sqref>'Net Generation by Fuel Type'!$A$12:$A$55</c15:sqref>
                  </c15:fullRef>
                </c:ext>
              </c:extLst>
              <c:f>'Net Generation by Fuel Type'!$A$12:$A$55</c:f>
              <c:numCache>
                <c:formatCode>General</c:formatCode>
                <c:ptCount val="44"/>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numCache>
            </c:numRef>
          </c:cat>
          <c:val>
            <c:numRef>
              <c:extLst>
                <c:ext xmlns:c15="http://schemas.microsoft.com/office/drawing/2012/chart" uri="{02D57815-91ED-43cb-92C2-25804820EDAC}">
                  <c15:fullRef>
                    <c15:sqref>'Net Generation by Fuel Type'!$J$12:$J$62</c15:sqref>
                  </c15:fullRef>
                </c:ext>
              </c:extLst>
              <c:f>('Net Generation by Fuel Type'!$J$12:$J$55,'Net Generation by Fuel Type'!$J$62)</c:f>
              <c:numCache>
                <c:formatCode>#,##0</c:formatCode>
                <c:ptCount val="45"/>
                <c:pt idx="3">
                  <c:v>319</c:v>
                </c:pt>
                <c:pt idx="4">
                  <c:v>351</c:v>
                </c:pt>
                <c:pt idx="5">
                  <c:v>369</c:v>
                </c:pt>
                <c:pt idx="6">
                  <c:v>498</c:v>
                </c:pt>
                <c:pt idx="7">
                  <c:v>463</c:v>
                </c:pt>
                <c:pt idx="8">
                  <c:v>450</c:v>
                </c:pt>
                <c:pt idx="9">
                  <c:v>532</c:v>
                </c:pt>
                <c:pt idx="10">
                  <c:v>581</c:v>
                </c:pt>
                <c:pt idx="11">
                  <c:v>576</c:v>
                </c:pt>
                <c:pt idx="12">
                  <c:v>586</c:v>
                </c:pt>
                <c:pt idx="13">
                  <c:v>696</c:v>
                </c:pt>
                <c:pt idx="14">
                  <c:v>775</c:v>
                </c:pt>
                <c:pt idx="15">
                  <c:v>854</c:v>
                </c:pt>
                <c:pt idx="16">
                  <c:v>898</c:v>
                </c:pt>
                <c:pt idx="17">
                  <c:v>989</c:v>
                </c:pt>
                <c:pt idx="18">
                  <c:v>935</c:v>
                </c:pt>
                <c:pt idx="19">
                  <c:v>1024</c:v>
                </c:pt>
                <c:pt idx="20">
                  <c:v>1085</c:v>
                </c:pt>
                <c:pt idx="21">
                  <c:v>1337</c:v>
                </c:pt>
                <c:pt idx="22">
                  <c:v>1359</c:v>
                </c:pt>
                <c:pt idx="23">
                  <c:v>1384</c:v>
                </c:pt>
                <c:pt idx="24">
                  <c:v>1459</c:v>
                </c:pt>
                <c:pt idx="25">
                  <c:v>1266</c:v>
                </c:pt>
                <c:pt idx="26">
                  <c:v>1098.953</c:v>
                </c:pt>
                <c:pt idx="27">
                  <c:v>1113.3320000000001</c:v>
                </c:pt>
                <c:pt idx="28">
                  <c:v>816.60799999999995</c:v>
                </c:pt>
                <c:pt idx="29">
                  <c:v>1001.819</c:v>
                </c:pt>
                <c:pt idx="30">
                  <c:v>1346</c:v>
                </c:pt>
                <c:pt idx="31">
                  <c:v>1439.3510010000002</c:v>
                </c:pt>
                <c:pt idx="32">
                  <c:v>1582.5354899999995</c:v>
                </c:pt>
                <c:pt idx="33">
                  <c:v>1498.0200089999998</c:v>
                </c:pt>
                <c:pt idx="34">
                  <c:v>1463.9420049999999</c:v>
                </c:pt>
                <c:pt idx="35">
                  <c:v>1223.607006</c:v>
                </c:pt>
                <c:pt idx="36">
                  <c:v>1291.2229990000001</c:v>
                </c:pt>
                <c:pt idx="37">
                  <c:v>1171.8009999999999</c:v>
                </c:pt>
                <c:pt idx="38">
                  <c:v>1309</c:v>
                </c:pt>
                <c:pt idx="39">
                  <c:v>1428.837</c:v>
                </c:pt>
                <c:pt idx="40">
                  <c:v>1340.3677859999998</c:v>
                </c:pt>
                <c:pt idx="41">
                  <c:v>1646.309</c:v>
                </c:pt>
                <c:pt idx="42">
                  <c:v>1545.4949999999999</c:v>
                </c:pt>
                <c:pt idx="43">
                  <c:v>1537.0963449999997</c:v>
                </c:pt>
                <c:pt idx="44">
                  <c:v>1711.8530099999998</c:v>
                </c:pt>
              </c:numCache>
            </c:numRef>
          </c:val>
          <c:extLst>
            <c:ext xmlns:c16="http://schemas.microsoft.com/office/drawing/2014/chart" uri="{C3380CC4-5D6E-409C-BE32-E72D297353CC}">
              <c16:uniqueId val="{00000003-EEA6-4354-AED9-20551FF2ECE8}"/>
            </c:ext>
          </c:extLst>
        </c:ser>
        <c:ser>
          <c:idx val="4"/>
          <c:order val="4"/>
          <c:tx>
            <c:v>Wind</c:v>
          </c:tx>
          <c:spPr>
            <a:solidFill>
              <a:schemeClr val="accent6"/>
            </a:solidFill>
          </c:spPr>
          <c:cat>
            <c:numRef>
              <c:extLst>
                <c:ext xmlns:c15="http://schemas.microsoft.com/office/drawing/2012/chart" uri="{02D57815-91ED-43cb-92C2-25804820EDAC}">
                  <c15:fullRef>
                    <c15:sqref>'Net Generation by Fuel Type'!$A$12:$A$55</c15:sqref>
                  </c15:fullRef>
                </c:ext>
              </c:extLst>
              <c:f>'Net Generation by Fuel Type'!$A$12:$A$55</c:f>
              <c:numCache>
                <c:formatCode>General</c:formatCode>
                <c:ptCount val="44"/>
                <c:pt idx="0">
                  <c:v>1971</c:v>
                </c:pt>
                <c:pt idx="1">
                  <c:v>1972</c:v>
                </c:pt>
                <c:pt idx="2">
                  <c:v>1973</c:v>
                </c:pt>
                <c:pt idx="3">
                  <c:v>1974</c:v>
                </c:pt>
                <c:pt idx="4">
                  <c:v>1975</c:v>
                </c:pt>
                <c:pt idx="5">
                  <c:v>1976</c:v>
                </c:pt>
                <c:pt idx="6">
                  <c:v>1977</c:v>
                </c:pt>
                <c:pt idx="7">
                  <c:v>1978</c:v>
                </c:pt>
                <c:pt idx="8">
                  <c:v>1979</c:v>
                </c:pt>
                <c:pt idx="9">
                  <c:v>1980</c:v>
                </c:pt>
                <c:pt idx="10">
                  <c:v>1981</c:v>
                </c:pt>
                <c:pt idx="11">
                  <c:v>1982</c:v>
                </c:pt>
                <c:pt idx="12">
                  <c:v>1983</c:v>
                </c:pt>
                <c:pt idx="13">
                  <c:v>1984</c:v>
                </c:pt>
                <c:pt idx="14">
                  <c:v>1985</c:v>
                </c:pt>
                <c:pt idx="15">
                  <c:v>1986</c:v>
                </c:pt>
                <c:pt idx="16">
                  <c:v>1987</c:v>
                </c:pt>
                <c:pt idx="17">
                  <c:v>1988</c:v>
                </c:pt>
                <c:pt idx="18">
                  <c:v>1989</c:v>
                </c:pt>
                <c:pt idx="19">
                  <c:v>1990</c:v>
                </c:pt>
                <c:pt idx="20">
                  <c:v>1991</c:v>
                </c:pt>
                <c:pt idx="21">
                  <c:v>1992</c:v>
                </c:pt>
                <c:pt idx="22">
                  <c:v>1993</c:v>
                </c:pt>
                <c:pt idx="23">
                  <c:v>1994</c:v>
                </c:pt>
                <c:pt idx="24">
                  <c:v>1995</c:v>
                </c:pt>
                <c:pt idx="25">
                  <c:v>1996</c:v>
                </c:pt>
                <c:pt idx="26">
                  <c:v>1997</c:v>
                </c:pt>
                <c:pt idx="27">
                  <c:v>1998</c:v>
                </c:pt>
                <c:pt idx="28">
                  <c:v>1999</c:v>
                </c:pt>
                <c:pt idx="29">
                  <c:v>2000</c:v>
                </c:pt>
                <c:pt idx="30">
                  <c:v>2001</c:v>
                </c:pt>
                <c:pt idx="31">
                  <c:v>2002</c:v>
                </c:pt>
                <c:pt idx="32">
                  <c:v>2003</c:v>
                </c:pt>
                <c:pt idx="33">
                  <c:v>2004</c:v>
                </c:pt>
                <c:pt idx="34">
                  <c:v>2005</c:v>
                </c:pt>
                <c:pt idx="35">
                  <c:v>2006</c:v>
                </c:pt>
                <c:pt idx="36">
                  <c:v>2007</c:v>
                </c:pt>
                <c:pt idx="37">
                  <c:v>2008</c:v>
                </c:pt>
                <c:pt idx="38">
                  <c:v>2009</c:v>
                </c:pt>
                <c:pt idx="39">
                  <c:v>2010</c:v>
                </c:pt>
                <c:pt idx="40">
                  <c:v>2011</c:v>
                </c:pt>
                <c:pt idx="41">
                  <c:v>2012</c:v>
                </c:pt>
                <c:pt idx="42">
                  <c:v>2013</c:v>
                </c:pt>
                <c:pt idx="43">
                  <c:v>2014</c:v>
                </c:pt>
              </c:numCache>
            </c:numRef>
          </c:cat>
          <c:val>
            <c:numRef>
              <c:extLst>
                <c:ext xmlns:c15="http://schemas.microsoft.com/office/drawing/2012/chart" uri="{02D57815-91ED-43cb-92C2-25804820EDAC}">
                  <c15:fullRef>
                    <c15:sqref>'Net Generation by Fuel Type'!$L$12:$L$62</c15:sqref>
                  </c15:fullRef>
                </c:ext>
              </c:extLst>
              <c:f>('Net Generation by Fuel Type'!$L$12:$L$55,'Net Generation by Fuel Type'!$L$62)</c:f>
              <c:numCache>
                <c:formatCode>General</c:formatCode>
                <c:ptCount val="45"/>
                <c:pt idx="30">
                  <c:v>1</c:v>
                </c:pt>
                <c:pt idx="34" formatCode="#,##0.00">
                  <c:v>0.58899999999999997</c:v>
                </c:pt>
                <c:pt idx="35" formatCode="#,##0.00">
                  <c:v>0.78800099999999995</c:v>
                </c:pt>
                <c:pt idx="37" formatCode="#,##0.00">
                  <c:v>2.25</c:v>
                </c:pt>
                <c:pt idx="38" formatCode="#,##0.00">
                  <c:v>9.1519999999999992</c:v>
                </c:pt>
                <c:pt idx="39" formatCode="#,##0.00">
                  <c:v>20.347999999999999</c:v>
                </c:pt>
                <c:pt idx="40" formatCode="#,##0.00">
                  <c:v>21.194264999999998</c:v>
                </c:pt>
                <c:pt idx="41" formatCode="#,##0.00">
                  <c:v>57.862000000000002</c:v>
                </c:pt>
                <c:pt idx="42" formatCode="#,##0.00">
                  <c:v>154.38900000000001</c:v>
                </c:pt>
                <c:pt idx="43" formatCode="#,##0.00">
                  <c:v>160.91432399999999</c:v>
                </c:pt>
                <c:pt idx="44" formatCode="#,##0.00">
                  <c:v>141.23177899999999</c:v>
                </c:pt>
              </c:numCache>
            </c:numRef>
          </c:val>
          <c:extLst>
            <c:ext xmlns:c16="http://schemas.microsoft.com/office/drawing/2014/chart" uri="{C3380CC4-5D6E-409C-BE32-E72D297353CC}">
              <c16:uniqueId val="{00000004-EEA6-4354-AED9-20551FF2ECE8}"/>
            </c:ext>
          </c:extLst>
        </c:ser>
        <c:dLbls>
          <c:showLegendKey val="0"/>
          <c:showVal val="0"/>
          <c:showCatName val="0"/>
          <c:showSerName val="0"/>
          <c:showPercent val="0"/>
          <c:showBubbleSize val="0"/>
        </c:dLbls>
        <c:axId val="291971136"/>
        <c:axId val="291971696"/>
      </c:areaChart>
      <c:catAx>
        <c:axId val="291971136"/>
        <c:scaling>
          <c:orientation val="minMax"/>
        </c:scaling>
        <c:delete val="0"/>
        <c:axPos val="b"/>
        <c:numFmt formatCode="General" sourceLinked="1"/>
        <c:majorTickMark val="out"/>
        <c:minorTickMark val="none"/>
        <c:tickLblPos val="nextTo"/>
        <c:txPr>
          <a:bodyPr rot="-3120000"/>
          <a:lstStyle/>
          <a:p>
            <a:pPr>
              <a:defRPr/>
            </a:pPr>
            <a:endParaRPr lang="en-US"/>
          </a:p>
        </c:txPr>
        <c:crossAx val="291971696"/>
        <c:crosses val="autoZero"/>
        <c:auto val="1"/>
        <c:lblAlgn val="ctr"/>
        <c:lblOffset val="100"/>
        <c:noMultiLvlLbl val="0"/>
      </c:catAx>
      <c:valAx>
        <c:axId val="291971696"/>
        <c:scaling>
          <c:orientation val="minMax"/>
        </c:scaling>
        <c:delete val="0"/>
        <c:axPos val="l"/>
        <c:majorGridlines/>
        <c:numFmt formatCode="#,##0" sourceLinked="1"/>
        <c:majorTickMark val="out"/>
        <c:minorTickMark val="none"/>
        <c:tickLblPos val="nextTo"/>
        <c:crossAx val="291971136"/>
        <c:crosses val="autoZero"/>
        <c:crossBetween val="midCat"/>
      </c:valAx>
    </c:plotArea>
    <c:legend>
      <c:legendPos val="r"/>
      <c:overlay val="0"/>
    </c:legend>
    <c:plotVisOnly val="1"/>
    <c:dispBlanksAs val="zero"/>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6.0099682661618518E-2"/>
          <c:y val="5.8151793525809271E-2"/>
          <c:w val="0.87283821229663361"/>
          <c:h val="0.86980752405949258"/>
        </c:manualLayout>
      </c:layout>
      <c:pieChart>
        <c:varyColors val="1"/>
        <c:ser>
          <c:idx val="0"/>
          <c:order val="0"/>
          <c:dLbls>
            <c:dLbl>
              <c:idx val="0"/>
              <c:layout>
                <c:manualLayout>
                  <c:x val="-0.19047801951585319"/>
                  <c:y val="0.1782407407407407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A51-4C61-88B1-736FCD43F3D1}"/>
                </c:ext>
              </c:extLst>
            </c:dLbl>
            <c:dLbl>
              <c:idx val="1"/>
              <c:layout>
                <c:manualLayout>
                  <c:x val="8.1196740651321028E-2"/>
                  <c:y val="-0.2271759259259259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8A51-4C61-88B1-736FCD43F3D1}"/>
                </c:ext>
              </c:extLst>
            </c:dLbl>
            <c:dLbl>
              <c:idx val="2"/>
              <c:layout>
                <c:manualLayout>
                  <c:x val="0.16576513301690948"/>
                  <c:y val="0.1620370370370370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A51-4C61-88B1-736FCD43F3D1}"/>
                </c:ext>
              </c:extLst>
            </c:dLbl>
            <c:spPr>
              <a:noFill/>
              <a:ln>
                <a:noFill/>
              </a:ln>
              <a:effectLst/>
            </c:spPr>
            <c:txPr>
              <a:bodyPr/>
              <a:lstStyle/>
              <a:p>
                <a:pPr>
                  <a:defRPr sz="1400" b="1">
                    <a:solidFill>
                      <a:schemeClr val="bg1"/>
                    </a:solidFill>
                  </a:defRPr>
                </a:pPr>
                <a:endParaRPr lang="en-US"/>
              </a:p>
            </c:txPr>
            <c:showLegendKey val="0"/>
            <c:showVal val="0"/>
            <c:showCatName val="1"/>
            <c:showSerName val="0"/>
            <c:showPercent val="1"/>
            <c:showBubbleSize val="0"/>
            <c:showLeaderLines val="1"/>
            <c:extLst>
              <c:ext xmlns:c15="http://schemas.microsoft.com/office/drawing/2012/chart" uri="{CE6537A1-D6FC-4f65-9D91-7224C49458BB}"/>
            </c:extLst>
          </c:dLbls>
          <c:cat>
            <c:strRef>
              <c:f>'Table 1.g'!$B$2:$D$2</c:f>
              <c:strCache>
                <c:ptCount val="3"/>
                <c:pt idx="0">
                  <c:v>Oila</c:v>
                </c:pt>
                <c:pt idx="1">
                  <c:v>Gasb</c:v>
                </c:pt>
                <c:pt idx="2">
                  <c:v>Coalc</c:v>
                </c:pt>
              </c:strCache>
            </c:strRef>
          </c:cat>
          <c:val>
            <c:numRef>
              <c:f>'Table 1.g'!$B$17:$D$17</c:f>
              <c:numCache>
                <c:formatCode>#,##0</c:formatCode>
                <c:ptCount val="3"/>
                <c:pt idx="0">
                  <c:v>8171053.1450000005</c:v>
                </c:pt>
                <c:pt idx="1">
                  <c:v>34719262.274999999</c:v>
                </c:pt>
                <c:pt idx="2">
                  <c:v>9509148</c:v>
                </c:pt>
              </c:numCache>
            </c:numRef>
          </c:val>
          <c:extLst>
            <c:ext xmlns:c16="http://schemas.microsoft.com/office/drawing/2014/chart" uri="{C3380CC4-5D6E-409C-BE32-E72D297353CC}">
              <c16:uniqueId val="{00000003-8A51-4C61-88B1-736FCD43F3D1}"/>
            </c:ext>
          </c:extLst>
        </c:ser>
        <c:dLbls>
          <c:showLegendKey val="0"/>
          <c:showVal val="1"/>
          <c:showCatName val="0"/>
          <c:showSerName val="0"/>
          <c:showPercent val="0"/>
          <c:showBubbleSize val="0"/>
          <c:showLeaderLines val="1"/>
        </c:dLbls>
        <c:firstSliceAng val="0"/>
      </c:pieChart>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3022311454096129E-2"/>
          <c:y val="5.9336647249281227E-2"/>
          <c:w val="0.82896201719804941"/>
          <c:h val="0.79908074824392927"/>
        </c:manualLayout>
      </c:layout>
      <c:ofPieChart>
        <c:ofPieType val="bar"/>
        <c:varyColors val="1"/>
        <c:ser>
          <c:idx val="0"/>
          <c:order val="0"/>
          <c:dLbls>
            <c:dLbl>
              <c:idx val="0"/>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0-D81A-41A2-BA7F-142D1AB29F8A}"/>
                </c:ext>
              </c:extLst>
            </c:dLbl>
            <c:dLbl>
              <c:idx val="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1-D81A-41A2-BA7F-142D1AB29F8A}"/>
                </c:ext>
              </c:extLst>
            </c:dLbl>
            <c:dLbl>
              <c:idx val="2"/>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2-D81A-41A2-BA7F-142D1AB29F8A}"/>
                </c:ext>
              </c:extLst>
            </c:dLbl>
            <c:dLbl>
              <c:idx val="5"/>
              <c:tx>
                <c:rich>
                  <a:bodyPr/>
                  <a:lstStyle/>
                  <a:p>
                    <a:pPr>
                      <a:defRPr sz="1000" b="1">
                        <a:solidFill>
                          <a:sysClr val="windowText" lastClr="000000"/>
                        </a:solidFill>
                        <a:latin typeface="+mn-lt"/>
                      </a:defRPr>
                    </a:pPr>
                    <a:r>
                      <a:rPr lang="en-US" sz="1000">
                        <a:solidFill>
                          <a:sysClr val="windowText" lastClr="000000"/>
                        </a:solidFill>
                        <a:latin typeface="+mn-lt"/>
                      </a:rPr>
                      <a:t>Lower Yukon- Kuskokwim
10%</a:t>
                    </a:r>
                  </a:p>
                </c:rich>
              </c:tx>
              <c:spPr/>
              <c:dLblPos val="bestFit"/>
              <c:showLegendKey val="0"/>
              <c:showVal val="0"/>
              <c:showCatName val="1"/>
              <c:showSerName val="0"/>
              <c:showPercent val="1"/>
              <c:showBubbleSize val="0"/>
              <c:extLst>
                <c:ext xmlns:c15="http://schemas.microsoft.com/office/drawing/2012/chart" uri="{CE6537A1-D6FC-4f65-9D91-7224C49458BB}">
                  <c15:showDataLabelsRange val="0"/>
                </c:ext>
                <c:ext xmlns:c16="http://schemas.microsoft.com/office/drawing/2014/chart" uri="{C3380CC4-5D6E-409C-BE32-E72D297353CC}">
                  <c16:uniqueId val="{00000003-D81A-41A2-BA7F-142D1AB29F8A}"/>
                </c:ext>
              </c:extLst>
            </c:dLbl>
            <c:dLbl>
              <c:idx val="6"/>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81A-41A2-BA7F-142D1AB29F8A}"/>
                </c:ext>
              </c:extLst>
            </c:dLbl>
            <c:dLbl>
              <c:idx val="7"/>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D81A-41A2-BA7F-142D1AB29F8A}"/>
                </c:ext>
              </c:extLst>
            </c:dLbl>
            <c:dLbl>
              <c:idx val="8"/>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6-D81A-41A2-BA7F-142D1AB29F8A}"/>
                </c:ext>
              </c:extLst>
            </c:dLbl>
            <c:dLbl>
              <c:idx val="9"/>
              <c:spPr/>
              <c:txPr>
                <a:bodyPr/>
                <a:lstStyle/>
                <a:p>
                  <a:pPr>
                    <a:defRPr sz="1000" b="1">
                      <a:solidFill>
                        <a:sysClr val="windowText" lastClr="000000"/>
                      </a:solidFill>
                      <a:latin typeface="+mn-lt"/>
                    </a:defRPr>
                  </a:pPr>
                  <a:endParaRPr lang="en-US"/>
                </a:p>
              </c:txPr>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D81A-41A2-BA7F-142D1AB29F8A}"/>
                </c:ext>
              </c:extLst>
            </c:dLbl>
            <c:dLbl>
              <c:idx val="10"/>
              <c:dLblPos val="ctr"/>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D81A-41A2-BA7F-142D1AB29F8A}"/>
                </c:ext>
              </c:extLst>
            </c:dLbl>
            <c:dLbl>
              <c:idx val="11"/>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extLst>
                <c:ext xmlns:c16="http://schemas.microsoft.com/office/drawing/2014/chart" uri="{C3380CC4-5D6E-409C-BE32-E72D297353CC}">
                  <c16:uniqueId val="{00000009-D81A-41A2-BA7F-142D1AB29F8A}"/>
                </c:ext>
              </c:extLst>
            </c:dLbl>
            <c:spPr>
              <a:noFill/>
              <a:ln>
                <a:noFill/>
              </a:ln>
              <a:effectLst/>
            </c:spPr>
            <c:txPr>
              <a:bodyPr/>
              <a:lstStyle/>
              <a:p>
                <a:pPr>
                  <a:defRPr sz="1000" b="1">
                    <a:solidFill>
                      <a:sysClr val="windowText" lastClr="000000"/>
                    </a:solidFill>
                    <a:latin typeface="+mn-lt"/>
                  </a:defRPr>
                </a:pPr>
                <a:endParaRPr lang="en-US"/>
              </a:p>
            </c:txPr>
            <c:dLblPos val="bestFit"/>
            <c:showLegendKey val="0"/>
            <c:showVal val="0"/>
            <c:showCatName val="1"/>
            <c:showSerName val="0"/>
            <c:showPercent val="1"/>
            <c:showBubbleSize val="0"/>
            <c:showLeaderLines val="1"/>
            <c:extLst>
              <c:ext xmlns:c15="http://schemas.microsoft.com/office/drawing/2012/chart" uri="{CE6537A1-D6FC-4f65-9D91-7224C49458BB}"/>
            </c:extLst>
          </c:dLbls>
          <c:cat>
            <c:strRef>
              <c:f>'Table 1.g'!$A$4:$A$14</c:f>
              <c:strCache>
                <c:ptCount val="11"/>
                <c:pt idx="0">
                  <c:v>Aleutians</c:v>
                </c:pt>
                <c:pt idx="1">
                  <c:v>Bering Straits</c:v>
                </c:pt>
                <c:pt idx="2">
                  <c:v>Bristol Bay</c:v>
                </c:pt>
                <c:pt idx="3">
                  <c:v>Copper River/Chugach</c:v>
                </c:pt>
                <c:pt idx="4">
                  <c:v>Kodiak</c:v>
                </c:pt>
                <c:pt idx="5">
                  <c:v>Lower Yukon-Kuskokwim</c:v>
                </c:pt>
                <c:pt idx="6">
                  <c:v>North Slope</c:v>
                </c:pt>
                <c:pt idx="7">
                  <c:v>Northwest Arctic</c:v>
                </c:pt>
                <c:pt idx="8">
                  <c:v>Railbelt</c:v>
                </c:pt>
                <c:pt idx="9">
                  <c:v>Southeast</c:v>
                </c:pt>
                <c:pt idx="10">
                  <c:v>Yukon-Koyukuk/Upper Tanana</c:v>
                </c:pt>
              </c:strCache>
            </c:strRef>
          </c:cat>
          <c:val>
            <c:numRef>
              <c:f>'Table 1.g'!$B$4:$B$14</c:f>
              <c:numCache>
                <c:formatCode>#,##0</c:formatCode>
                <c:ptCount val="11"/>
                <c:pt idx="0">
                  <c:v>8672006</c:v>
                </c:pt>
                <c:pt idx="1">
                  <c:v>3392405</c:v>
                </c:pt>
                <c:pt idx="2">
                  <c:v>3685695</c:v>
                </c:pt>
                <c:pt idx="3">
                  <c:v>3854197</c:v>
                </c:pt>
                <c:pt idx="4">
                  <c:v>406338</c:v>
                </c:pt>
                <c:pt idx="5">
                  <c:v>6174129</c:v>
                </c:pt>
                <c:pt idx="6">
                  <c:v>2177214</c:v>
                </c:pt>
                <c:pt idx="7">
                  <c:v>2265454</c:v>
                </c:pt>
                <c:pt idx="8">
                  <c:v>23777922</c:v>
                </c:pt>
                <c:pt idx="9">
                  <c:v>1746461</c:v>
                </c:pt>
                <c:pt idx="10">
                  <c:v>2632734</c:v>
                </c:pt>
              </c:numCache>
            </c:numRef>
          </c:val>
          <c:extLst>
            <c:ext xmlns:c16="http://schemas.microsoft.com/office/drawing/2014/chart" uri="{C3380CC4-5D6E-409C-BE32-E72D297353CC}">
              <c16:uniqueId val="{0000000A-D81A-41A2-BA7F-142D1AB29F8A}"/>
            </c:ext>
          </c:extLst>
        </c:ser>
        <c:dLbls>
          <c:showLegendKey val="0"/>
          <c:showVal val="0"/>
          <c:showCatName val="0"/>
          <c:showSerName val="0"/>
          <c:showPercent val="0"/>
          <c:showBubbleSize val="0"/>
          <c:showLeaderLines val="1"/>
        </c:dLbls>
        <c:gapWidth val="150"/>
        <c:splitType val="percent"/>
        <c:splitPos val="5"/>
        <c:secondPieSize val="75"/>
        <c:serLines/>
      </c:ofPieChart>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8277376786235054E-2"/>
          <c:y val="9.7011242472301085E-2"/>
          <c:w val="0.72042705599300083"/>
          <c:h val="0.81331842191077219"/>
        </c:manualLayout>
      </c:layout>
      <c:barChart>
        <c:barDir val="col"/>
        <c:grouping val="percentStacked"/>
        <c:varyColors val="0"/>
        <c:ser>
          <c:idx val="0"/>
          <c:order val="0"/>
          <c:tx>
            <c:strRef>
              <c:f>Figures!$R$203</c:f>
              <c:strCache>
                <c:ptCount val="1"/>
                <c:pt idx="0">
                  <c:v>Residential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Figures!$R$204:$R$206</c:f>
              <c:numCache>
                <c:formatCode>0%</c:formatCode>
                <c:ptCount val="3"/>
                <c:pt idx="0">
                  <c:v>0.33207948846876406</c:v>
                </c:pt>
                <c:pt idx="1">
                  <c:v>0.36249863180446001</c:v>
                </c:pt>
                <c:pt idx="2">
                  <c:v>0.84212792090892119</c:v>
                </c:pt>
              </c:numCache>
            </c:numRef>
          </c:val>
          <c:extLst>
            <c:ext xmlns:c16="http://schemas.microsoft.com/office/drawing/2014/chart" uri="{C3380CC4-5D6E-409C-BE32-E72D297353CC}">
              <c16:uniqueId val="{00000000-3325-4EB1-8285-CD612727C018}"/>
            </c:ext>
          </c:extLst>
        </c:ser>
        <c:ser>
          <c:idx val="1"/>
          <c:order val="1"/>
          <c:tx>
            <c:strRef>
              <c:f>Figures!$S$189</c:f>
              <c:strCache>
                <c:ptCount val="1"/>
                <c:pt idx="0">
                  <c:v>Commercial</c:v>
                </c:pt>
              </c:strCache>
            </c:strRef>
          </c:tx>
          <c:invertIfNegative val="0"/>
          <c:dLbls>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Figures!$S$190:$S$192</c:f>
              <c:numCache>
                <c:formatCode>0%</c:formatCode>
                <c:ptCount val="3"/>
                <c:pt idx="0">
                  <c:v>0.44375700441762439</c:v>
                </c:pt>
                <c:pt idx="1">
                  <c:v>0.41911385707534637</c:v>
                </c:pt>
                <c:pt idx="2">
                  <c:v>0.14353019802874398</c:v>
                </c:pt>
              </c:numCache>
            </c:numRef>
          </c:val>
          <c:extLst>
            <c:ext xmlns:c16="http://schemas.microsoft.com/office/drawing/2014/chart" uri="{C3380CC4-5D6E-409C-BE32-E72D297353CC}">
              <c16:uniqueId val="{00000001-3325-4EB1-8285-CD612727C018}"/>
            </c:ext>
          </c:extLst>
        </c:ser>
        <c:ser>
          <c:idx val="2"/>
          <c:order val="2"/>
          <c:tx>
            <c:strRef>
              <c:f>Figures!$U$189</c:f>
              <c:strCache>
                <c:ptCount val="1"/>
                <c:pt idx="0">
                  <c:v>Other</c:v>
                </c:pt>
              </c:strCache>
            </c:strRef>
          </c:tx>
          <c:invertIfNegative val="0"/>
          <c:dLbls>
            <c:dLbl>
              <c:idx val="2"/>
              <c:layout>
                <c:manualLayout>
                  <c:x val="4.6296296296297144E-3"/>
                  <c:y val="-4.2953014081204305E-2"/>
                </c:manualLayout>
              </c:layout>
              <c:spPr/>
              <c:txPr>
                <a:bodyPr/>
                <a:lstStyle/>
                <a:p>
                  <a:pPr>
                    <a:defRPr sz="1200" b="1">
                      <a:solidFill>
                        <a:sysClr val="windowText" lastClr="000000"/>
                      </a:solidFill>
                    </a:defRPr>
                  </a:pPr>
                  <a:endParaRPr lang="en-US"/>
                </a:p>
              </c:txP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325-4EB1-8285-CD612727C018}"/>
                </c:ext>
              </c:extLst>
            </c:dLbl>
            <c:spPr>
              <a:noFill/>
              <a:ln>
                <a:noFill/>
              </a:ln>
              <a:effectLst/>
            </c:spPr>
            <c:txPr>
              <a:bodyPr/>
              <a:lstStyle/>
              <a:p>
                <a:pPr>
                  <a:defRPr sz="1200" b="1">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Figures!$N$204:$N$206</c:f>
              <c:strCache>
                <c:ptCount val="3"/>
                <c:pt idx="0">
                  <c:v>Sales</c:v>
                </c:pt>
                <c:pt idx="1">
                  <c:v>Revenue</c:v>
                </c:pt>
                <c:pt idx="2">
                  <c:v>Customers</c:v>
                </c:pt>
              </c:strCache>
            </c:strRef>
          </c:cat>
          <c:val>
            <c:numRef>
              <c:f>Figures!$U$190:$U$192</c:f>
              <c:numCache>
                <c:formatCode>0%</c:formatCode>
                <c:ptCount val="3"/>
                <c:pt idx="0">
                  <c:v>0.22416350711361147</c:v>
                </c:pt>
                <c:pt idx="1">
                  <c:v>0.21838751112019364</c:v>
                </c:pt>
                <c:pt idx="2">
                  <c:v>1.4341881062334801E-2</c:v>
                </c:pt>
              </c:numCache>
            </c:numRef>
          </c:val>
          <c:extLst>
            <c:ext xmlns:c16="http://schemas.microsoft.com/office/drawing/2014/chart" uri="{C3380CC4-5D6E-409C-BE32-E72D297353CC}">
              <c16:uniqueId val="{00000003-3325-4EB1-8285-CD612727C018}"/>
            </c:ext>
          </c:extLst>
        </c:ser>
        <c:dLbls>
          <c:showLegendKey val="0"/>
          <c:showVal val="1"/>
          <c:showCatName val="0"/>
          <c:showSerName val="0"/>
          <c:showPercent val="0"/>
          <c:showBubbleSize val="0"/>
        </c:dLbls>
        <c:gapWidth val="150"/>
        <c:overlap val="100"/>
        <c:axId val="291953824"/>
        <c:axId val="291601056"/>
      </c:barChart>
      <c:catAx>
        <c:axId val="291953824"/>
        <c:scaling>
          <c:orientation val="minMax"/>
        </c:scaling>
        <c:delete val="0"/>
        <c:axPos val="b"/>
        <c:numFmt formatCode="General" sourceLinked="0"/>
        <c:majorTickMark val="out"/>
        <c:minorTickMark val="none"/>
        <c:tickLblPos val="nextTo"/>
        <c:crossAx val="291601056"/>
        <c:crosses val="autoZero"/>
        <c:auto val="1"/>
        <c:lblAlgn val="ctr"/>
        <c:lblOffset val="100"/>
        <c:noMultiLvlLbl val="0"/>
      </c:catAx>
      <c:valAx>
        <c:axId val="291601056"/>
        <c:scaling>
          <c:orientation val="minMax"/>
        </c:scaling>
        <c:delete val="0"/>
        <c:axPos val="l"/>
        <c:majorGridlines/>
        <c:numFmt formatCode="0%" sourceLinked="1"/>
        <c:majorTickMark val="out"/>
        <c:minorTickMark val="none"/>
        <c:tickLblPos val="nextTo"/>
        <c:crossAx val="29195382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areaChart>
        <c:grouping val="stacked"/>
        <c:varyColors val="0"/>
        <c:ser>
          <c:idx val="0"/>
          <c:order val="0"/>
          <c:tx>
            <c:strRef>
              <c:f>'Net Generation by Fuel Type'!$L$3</c:f>
              <c:strCache>
                <c:ptCount val="1"/>
                <c:pt idx="0">
                  <c:v>Net Generation</c:v>
                </c:pt>
              </c:strCache>
            </c:strRef>
          </c:tx>
          <c:spPr>
            <a:solidFill>
              <a:schemeClr val="accent1"/>
            </a:solidFill>
          </c:spPr>
          <c:cat>
            <c:numRef>
              <c:extLst>
                <c:ext xmlns:c15="http://schemas.microsoft.com/office/drawing/2012/chart" uri="{02D57815-91ED-43cb-92C2-25804820EDAC}">
                  <c15:fullRef>
                    <c15:sqref>'Net Generation by Fuel Type'!$A$49:$A$62</c15:sqref>
                  </c15:fullRef>
                </c:ext>
              </c:extLst>
              <c:f>'Net Generation by Fuel Type'!$A$49:$A$55</c:f>
              <c:numCache>
                <c:formatCode>General</c:formatCode>
                <c:ptCount val="7"/>
                <c:pt idx="0">
                  <c:v>2008</c:v>
                </c:pt>
                <c:pt idx="1">
                  <c:v>2009</c:v>
                </c:pt>
                <c:pt idx="2">
                  <c:v>2010</c:v>
                </c:pt>
                <c:pt idx="3">
                  <c:v>2011</c:v>
                </c:pt>
                <c:pt idx="4">
                  <c:v>2012</c:v>
                </c:pt>
                <c:pt idx="5">
                  <c:v>2013</c:v>
                </c:pt>
                <c:pt idx="6">
                  <c:v>2014</c:v>
                </c:pt>
              </c:numCache>
            </c:numRef>
          </c:cat>
          <c:val>
            <c:numRef>
              <c:extLst>
                <c:ext xmlns:c15="http://schemas.microsoft.com/office/drawing/2012/chart" uri="{02D57815-91ED-43cb-92C2-25804820EDAC}">
                  <c15:fullRef>
                    <c15:sqref>'Net Generation by Fuel Type'!$L$49:$L$62</c15:sqref>
                  </c15:fullRef>
                </c:ext>
              </c:extLst>
              <c:f>'Net Generation by Fuel Type'!$L$49:$L$55</c:f>
              <c:numCache>
                <c:formatCode>#,##0.00</c:formatCode>
                <c:ptCount val="7"/>
                <c:pt idx="0">
                  <c:v>2.25</c:v>
                </c:pt>
                <c:pt idx="1">
                  <c:v>9.1519999999999992</c:v>
                </c:pt>
                <c:pt idx="2">
                  <c:v>20.347999999999999</c:v>
                </c:pt>
                <c:pt idx="3">
                  <c:v>21.194264999999998</c:v>
                </c:pt>
                <c:pt idx="4">
                  <c:v>57.862000000000002</c:v>
                </c:pt>
                <c:pt idx="5">
                  <c:v>154.38900000000001</c:v>
                </c:pt>
                <c:pt idx="6">
                  <c:v>160.91432399999999</c:v>
                </c:pt>
              </c:numCache>
            </c:numRef>
          </c:val>
          <c:extLst>
            <c:ext xmlns:c16="http://schemas.microsoft.com/office/drawing/2014/chart" uri="{C3380CC4-5D6E-409C-BE32-E72D297353CC}">
              <c16:uniqueId val="{00000000-5222-4452-97A5-F43EFB824D37}"/>
            </c:ext>
          </c:extLst>
        </c:ser>
        <c:dLbls>
          <c:showLegendKey val="0"/>
          <c:showVal val="0"/>
          <c:showCatName val="0"/>
          <c:showSerName val="0"/>
          <c:showPercent val="0"/>
          <c:showBubbleSize val="0"/>
        </c:dLbls>
        <c:axId val="291955872"/>
        <c:axId val="291950656"/>
      </c:areaChart>
      <c:catAx>
        <c:axId val="291955872"/>
        <c:scaling>
          <c:orientation val="minMax"/>
        </c:scaling>
        <c:delete val="0"/>
        <c:axPos val="b"/>
        <c:numFmt formatCode="General" sourceLinked="1"/>
        <c:majorTickMark val="out"/>
        <c:minorTickMark val="none"/>
        <c:tickLblPos val="nextTo"/>
        <c:crossAx val="291950656"/>
        <c:crosses val="autoZero"/>
        <c:auto val="1"/>
        <c:lblAlgn val="ctr"/>
        <c:lblOffset val="100"/>
        <c:noMultiLvlLbl val="0"/>
      </c:catAx>
      <c:valAx>
        <c:axId val="291950656"/>
        <c:scaling>
          <c:orientation val="minMax"/>
          <c:max val="180"/>
        </c:scaling>
        <c:delete val="0"/>
        <c:axPos val="l"/>
        <c:majorGridlines/>
        <c:title>
          <c:tx>
            <c:rich>
              <a:bodyPr rot="-5400000" vert="horz"/>
              <a:lstStyle/>
              <a:p>
                <a:pPr>
                  <a:defRPr/>
                </a:pPr>
                <a:r>
                  <a:rPr lang="en-US"/>
                  <a:t>Wind Net generation,</a:t>
                </a:r>
                <a:r>
                  <a:rPr lang="en-US" baseline="0"/>
                  <a:t> GWh</a:t>
                </a:r>
                <a:endParaRPr lang="en-US"/>
              </a:p>
            </c:rich>
          </c:tx>
          <c:layout>
            <c:manualLayout>
              <c:xMode val="edge"/>
              <c:yMode val="edge"/>
              <c:x val="1.6666666666666666E-2"/>
              <c:y val="0.16196959755030621"/>
            </c:manualLayout>
          </c:layout>
          <c:overlay val="0"/>
        </c:title>
        <c:numFmt formatCode="#,##0" sourceLinked="0"/>
        <c:majorTickMark val="out"/>
        <c:minorTickMark val="none"/>
        <c:tickLblPos val="nextTo"/>
        <c:crossAx val="291955872"/>
        <c:crosses val="autoZero"/>
        <c:crossBetween val="midCat"/>
      </c:valAx>
    </c:plotArea>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0</xdr:colOff>
      <xdr:row>43</xdr:row>
      <xdr:rowOff>190499</xdr:rowOff>
    </xdr:from>
    <xdr:to>
      <xdr:col>16</xdr:col>
      <xdr:colOff>1276350</xdr:colOff>
      <xdr:row>68</xdr:row>
      <xdr:rowOff>28575</xdr:rowOff>
    </xdr:to>
    <xdr:graphicFrame macro="">
      <xdr:nvGraphicFramePr>
        <xdr:cNvPr id="4" name="Chart 3">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609599</xdr:colOff>
      <xdr:row>72</xdr:row>
      <xdr:rowOff>4762</xdr:rowOff>
    </xdr:from>
    <xdr:to>
      <xdr:col>10</xdr:col>
      <xdr:colOff>571500</xdr:colOff>
      <xdr:row>91</xdr:row>
      <xdr:rowOff>76200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96</xdr:row>
      <xdr:rowOff>0</xdr:rowOff>
    </xdr:from>
    <xdr:to>
      <xdr:col>14</xdr:col>
      <xdr:colOff>628650</xdr:colOff>
      <xdr:row>112</xdr:row>
      <xdr:rowOff>76200</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117</xdr:row>
      <xdr:rowOff>0</xdr:rowOff>
    </xdr:from>
    <xdr:to>
      <xdr:col>8</xdr:col>
      <xdr:colOff>419100</xdr:colOff>
      <xdr:row>133</xdr:row>
      <xdr:rowOff>123825</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609599</xdr:colOff>
      <xdr:row>138</xdr:row>
      <xdr:rowOff>0</xdr:rowOff>
    </xdr:from>
    <xdr:to>
      <xdr:col>11</xdr:col>
      <xdr:colOff>561974</xdr:colOff>
      <xdr:row>155</xdr:row>
      <xdr:rowOff>133350</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0</xdr:colOff>
      <xdr:row>160</xdr:row>
      <xdr:rowOff>0</xdr:rowOff>
    </xdr:from>
    <xdr:to>
      <xdr:col>5</xdr:col>
      <xdr:colOff>295275</xdr:colOff>
      <xdr:row>174</xdr:row>
      <xdr:rowOff>76200</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xdr:colOff>
      <xdr:row>179</xdr:row>
      <xdr:rowOff>0</xdr:rowOff>
    </xdr:from>
    <xdr:to>
      <xdr:col>14</xdr:col>
      <xdr:colOff>342901</xdr:colOff>
      <xdr:row>199</xdr:row>
      <xdr:rowOff>142875</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204</xdr:row>
      <xdr:rowOff>4761</xdr:rowOff>
    </xdr:from>
    <xdr:to>
      <xdr:col>10</xdr:col>
      <xdr:colOff>0</xdr:colOff>
      <xdr:row>222</xdr:row>
      <xdr:rowOff>123824</xdr:rowOff>
    </xdr:to>
    <xdr:graphicFrame macro="">
      <xdr:nvGraphicFramePr>
        <xdr:cNvPr id="14" name="Chart 13">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609599</xdr:colOff>
      <xdr:row>226</xdr:row>
      <xdr:rowOff>190499</xdr:rowOff>
    </xdr:from>
    <xdr:to>
      <xdr:col>10</xdr:col>
      <xdr:colOff>47624</xdr:colOff>
      <xdr:row>244</xdr:row>
      <xdr:rowOff>28574</xdr:rowOff>
    </xdr:to>
    <xdr:graphicFrame macro="">
      <xdr:nvGraphicFramePr>
        <xdr:cNvPr id="15" name="Chart 14">
          <a:extLst>
            <a:ext uri="{FF2B5EF4-FFF2-40B4-BE49-F238E27FC236}">
              <a16:creationId xmlns:a16="http://schemas.microsoft.com/office/drawing/2014/main" id="{00000000-0008-0000-01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2</xdr:row>
      <xdr:rowOff>0</xdr:rowOff>
    </xdr:from>
    <xdr:to>
      <xdr:col>14</xdr:col>
      <xdr:colOff>1181820</xdr:colOff>
      <xdr:row>37</xdr:row>
      <xdr:rowOff>95421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0" y="190500"/>
          <a:ext cx="9716220" cy="714392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alex\Local%20Settings\Temporary%20Internet%20Files\Content.Outlook\S9FILCJB\Industry_AKEPS_V1_03142011_GF.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nmcmahon\Desktop\Telecommute%20files\PCE%20data%20cleanup\WORKING%20pce%20data%202001-2019%20Updated%20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les"/>
      <sheetName val="EIA"/>
      <sheetName val="AIRTOOLS Pivot"/>
      <sheetName val="AIRTOOLS"/>
      <sheetName val="Conversion Factors-Assumptions"/>
      <sheetName val="comparison"/>
    </sheetNames>
    <sheetDataSet>
      <sheetData sheetId="0" refreshError="1"/>
      <sheetData sheetId="1">
        <row r="26">
          <cell r="J26">
            <v>8</v>
          </cell>
        </row>
      </sheetData>
      <sheetData sheetId="2">
        <row r="21">
          <cell r="B21">
            <v>751566.4776000001</v>
          </cell>
        </row>
      </sheetData>
      <sheetData sheetId="3" refreshError="1"/>
      <sheetData sheetId="4">
        <row r="14">
          <cell r="B14">
            <v>15.2</v>
          </cell>
        </row>
        <row r="23">
          <cell r="B23">
            <v>0.3</v>
          </cell>
        </row>
        <row r="28">
          <cell r="E28">
            <v>1027000</v>
          </cell>
        </row>
        <row r="29">
          <cell r="E29">
            <v>3412</v>
          </cell>
        </row>
        <row r="32">
          <cell r="B32">
            <v>13.8</v>
          </cell>
        </row>
        <row r="43">
          <cell r="C43">
            <v>19.988</v>
          </cell>
          <cell r="F43">
            <v>97.09</v>
          </cell>
        </row>
        <row r="44">
          <cell r="F44">
            <v>73.150000000000006</v>
          </cell>
        </row>
        <row r="45">
          <cell r="F45">
            <v>53.06</v>
          </cell>
        </row>
        <row r="47">
          <cell r="C47">
            <v>138690</v>
          </cell>
        </row>
        <row r="49">
          <cell r="C49">
            <v>3.4119999999999999</v>
          </cell>
        </row>
      </sheetData>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dictionary"/>
      <sheetName val="Changes to AEDG dataset"/>
      <sheetName val="Things to check"/>
      <sheetName val="2001-2017 compiled"/>
      <sheetName val="PIVOT intertie check"/>
      <sheetName val="LOOKUP Purchased Power Type"/>
      <sheetName val="LOOKUP Utility"/>
      <sheetName val="LOOKUP utility acronyms"/>
      <sheetName val="LOOKUP PCE floor"/>
      <sheetName val="LOOKUP Location"/>
      <sheetName val="SOURCE intertie v1"/>
      <sheetName val="Data source ID--EIA PCE CPCN"/>
      <sheetName val="Lookup CPCN"/>
      <sheetName val="Lookup electric-power-plants"/>
      <sheetName val="lookup pce utilities"/>
      <sheetName val="lookup RCA Reg Status Mar2020 "/>
      <sheetName val="Lookup CPCNs include inactive"/>
      <sheetName val="purchased power cleanup"/>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
          <cell r="A1" t="str">
            <v>Certificate Number</v>
          </cell>
          <cell r="B1" t="str">
            <v>Certificate Name</v>
          </cell>
          <cell r="C1" t="str">
            <v>Entity</v>
          </cell>
          <cell r="D1" t="str">
            <v>Utility Type</v>
          </cell>
          <cell r="E1" t="str">
            <v>Certificate Status</v>
          </cell>
        </row>
        <row r="2">
          <cell r="A2">
            <v>0</v>
          </cell>
          <cell r="B2" t="str">
            <v>Test Company for RCA InfoSys</v>
          </cell>
          <cell r="C2" t="str">
            <v>Test with a Certificate</v>
          </cell>
          <cell r="D2" t="str">
            <v>Pipeline</v>
          </cell>
          <cell r="E2" t="str">
            <v>Active</v>
          </cell>
        </row>
        <row r="3">
          <cell r="A3">
            <v>1</v>
          </cell>
          <cell r="B3" t="str">
            <v>ALASKA ELECTRIC LIGHT &amp; POWER COMPANY</v>
          </cell>
          <cell r="C3" t="str">
            <v>AEL&amp;P</v>
          </cell>
          <cell r="D3" t="str">
            <v>Electric</v>
          </cell>
          <cell r="E3" t="str">
            <v>Active</v>
          </cell>
        </row>
        <row r="4">
          <cell r="A4">
            <v>2</v>
          </cell>
          <cell r="B4" t="str">
            <v>ALASKA POWER COMPANY</v>
          </cell>
          <cell r="C4" t="str">
            <v>APC</v>
          </cell>
          <cell r="D4" t="str">
            <v>Electric</v>
          </cell>
          <cell r="E4" t="str">
            <v>Active</v>
          </cell>
        </row>
        <row r="5">
          <cell r="A5">
            <v>4</v>
          </cell>
          <cell r="B5" t="str">
            <v>ENSTAR NATURAL GAS COMPANY, A DIVISION OF SEMCO ENERGY INC.</v>
          </cell>
          <cell r="C5" t="str">
            <v>ENSTAR</v>
          </cell>
          <cell r="D5" t="str">
            <v>Natural Gas</v>
          </cell>
          <cell r="E5" t="str">
            <v>Active</v>
          </cell>
        </row>
        <row r="6">
          <cell r="A6">
            <v>5</v>
          </cell>
          <cell r="B6" t="str">
            <v>ANIAK LIGHT AND POWER COMPANY, INC.</v>
          </cell>
          <cell r="C6" t="str">
            <v>ALPC</v>
          </cell>
          <cell r="D6" t="str">
            <v>Electric</v>
          </cell>
          <cell r="E6" t="str">
            <v>Active</v>
          </cell>
        </row>
        <row r="7">
          <cell r="A7">
            <v>8</v>
          </cell>
          <cell r="B7" t="str">
            <v>Chugach Electric Association, Inc.</v>
          </cell>
          <cell r="C7" t="str">
            <v>Chugach</v>
          </cell>
          <cell r="D7" t="str">
            <v>Electric</v>
          </cell>
          <cell r="E7" t="str">
            <v>Active</v>
          </cell>
        </row>
        <row r="8">
          <cell r="A8">
            <v>10</v>
          </cell>
          <cell r="B8" t="str">
            <v>Copper Valley Electric Association, Inc.</v>
          </cell>
          <cell r="C8" t="str">
            <v>CVEA</v>
          </cell>
          <cell r="D8" t="str">
            <v>Electric</v>
          </cell>
          <cell r="E8" t="str">
            <v>Active</v>
          </cell>
        </row>
        <row r="9">
          <cell r="A9">
            <v>11</v>
          </cell>
          <cell r="B9" t="str">
            <v>Copper Valley Telephone Cooperative, Inc.</v>
          </cell>
          <cell r="C9" t="str">
            <v>CVTC</v>
          </cell>
          <cell r="D9" t="str">
            <v>Telecomm (LEC)</v>
          </cell>
          <cell r="E9" t="str">
            <v>Active</v>
          </cell>
        </row>
        <row r="10">
          <cell r="A10">
            <v>13</v>
          </cell>
          <cell r="B10" t="str">
            <v>Golden Valley Electric Association, Inc.</v>
          </cell>
          <cell r="C10" t="str">
            <v>GVEA</v>
          </cell>
          <cell r="D10" t="str">
            <v>Electric</v>
          </cell>
          <cell r="E10" t="str">
            <v>Active</v>
          </cell>
        </row>
        <row r="11">
          <cell r="A11">
            <v>16</v>
          </cell>
          <cell r="B11" t="str">
            <v>KODIAK ELECTRIC ASSOCIATION, INC.</v>
          </cell>
          <cell r="C11" t="str">
            <v>KEA</v>
          </cell>
          <cell r="D11" t="str">
            <v>Electric</v>
          </cell>
          <cell r="E11" t="str">
            <v>Active</v>
          </cell>
        </row>
        <row r="12">
          <cell r="A12">
            <v>17</v>
          </cell>
          <cell r="B12" t="str">
            <v>Kotzebue Electric Association, Inc.</v>
          </cell>
          <cell r="C12" t="str">
            <v>KOTZEBUE</v>
          </cell>
          <cell r="D12" t="str">
            <v>Electric</v>
          </cell>
          <cell r="E12" t="str">
            <v>Active</v>
          </cell>
        </row>
        <row r="13">
          <cell r="A13">
            <v>18</v>
          </cell>
          <cell r="B13" t="str">
            <v>Matanuska Electric Association, Inc.</v>
          </cell>
          <cell r="C13" t="str">
            <v>MEA</v>
          </cell>
          <cell r="D13" t="str">
            <v>Electric</v>
          </cell>
          <cell r="E13" t="str">
            <v>Active</v>
          </cell>
        </row>
        <row r="14">
          <cell r="A14">
            <v>19</v>
          </cell>
          <cell r="B14" t="str">
            <v>MATANUSKA TELEPHONE ASSOCIATION, INC.</v>
          </cell>
          <cell r="C14" t="str">
            <v>MTA</v>
          </cell>
          <cell r="D14" t="str">
            <v>Telecomm (LEC)</v>
          </cell>
          <cell r="E14" t="str">
            <v>Active</v>
          </cell>
        </row>
        <row r="15">
          <cell r="A15">
            <v>22</v>
          </cell>
          <cell r="B15" t="str">
            <v>Naknek Electric Association, Inc.</v>
          </cell>
          <cell r="C15" t="str">
            <v>NEA</v>
          </cell>
          <cell r="D15" t="str">
            <v>Electric</v>
          </cell>
          <cell r="E15" t="str">
            <v>Active</v>
          </cell>
        </row>
        <row r="16">
          <cell r="A16">
            <v>24</v>
          </cell>
          <cell r="B16" t="str">
            <v>City of Pelican</v>
          </cell>
          <cell r="C16" t="str">
            <v>Pelican</v>
          </cell>
          <cell r="D16" t="str">
            <v>Electric</v>
          </cell>
          <cell r="E16" t="str">
            <v>Active</v>
          </cell>
        </row>
        <row r="17">
          <cell r="A17">
            <v>31</v>
          </cell>
          <cell r="B17" t="str">
            <v>ALASKA TELEPHONE COMPANY</v>
          </cell>
          <cell r="C17" t="str">
            <v>ATC</v>
          </cell>
          <cell r="D17" t="str">
            <v>Telecomm (LEC)</v>
          </cell>
          <cell r="E17" t="str">
            <v>Active</v>
          </cell>
        </row>
        <row r="18">
          <cell r="A18">
            <v>32</v>
          </cell>
          <cell r="B18" t="str">
            <v>Homer Electric Association, Inc.</v>
          </cell>
          <cell r="C18" t="str">
            <v>HEA</v>
          </cell>
          <cell r="D18" t="str">
            <v>Electric</v>
          </cell>
          <cell r="E18" t="str">
            <v>Active</v>
          </cell>
        </row>
        <row r="19">
          <cell r="A19">
            <v>35</v>
          </cell>
          <cell r="B19" t="str">
            <v>Barrow Utilities and Electric Cooperative, Inc. - Gas</v>
          </cell>
          <cell r="C19" t="str">
            <v>BUECI</v>
          </cell>
          <cell r="D19" t="str">
            <v>Natural Gas</v>
          </cell>
          <cell r="E19" t="str">
            <v>Active</v>
          </cell>
        </row>
        <row r="20">
          <cell r="A20">
            <v>37</v>
          </cell>
          <cell r="B20" t="str">
            <v>College Utilities Corporation</v>
          </cell>
          <cell r="C20" t="str">
            <v>CUC</v>
          </cell>
          <cell r="D20" t="str">
            <v>Sewer</v>
          </cell>
          <cell r="E20" t="str">
            <v>Active</v>
          </cell>
        </row>
        <row r="21">
          <cell r="A21">
            <v>44</v>
          </cell>
          <cell r="B21" t="str">
            <v>McGrath Light &amp; Power Company</v>
          </cell>
          <cell r="C21" t="str">
            <v>MLPC</v>
          </cell>
          <cell r="D21" t="str">
            <v>Electric</v>
          </cell>
          <cell r="E21" t="str">
            <v>Active</v>
          </cell>
        </row>
        <row r="22">
          <cell r="A22">
            <v>45</v>
          </cell>
          <cell r="B22" t="str">
            <v>Nushagak Electric &amp; Telephone Cooperative, Inc. (Electric)</v>
          </cell>
          <cell r="D22" t="str">
            <v>Electric</v>
          </cell>
          <cell r="E22" t="str">
            <v>Active</v>
          </cell>
        </row>
        <row r="23">
          <cell r="A23">
            <v>52</v>
          </cell>
          <cell r="B23" t="str">
            <v>Rangeview Utilities</v>
          </cell>
          <cell r="C23" t="str">
            <v>RANGEVIEW</v>
          </cell>
          <cell r="D23" t="str">
            <v>Water</v>
          </cell>
          <cell r="E23" t="str">
            <v>Active</v>
          </cell>
        </row>
        <row r="24">
          <cell r="A24">
            <v>59</v>
          </cell>
          <cell r="B24" t="str">
            <v>Weldon S. Holmes, d/b/a Semloh Supply</v>
          </cell>
          <cell r="C24" t="str">
            <v>SEMLOH</v>
          </cell>
          <cell r="D24" t="str">
            <v>Electric</v>
          </cell>
          <cell r="E24" t="str">
            <v>Active</v>
          </cell>
        </row>
        <row r="25">
          <cell r="A25">
            <v>63</v>
          </cell>
          <cell r="B25" t="str">
            <v>Gwitchyaa Zhee Utility Company</v>
          </cell>
          <cell r="C25" t="str">
            <v>GZUC</v>
          </cell>
          <cell r="D25" t="str">
            <v>Electric</v>
          </cell>
          <cell r="E25" t="str">
            <v>Active</v>
          </cell>
        </row>
        <row r="26">
          <cell r="A26">
            <v>66</v>
          </cell>
          <cell r="B26" t="str">
            <v>Radio Communications, Inc.</v>
          </cell>
          <cell r="C26" t="str">
            <v>RCI</v>
          </cell>
          <cell r="D26" t="str">
            <v>Radio Common Carrier</v>
          </cell>
          <cell r="E26" t="str">
            <v>Active</v>
          </cell>
        </row>
        <row r="27">
          <cell r="A27">
            <v>71</v>
          </cell>
          <cell r="B27" t="str">
            <v>Weisner Trading Co.</v>
          </cell>
          <cell r="C27" t="str">
            <v>WEISNER</v>
          </cell>
          <cell r="D27" t="str">
            <v>Electric</v>
          </cell>
          <cell r="E27" t="str">
            <v>Active</v>
          </cell>
        </row>
        <row r="28">
          <cell r="A28">
            <v>72</v>
          </cell>
          <cell r="B28" t="str">
            <v>TDX Manley Generating, LLC</v>
          </cell>
          <cell r="C28" t="str">
            <v>TMG</v>
          </cell>
          <cell r="D28" t="str">
            <v>Electric</v>
          </cell>
          <cell r="E28" t="str">
            <v>Active</v>
          </cell>
        </row>
        <row r="29">
          <cell r="A29">
            <v>82</v>
          </cell>
          <cell r="B29" t="str">
            <v>Romig Park Improvement Company</v>
          </cell>
          <cell r="C29" t="str">
            <v>RPIC</v>
          </cell>
          <cell r="D29" t="str">
            <v>Water</v>
          </cell>
          <cell r="E29" t="str">
            <v>Active</v>
          </cell>
        </row>
        <row r="30">
          <cell r="A30">
            <v>83</v>
          </cell>
          <cell r="B30" t="str">
            <v>OTZ Telephone Cooperative, Inc.</v>
          </cell>
          <cell r="C30" t="str">
            <v>OTZ</v>
          </cell>
          <cell r="D30" t="str">
            <v>Telecomm (LEC)</v>
          </cell>
          <cell r="E30" t="str">
            <v>Active</v>
          </cell>
        </row>
        <row r="31">
          <cell r="A31">
            <v>88</v>
          </cell>
          <cell r="B31" t="str">
            <v>G &amp; K, Inc.</v>
          </cell>
          <cell r="C31" t="str">
            <v>G&amp;K</v>
          </cell>
          <cell r="D31" t="str">
            <v>Electric</v>
          </cell>
          <cell r="E31" t="str">
            <v>Active</v>
          </cell>
        </row>
        <row r="32">
          <cell r="A32">
            <v>91</v>
          </cell>
          <cell r="B32" t="str">
            <v>Paxson Lodge, Inc.</v>
          </cell>
          <cell r="C32" t="str">
            <v>PAXSON</v>
          </cell>
          <cell r="D32" t="str">
            <v>Electric</v>
          </cell>
          <cell r="E32" t="str">
            <v>Active</v>
          </cell>
        </row>
        <row r="33">
          <cell r="A33">
            <v>92</v>
          </cell>
          <cell r="B33" t="str">
            <v>TANANA POWER COMPANY, INC.</v>
          </cell>
          <cell r="C33" t="str">
            <v>TPC</v>
          </cell>
          <cell r="D33" t="str">
            <v>Electric</v>
          </cell>
          <cell r="E33" t="str">
            <v>Active</v>
          </cell>
        </row>
        <row r="34">
          <cell r="A34">
            <v>94</v>
          </cell>
          <cell r="B34" t="str">
            <v>Communication Equipment &amp; Service, Inc.</v>
          </cell>
          <cell r="C34" t="str">
            <v>CESI</v>
          </cell>
          <cell r="D34" t="str">
            <v>Radio Common Carrier</v>
          </cell>
          <cell r="E34" t="str">
            <v>Active</v>
          </cell>
        </row>
        <row r="35">
          <cell r="A35">
            <v>97</v>
          </cell>
          <cell r="B35" t="str">
            <v>College Utilities Corporation</v>
          </cell>
          <cell r="C35" t="str">
            <v>CUC</v>
          </cell>
          <cell r="D35" t="str">
            <v>Water</v>
          </cell>
          <cell r="E35" t="str">
            <v>Active</v>
          </cell>
        </row>
        <row r="36">
          <cell r="A36">
            <v>98</v>
          </cell>
          <cell r="B36" t="str">
            <v>Alascom, Inc. d/b/a AT&amp;T Alaska</v>
          </cell>
          <cell r="C36" t="str">
            <v>AT&amp;T Alaska</v>
          </cell>
          <cell r="D36" t="str">
            <v>Telecomm (IXC)</v>
          </cell>
          <cell r="E36" t="str">
            <v>Active</v>
          </cell>
        </row>
        <row r="37">
          <cell r="A37">
            <v>99</v>
          </cell>
          <cell r="B37" t="str">
            <v>Bush-Tell, Incorporated</v>
          </cell>
          <cell r="C37" t="str">
            <v>BUSH-TELL</v>
          </cell>
          <cell r="D37" t="str">
            <v>Telecomm (LEC)</v>
          </cell>
          <cell r="E37" t="str">
            <v>Active</v>
          </cell>
        </row>
        <row r="38">
          <cell r="A38">
            <v>100</v>
          </cell>
          <cell r="B38" t="str">
            <v>City and Borough of Sitka</v>
          </cell>
          <cell r="C38" t="str">
            <v>SITKA</v>
          </cell>
          <cell r="D38" t="str">
            <v>Electric</v>
          </cell>
          <cell r="E38" t="str">
            <v>Active</v>
          </cell>
        </row>
        <row r="39">
          <cell r="A39">
            <v>101</v>
          </cell>
          <cell r="B39" t="str">
            <v>City and Borough of Sitka</v>
          </cell>
          <cell r="C39" t="str">
            <v>SITKA</v>
          </cell>
          <cell r="D39" t="str">
            <v>Sewer</v>
          </cell>
          <cell r="E39" t="str">
            <v>Active</v>
          </cell>
        </row>
        <row r="40">
          <cell r="A40">
            <v>102</v>
          </cell>
          <cell r="B40" t="str">
            <v>City and Borough of Sitka</v>
          </cell>
          <cell r="C40" t="str">
            <v>SITKA</v>
          </cell>
          <cell r="D40" t="str">
            <v>Water</v>
          </cell>
          <cell r="E40" t="str">
            <v>Active</v>
          </cell>
        </row>
        <row r="41">
          <cell r="A41">
            <v>103</v>
          </cell>
          <cell r="B41" t="str">
            <v>City of Ketchikan</v>
          </cell>
          <cell r="C41" t="str">
            <v>KETCHIKAN</v>
          </cell>
          <cell r="D41" t="str">
            <v>Electric</v>
          </cell>
          <cell r="E41" t="str">
            <v>Active</v>
          </cell>
        </row>
        <row r="42">
          <cell r="A42">
            <v>103</v>
          </cell>
          <cell r="B42" t="str">
            <v>City of Ketchikan</v>
          </cell>
          <cell r="C42" t="str">
            <v>KPU-LD</v>
          </cell>
          <cell r="D42" t="str">
            <v>Electric</v>
          </cell>
          <cell r="E42" t="str">
            <v>Active</v>
          </cell>
        </row>
        <row r="43">
          <cell r="A43">
            <v>104</v>
          </cell>
          <cell r="B43" t="str">
            <v>City of Ketchikan</v>
          </cell>
          <cell r="C43" t="str">
            <v>KETCHIKAN</v>
          </cell>
          <cell r="D43" t="str">
            <v>Telecomm (LEC)</v>
          </cell>
          <cell r="E43" t="str">
            <v>Active</v>
          </cell>
        </row>
        <row r="44">
          <cell r="A44">
            <v>105</v>
          </cell>
          <cell r="B44" t="str">
            <v>City of Ketchikan</v>
          </cell>
          <cell r="C44" t="str">
            <v>KETCHIKAN</v>
          </cell>
          <cell r="D44" t="str">
            <v>Water</v>
          </cell>
          <cell r="E44" t="str">
            <v>Active</v>
          </cell>
        </row>
        <row r="45">
          <cell r="A45">
            <v>105</v>
          </cell>
          <cell r="B45" t="str">
            <v>City of Ketchikan</v>
          </cell>
          <cell r="C45" t="str">
            <v>KPU-LD</v>
          </cell>
          <cell r="D45" t="str">
            <v>Water</v>
          </cell>
          <cell r="E45" t="str">
            <v>Active</v>
          </cell>
        </row>
        <row r="46">
          <cell r="A46">
            <v>106</v>
          </cell>
          <cell r="B46" t="str">
            <v>City of Unalaska</v>
          </cell>
          <cell r="C46" t="str">
            <v>UNALASKA</v>
          </cell>
          <cell r="D46" t="str">
            <v>Electric</v>
          </cell>
          <cell r="E46" t="str">
            <v>Active</v>
          </cell>
        </row>
        <row r="47">
          <cell r="A47">
            <v>107</v>
          </cell>
          <cell r="B47" t="str">
            <v>Mountain Point Service Area of the Ketchikan Gateway Borough</v>
          </cell>
          <cell r="C47" t="str">
            <v>MPSA</v>
          </cell>
          <cell r="D47" t="str">
            <v>Water</v>
          </cell>
          <cell r="E47" t="str">
            <v>Active</v>
          </cell>
        </row>
        <row r="48">
          <cell r="A48">
            <v>108</v>
          </cell>
          <cell r="B48" t="str">
            <v>The City of Seward</v>
          </cell>
          <cell r="C48" t="str">
            <v>SEWARD</v>
          </cell>
          <cell r="D48" t="str">
            <v>Electric</v>
          </cell>
          <cell r="E48" t="str">
            <v>Active</v>
          </cell>
        </row>
        <row r="49">
          <cell r="A49">
            <v>109</v>
          </cell>
          <cell r="B49" t="str">
            <v>The City of Seward</v>
          </cell>
          <cell r="C49" t="str">
            <v>SEWARD</v>
          </cell>
          <cell r="D49" t="str">
            <v>Sewer</v>
          </cell>
          <cell r="E49" t="str">
            <v>Active</v>
          </cell>
        </row>
        <row r="50">
          <cell r="A50">
            <v>110</v>
          </cell>
          <cell r="B50" t="str">
            <v>The City of Seward</v>
          </cell>
          <cell r="C50" t="str">
            <v>SEWARD</v>
          </cell>
          <cell r="D50" t="str">
            <v>Water</v>
          </cell>
          <cell r="E50" t="str">
            <v>Active</v>
          </cell>
        </row>
        <row r="51">
          <cell r="A51">
            <v>111</v>
          </cell>
          <cell r="B51" t="str">
            <v>City of Wrangell</v>
          </cell>
          <cell r="C51" t="str">
            <v>WRANGELL</v>
          </cell>
          <cell r="D51" t="str">
            <v>Electric</v>
          </cell>
          <cell r="E51" t="str">
            <v>Active</v>
          </cell>
        </row>
        <row r="52">
          <cell r="A52">
            <v>112</v>
          </cell>
          <cell r="B52" t="str">
            <v>City of Wrangell</v>
          </cell>
          <cell r="C52" t="str">
            <v>WRANGELL</v>
          </cell>
          <cell r="D52" t="str">
            <v>Water</v>
          </cell>
          <cell r="E52" t="str">
            <v>Active</v>
          </cell>
        </row>
        <row r="53">
          <cell r="A53">
            <v>113</v>
          </cell>
          <cell r="B53" t="str">
            <v>City of Unalaska</v>
          </cell>
          <cell r="C53" t="str">
            <v>UNALASKA</v>
          </cell>
          <cell r="D53" t="str">
            <v>Water</v>
          </cell>
          <cell r="E53" t="str">
            <v>Active</v>
          </cell>
        </row>
        <row r="54">
          <cell r="A54">
            <v>114</v>
          </cell>
          <cell r="B54" t="str">
            <v>City and Borough of Juneau</v>
          </cell>
          <cell r="C54" t="str">
            <v>JUNEAU</v>
          </cell>
          <cell r="D54" t="str">
            <v>Sewer</v>
          </cell>
          <cell r="E54" t="str">
            <v>Active</v>
          </cell>
        </row>
        <row r="55">
          <cell r="A55">
            <v>115</v>
          </cell>
          <cell r="B55" t="str">
            <v>City and Borough of Juneau</v>
          </cell>
          <cell r="C55" t="str">
            <v>JUNEAU</v>
          </cell>
          <cell r="D55" t="str">
            <v>Water</v>
          </cell>
          <cell r="E55" t="str">
            <v>Active</v>
          </cell>
        </row>
        <row r="56">
          <cell r="A56">
            <v>117</v>
          </cell>
          <cell r="B56" t="str">
            <v>ACS OF FAIRBANKS,LLC D/B/A ALASKA COMMUNICATIONS SYSTEMS, ALASKA COMMUNICATIONS, ACS LOCAL SERVICE, AND ACS</v>
          </cell>
          <cell r="C56" t="str">
            <v>ACS-F</v>
          </cell>
          <cell r="D56" t="str">
            <v>Telecomm (LEC)</v>
          </cell>
          <cell r="E56" t="str">
            <v>Active</v>
          </cell>
        </row>
        <row r="57">
          <cell r="A57">
            <v>118</v>
          </cell>
          <cell r="B57" t="str">
            <v>Golden Heart Utilities, Inc.</v>
          </cell>
          <cell r="C57" t="str">
            <v>Golden Heart Utilities, Inc.</v>
          </cell>
          <cell r="D57" t="str">
            <v>Water</v>
          </cell>
          <cell r="E57" t="str">
            <v>Active</v>
          </cell>
        </row>
        <row r="58">
          <cell r="A58">
            <v>119</v>
          </cell>
          <cell r="B58" t="str">
            <v>Aurora Energy, LLC</v>
          </cell>
          <cell r="C58" t="str">
            <v>AURORA</v>
          </cell>
          <cell r="D58" t="str">
            <v>Steam Heat</v>
          </cell>
          <cell r="E58" t="str">
            <v>Active</v>
          </cell>
        </row>
        <row r="59">
          <cell r="A59">
            <v>120</v>
          </cell>
          <cell r="B59" t="str">
            <v>ACS OF ANCHORAGE, LLC D/B/A ALASKA COMMUNICATIONS SYSTEMS, ALASKA COMMUNICATIONS, ACS LOCAL SERVICE, AND ACS</v>
          </cell>
          <cell r="C59" t="str">
            <v>ACS-AN</v>
          </cell>
          <cell r="D59" t="str">
            <v>Telecomm (LEC)</v>
          </cell>
          <cell r="E59" t="str">
            <v>Active</v>
          </cell>
        </row>
        <row r="60">
          <cell r="A60">
            <v>121</v>
          </cell>
          <cell r="B60" t="str">
            <v>Municipality of Anchorage d/b/a Municipal Light &amp; Power Department</v>
          </cell>
          <cell r="C60" t="str">
            <v>ML&amp;P</v>
          </cell>
          <cell r="D60" t="str">
            <v>Electric</v>
          </cell>
          <cell r="E60" t="str">
            <v>Active</v>
          </cell>
        </row>
        <row r="61">
          <cell r="A61">
            <v>122</v>
          </cell>
          <cell r="B61" t="str">
            <v>Municipality of Anchorage d/b/a Anchorage Water and Wastewater Utility</v>
          </cell>
          <cell r="C61" t="str">
            <v>AWWU</v>
          </cell>
          <cell r="D61" t="str">
            <v>Water</v>
          </cell>
          <cell r="E61" t="str">
            <v>Active</v>
          </cell>
        </row>
        <row r="62">
          <cell r="A62">
            <v>124</v>
          </cell>
          <cell r="B62" t="str">
            <v>City of Kenai</v>
          </cell>
          <cell r="C62" t="str">
            <v>KENAI</v>
          </cell>
          <cell r="D62" t="str">
            <v>Sewer</v>
          </cell>
          <cell r="E62" t="str">
            <v>Active</v>
          </cell>
        </row>
        <row r="63">
          <cell r="A63">
            <v>125</v>
          </cell>
          <cell r="B63" t="str">
            <v>City of Kenai</v>
          </cell>
          <cell r="C63" t="str">
            <v>KENAI</v>
          </cell>
          <cell r="D63" t="str">
            <v>Water</v>
          </cell>
          <cell r="E63" t="str">
            <v>Active</v>
          </cell>
        </row>
        <row r="64">
          <cell r="A64">
            <v>126</v>
          </cell>
          <cell r="B64" t="str">
            <v>Municipality of Anchorage d/b/a Anchorage Sewer Utility</v>
          </cell>
          <cell r="C64" t="str">
            <v>AWWU</v>
          </cell>
          <cell r="D64" t="str">
            <v>Sewer</v>
          </cell>
          <cell r="E64" t="str">
            <v>Active</v>
          </cell>
        </row>
        <row r="65">
          <cell r="A65">
            <v>127</v>
          </cell>
          <cell r="B65" t="str">
            <v>City of Kodiak</v>
          </cell>
          <cell r="C65" t="str">
            <v>KODIAK</v>
          </cell>
          <cell r="D65" t="str">
            <v>Sewer</v>
          </cell>
          <cell r="E65" t="str">
            <v>Active</v>
          </cell>
        </row>
        <row r="66">
          <cell r="A66">
            <v>128</v>
          </cell>
          <cell r="B66" t="str">
            <v>City of Kodiak</v>
          </cell>
          <cell r="C66" t="str">
            <v>KODIAK</v>
          </cell>
          <cell r="D66" t="str">
            <v>Water</v>
          </cell>
          <cell r="E66" t="str">
            <v>Active</v>
          </cell>
        </row>
        <row r="67">
          <cell r="A67">
            <v>129</v>
          </cell>
          <cell r="B67" t="str">
            <v>City of Kenai</v>
          </cell>
          <cell r="C67" t="str">
            <v>KENAI</v>
          </cell>
          <cell r="D67" t="str">
            <v>Natural Gas</v>
          </cell>
          <cell r="E67" t="str">
            <v>Active</v>
          </cell>
        </row>
        <row r="68">
          <cell r="A68">
            <v>130</v>
          </cell>
          <cell r="B68" t="str">
            <v>City of Valdez</v>
          </cell>
          <cell r="C68" t="str">
            <v>VALDEZ</v>
          </cell>
          <cell r="D68" t="str">
            <v>Sewer</v>
          </cell>
          <cell r="E68" t="str">
            <v>Active</v>
          </cell>
        </row>
        <row r="69">
          <cell r="A69">
            <v>131</v>
          </cell>
          <cell r="B69" t="str">
            <v>City of Valdez</v>
          </cell>
          <cell r="C69" t="str">
            <v>VALDEZ</v>
          </cell>
          <cell r="D69" t="str">
            <v>Water</v>
          </cell>
          <cell r="E69" t="str">
            <v>Active</v>
          </cell>
        </row>
        <row r="70">
          <cell r="A70">
            <v>132</v>
          </cell>
          <cell r="B70" t="str">
            <v>City of Soldotna</v>
          </cell>
          <cell r="C70" t="str">
            <v>SOLDOTNA</v>
          </cell>
          <cell r="D70" t="str">
            <v>Sewer</v>
          </cell>
          <cell r="E70" t="str">
            <v>Active</v>
          </cell>
        </row>
        <row r="71">
          <cell r="A71">
            <v>133</v>
          </cell>
          <cell r="B71" t="str">
            <v>City of Soldotna</v>
          </cell>
          <cell r="C71" t="str">
            <v>SOLDOTNA</v>
          </cell>
          <cell r="D71" t="str">
            <v>Water</v>
          </cell>
          <cell r="E71" t="str">
            <v>Active</v>
          </cell>
        </row>
        <row r="72">
          <cell r="A72">
            <v>134</v>
          </cell>
          <cell r="B72" t="str">
            <v>Haines Borough</v>
          </cell>
          <cell r="C72" t="str">
            <v>HAINES</v>
          </cell>
          <cell r="D72" t="str">
            <v>Sewer</v>
          </cell>
          <cell r="E72" t="str">
            <v>Active</v>
          </cell>
        </row>
        <row r="73">
          <cell r="A73">
            <v>135</v>
          </cell>
          <cell r="B73" t="str">
            <v>Haines Borough</v>
          </cell>
          <cell r="C73" t="str">
            <v>HAINES</v>
          </cell>
          <cell r="D73" t="str">
            <v>Water</v>
          </cell>
          <cell r="E73" t="str">
            <v>Active</v>
          </cell>
        </row>
        <row r="74">
          <cell r="A74">
            <v>136</v>
          </cell>
          <cell r="B74" t="str">
            <v>City of Skagway</v>
          </cell>
          <cell r="C74" t="str">
            <v>SKAGWAY</v>
          </cell>
          <cell r="D74" t="str">
            <v>Sewer</v>
          </cell>
          <cell r="E74" t="str">
            <v>Active</v>
          </cell>
        </row>
        <row r="75">
          <cell r="A75">
            <v>137</v>
          </cell>
          <cell r="B75" t="str">
            <v>City of Skagway</v>
          </cell>
          <cell r="C75" t="str">
            <v>SKAGWAY</v>
          </cell>
          <cell r="D75" t="str">
            <v>Water</v>
          </cell>
          <cell r="E75" t="str">
            <v>Active</v>
          </cell>
        </row>
        <row r="76">
          <cell r="A76">
            <v>138</v>
          </cell>
          <cell r="B76" t="str">
            <v>City of Palmer</v>
          </cell>
          <cell r="C76" t="str">
            <v>PALMER</v>
          </cell>
          <cell r="D76" t="str">
            <v>Sewer</v>
          </cell>
          <cell r="E76" t="str">
            <v>Active</v>
          </cell>
        </row>
        <row r="77">
          <cell r="A77">
            <v>139</v>
          </cell>
          <cell r="B77" t="str">
            <v>City of Palmer</v>
          </cell>
          <cell r="C77" t="str">
            <v>PALMER</v>
          </cell>
          <cell r="D77" t="str">
            <v>Water</v>
          </cell>
          <cell r="E77" t="str">
            <v>Active</v>
          </cell>
        </row>
        <row r="78">
          <cell r="A78">
            <v>140</v>
          </cell>
          <cell r="B78" t="str">
            <v>City of Homer</v>
          </cell>
          <cell r="C78" t="str">
            <v>HOMER</v>
          </cell>
          <cell r="D78" t="str">
            <v>Water</v>
          </cell>
          <cell r="E78" t="str">
            <v>Active</v>
          </cell>
        </row>
        <row r="79">
          <cell r="A79">
            <v>141</v>
          </cell>
          <cell r="B79" t="str">
            <v>Alaska Pipeline Company</v>
          </cell>
          <cell r="C79" t="str">
            <v>APLC</v>
          </cell>
          <cell r="D79" t="str">
            <v>Natural Gas</v>
          </cell>
          <cell r="E79" t="str">
            <v>Active</v>
          </cell>
        </row>
        <row r="80">
          <cell r="A80">
            <v>142</v>
          </cell>
          <cell r="B80" t="str">
            <v>NIKISHKA BAY UTILITIES</v>
          </cell>
          <cell r="C80" t="str">
            <v>NBUI</v>
          </cell>
          <cell r="D80" t="str">
            <v>Water</v>
          </cell>
          <cell r="E80" t="str">
            <v>Active</v>
          </cell>
        </row>
        <row r="81">
          <cell r="A81">
            <v>143</v>
          </cell>
          <cell r="B81" t="str">
            <v>GCI Cable, Inc. (Sitka)</v>
          </cell>
          <cell r="C81" t="str">
            <v>GCICI</v>
          </cell>
          <cell r="D81" t="str">
            <v>Cable</v>
          </cell>
          <cell r="E81" t="str">
            <v>Active</v>
          </cell>
        </row>
        <row r="82">
          <cell r="A82">
            <v>144</v>
          </cell>
          <cell r="B82" t="str">
            <v>GCI Cable, Inc. (Ketchikan)</v>
          </cell>
          <cell r="C82" t="str">
            <v>GCICI</v>
          </cell>
          <cell r="D82" t="str">
            <v>Cable</v>
          </cell>
          <cell r="E82" t="str">
            <v>Active</v>
          </cell>
        </row>
        <row r="83">
          <cell r="A83">
            <v>146</v>
          </cell>
          <cell r="B83" t="str">
            <v>City of Seldovia</v>
          </cell>
          <cell r="C83" t="str">
            <v>SELDOVIA</v>
          </cell>
          <cell r="D83" t="str">
            <v>Sewer</v>
          </cell>
          <cell r="E83" t="str">
            <v>Active</v>
          </cell>
        </row>
        <row r="84">
          <cell r="A84">
            <v>147</v>
          </cell>
          <cell r="B84" t="str">
            <v>City of Seldovia</v>
          </cell>
          <cell r="C84" t="str">
            <v>SELDOVIA</v>
          </cell>
          <cell r="D84" t="str">
            <v>Water</v>
          </cell>
          <cell r="E84" t="str">
            <v>Active</v>
          </cell>
        </row>
        <row r="85">
          <cell r="A85">
            <v>148</v>
          </cell>
          <cell r="B85" t="str">
            <v>City of Hoonah</v>
          </cell>
          <cell r="C85" t="str">
            <v>HOONAH</v>
          </cell>
          <cell r="D85" t="str">
            <v>Sewer</v>
          </cell>
          <cell r="E85" t="str">
            <v>Active</v>
          </cell>
        </row>
        <row r="86">
          <cell r="A86">
            <v>149</v>
          </cell>
          <cell r="B86" t="str">
            <v>City of Hoonah</v>
          </cell>
          <cell r="C86" t="str">
            <v>HOONAH</v>
          </cell>
          <cell r="D86" t="str">
            <v>Water</v>
          </cell>
          <cell r="E86" t="str">
            <v>Active</v>
          </cell>
        </row>
        <row r="87">
          <cell r="A87">
            <v>150</v>
          </cell>
          <cell r="B87" t="str">
            <v>Nome Joint Utility System</v>
          </cell>
          <cell r="C87" t="str">
            <v>NOME</v>
          </cell>
          <cell r="D87" t="str">
            <v>Electric</v>
          </cell>
          <cell r="E87" t="str">
            <v>Active</v>
          </cell>
        </row>
        <row r="88">
          <cell r="A88">
            <v>151</v>
          </cell>
          <cell r="B88" t="str">
            <v>Nome Joint Utility System</v>
          </cell>
          <cell r="C88" t="str">
            <v>NOME</v>
          </cell>
          <cell r="D88" t="str">
            <v>Sewer</v>
          </cell>
          <cell r="E88" t="str">
            <v>Active</v>
          </cell>
        </row>
        <row r="89">
          <cell r="A89">
            <v>152</v>
          </cell>
          <cell r="B89" t="str">
            <v>Nome Joint Utility System</v>
          </cell>
          <cell r="C89" t="str">
            <v>NOME</v>
          </cell>
          <cell r="D89" t="str">
            <v>Water</v>
          </cell>
          <cell r="E89" t="str">
            <v>Active</v>
          </cell>
        </row>
        <row r="90">
          <cell r="A90">
            <v>154</v>
          </cell>
          <cell r="B90" t="str">
            <v>City of Kotzebue d/b/a Municipal Utilities</v>
          </cell>
          <cell r="C90" t="str">
            <v>KMU</v>
          </cell>
          <cell r="D90" t="str">
            <v>Sewer</v>
          </cell>
          <cell r="E90" t="str">
            <v>Active</v>
          </cell>
        </row>
        <row r="91">
          <cell r="A91">
            <v>155</v>
          </cell>
          <cell r="B91" t="str">
            <v>City of Kotzebue d/b/a Municipal Utilities</v>
          </cell>
          <cell r="C91" t="str">
            <v>KMU</v>
          </cell>
          <cell r="D91" t="str">
            <v>Water</v>
          </cell>
          <cell r="E91" t="str">
            <v>Active</v>
          </cell>
        </row>
        <row r="92">
          <cell r="A92">
            <v>156</v>
          </cell>
          <cell r="B92" t="str">
            <v>GCI CABLE, INC. (JUNEAU)</v>
          </cell>
          <cell r="C92" t="str">
            <v>GCICI</v>
          </cell>
          <cell r="D92" t="str">
            <v>Cable</v>
          </cell>
          <cell r="E92" t="str">
            <v>Active</v>
          </cell>
        </row>
        <row r="93">
          <cell r="A93">
            <v>157</v>
          </cell>
          <cell r="B93" t="str">
            <v>GCI Cable, Inc. (Cordova)</v>
          </cell>
          <cell r="C93" t="str">
            <v>GCICI</v>
          </cell>
          <cell r="D93" t="str">
            <v>Cable</v>
          </cell>
          <cell r="E93" t="str">
            <v>Active</v>
          </cell>
        </row>
        <row r="94">
          <cell r="A94">
            <v>158</v>
          </cell>
          <cell r="B94" t="str">
            <v>GCI Cable, Inc. (Wrangell/Petersburg)</v>
          </cell>
          <cell r="C94" t="str">
            <v>GCICI</v>
          </cell>
          <cell r="D94" t="str">
            <v>Cable</v>
          </cell>
          <cell r="E94" t="str">
            <v>Active</v>
          </cell>
        </row>
        <row r="95">
          <cell r="A95">
            <v>160</v>
          </cell>
          <cell r="B95" t="str">
            <v>Cordova Electric Cooperative, Inc.</v>
          </cell>
          <cell r="C95" t="str">
            <v>CECI</v>
          </cell>
          <cell r="D95" t="str">
            <v>Electric</v>
          </cell>
          <cell r="E95" t="str">
            <v>Active</v>
          </cell>
        </row>
        <row r="96">
          <cell r="A96">
            <v>161</v>
          </cell>
          <cell r="B96" t="str">
            <v>City of Cordova</v>
          </cell>
          <cell r="C96" t="str">
            <v>CORDOVA</v>
          </cell>
          <cell r="D96" t="str">
            <v>Sewer</v>
          </cell>
          <cell r="E96" t="str">
            <v>Active</v>
          </cell>
        </row>
        <row r="97">
          <cell r="A97">
            <v>162</v>
          </cell>
          <cell r="B97" t="str">
            <v>Cordova Telephone Cooperative, Inc.</v>
          </cell>
          <cell r="C97" t="str">
            <v>CTCI</v>
          </cell>
          <cell r="D97" t="str">
            <v>Telecomm (LEC)</v>
          </cell>
          <cell r="E97" t="str">
            <v>Active</v>
          </cell>
        </row>
        <row r="98">
          <cell r="A98">
            <v>163</v>
          </cell>
          <cell r="B98" t="str">
            <v>City of Cordova</v>
          </cell>
          <cell r="C98" t="str">
            <v>CORDOVA</v>
          </cell>
          <cell r="D98" t="str">
            <v>Water</v>
          </cell>
          <cell r="E98" t="str">
            <v>Active</v>
          </cell>
        </row>
        <row r="99">
          <cell r="A99">
            <v>164</v>
          </cell>
          <cell r="B99" t="str">
            <v>GCI Cable, Inc. (Nome)</v>
          </cell>
          <cell r="C99" t="str">
            <v>GCICI</v>
          </cell>
          <cell r="D99" t="str">
            <v>Cable</v>
          </cell>
          <cell r="E99" t="str">
            <v>Active</v>
          </cell>
        </row>
        <row r="100">
          <cell r="A100">
            <v>165</v>
          </cell>
          <cell r="B100" t="str">
            <v>Interior Telephone Company Inc.</v>
          </cell>
          <cell r="C100" t="str">
            <v>ITC</v>
          </cell>
          <cell r="D100" t="str">
            <v>Telecomm (LEC)</v>
          </cell>
          <cell r="E100" t="str">
            <v>Active</v>
          </cell>
        </row>
        <row r="101">
          <cell r="A101">
            <v>167</v>
          </cell>
          <cell r="B101" t="str">
            <v>City of Craig</v>
          </cell>
          <cell r="C101" t="str">
            <v>CRAIG</v>
          </cell>
          <cell r="D101" t="str">
            <v>Water</v>
          </cell>
          <cell r="E101" t="str">
            <v>Active</v>
          </cell>
        </row>
        <row r="102">
          <cell r="A102">
            <v>168</v>
          </cell>
          <cell r="B102" t="str">
            <v>GCI Cable, Inc. (Kodiak)</v>
          </cell>
          <cell r="C102" t="str">
            <v>GCICI</v>
          </cell>
          <cell r="D102" t="str">
            <v>Cable</v>
          </cell>
          <cell r="E102" t="str">
            <v>Active</v>
          </cell>
        </row>
        <row r="103">
          <cell r="A103">
            <v>169</v>
          </cell>
          <cell r="B103" t="str">
            <v>Alaska Village Electric Cooperative, Inc.</v>
          </cell>
          <cell r="C103" t="str">
            <v>AVEC</v>
          </cell>
          <cell r="D103" t="str">
            <v>Electric</v>
          </cell>
          <cell r="E103" t="str">
            <v>Active</v>
          </cell>
        </row>
        <row r="104">
          <cell r="A104">
            <v>170</v>
          </cell>
          <cell r="B104" t="str">
            <v>City of Dillingham (Water)</v>
          </cell>
          <cell r="C104" t="str">
            <v>DILLINGHAM</v>
          </cell>
          <cell r="D104" t="str">
            <v>Water</v>
          </cell>
          <cell r="E104" t="str">
            <v>Active</v>
          </cell>
        </row>
        <row r="105">
          <cell r="A105">
            <v>171</v>
          </cell>
          <cell r="B105" t="str">
            <v>City of Dillingham (Waste Water)</v>
          </cell>
          <cell r="C105" t="str">
            <v>DILLINGHAM</v>
          </cell>
          <cell r="D105" t="str">
            <v>Sewer</v>
          </cell>
          <cell r="E105" t="str">
            <v>Active</v>
          </cell>
        </row>
        <row r="106">
          <cell r="A106">
            <v>172</v>
          </cell>
          <cell r="B106" t="str">
            <v>City of Hydaburg</v>
          </cell>
          <cell r="C106" t="str">
            <v>HYDABURG</v>
          </cell>
          <cell r="D106" t="str">
            <v>Water</v>
          </cell>
          <cell r="E106" t="str">
            <v>Active</v>
          </cell>
        </row>
        <row r="107">
          <cell r="A107">
            <v>173</v>
          </cell>
          <cell r="B107" t="str">
            <v>City of Kake</v>
          </cell>
          <cell r="C107" t="str">
            <v>KAKE</v>
          </cell>
          <cell r="D107" t="str">
            <v>Water</v>
          </cell>
          <cell r="E107" t="str">
            <v>Active</v>
          </cell>
        </row>
        <row r="108">
          <cell r="A108">
            <v>174</v>
          </cell>
          <cell r="B108" t="str">
            <v>City of Kake</v>
          </cell>
          <cell r="C108" t="str">
            <v>KAKE</v>
          </cell>
          <cell r="D108" t="str">
            <v>Sewer</v>
          </cell>
          <cell r="E108" t="str">
            <v>Active</v>
          </cell>
        </row>
        <row r="109">
          <cell r="A109">
            <v>176</v>
          </cell>
          <cell r="B109" t="str">
            <v>City of Klawock</v>
          </cell>
          <cell r="C109" t="str">
            <v>KLAWOCK</v>
          </cell>
          <cell r="D109" t="str">
            <v>Water</v>
          </cell>
          <cell r="E109" t="str">
            <v>Active</v>
          </cell>
        </row>
        <row r="110">
          <cell r="A110">
            <v>178</v>
          </cell>
          <cell r="B110" t="str">
            <v>City of Saxman</v>
          </cell>
          <cell r="C110" t="str">
            <v>SAXMAN</v>
          </cell>
          <cell r="D110" t="str">
            <v>Water</v>
          </cell>
          <cell r="E110" t="str">
            <v>Active</v>
          </cell>
        </row>
        <row r="111">
          <cell r="A111">
            <v>179</v>
          </cell>
          <cell r="B111" t="str">
            <v>City of Saxman</v>
          </cell>
          <cell r="C111" t="str">
            <v>SAXMAN</v>
          </cell>
          <cell r="D111" t="str">
            <v>Sewer</v>
          </cell>
          <cell r="E111" t="str">
            <v>Active</v>
          </cell>
        </row>
        <row r="112">
          <cell r="A112">
            <v>180</v>
          </cell>
          <cell r="B112" t="str">
            <v>City of Yakutat - Water</v>
          </cell>
          <cell r="C112" t="str">
            <v>City and Borough of Yakutat</v>
          </cell>
          <cell r="D112" t="str">
            <v>Water</v>
          </cell>
          <cell r="E112" t="str">
            <v>Active</v>
          </cell>
        </row>
        <row r="113">
          <cell r="A113">
            <v>181</v>
          </cell>
          <cell r="B113" t="str">
            <v>Electronic Design &amp; Development, Inc.</v>
          </cell>
          <cell r="C113" t="str">
            <v>EDDI</v>
          </cell>
          <cell r="D113" t="str">
            <v>Cable</v>
          </cell>
          <cell r="E113" t="str">
            <v>Active</v>
          </cell>
        </row>
        <row r="114">
          <cell r="A114">
            <v>182</v>
          </cell>
          <cell r="B114" t="str">
            <v>BRISTOL BAY TELEPHONE COOPERATIVE, INC.</v>
          </cell>
          <cell r="C114" t="str">
            <v>BBTC</v>
          </cell>
          <cell r="D114" t="str">
            <v>Telecomm (LEC)</v>
          </cell>
          <cell r="E114" t="str">
            <v>Active</v>
          </cell>
        </row>
        <row r="115">
          <cell r="A115">
            <v>186</v>
          </cell>
          <cell r="B115" t="str">
            <v>Electronic Design &amp; Development, Inc.</v>
          </cell>
          <cell r="C115" t="str">
            <v>EDDI</v>
          </cell>
          <cell r="D115" t="str">
            <v>Cable</v>
          </cell>
          <cell r="E115" t="str">
            <v>Active</v>
          </cell>
        </row>
        <row r="116">
          <cell r="A116">
            <v>187</v>
          </cell>
          <cell r="B116" t="str">
            <v>GCI CABLE, INC.</v>
          </cell>
          <cell r="C116" t="str">
            <v>GCICI</v>
          </cell>
          <cell r="D116" t="str">
            <v>Cable</v>
          </cell>
          <cell r="E116" t="str">
            <v>Active</v>
          </cell>
        </row>
        <row r="117">
          <cell r="A117">
            <v>189</v>
          </cell>
          <cell r="B117" t="str">
            <v>City of Craig</v>
          </cell>
          <cell r="C117" t="str">
            <v>CRAIG</v>
          </cell>
          <cell r="D117" t="str">
            <v>Sewer</v>
          </cell>
          <cell r="E117" t="str">
            <v>Active</v>
          </cell>
        </row>
        <row r="118">
          <cell r="A118">
            <v>191</v>
          </cell>
          <cell r="B118" t="str">
            <v>GCI Cable, Inc. (Valdez)</v>
          </cell>
          <cell r="C118" t="str">
            <v>GCICI</v>
          </cell>
          <cell r="D118" t="str">
            <v>Cable</v>
          </cell>
          <cell r="E118" t="str">
            <v>Active</v>
          </cell>
        </row>
        <row r="119">
          <cell r="A119">
            <v>194</v>
          </cell>
          <cell r="B119" t="str">
            <v>Dawn Development Corporation</v>
          </cell>
          <cell r="C119" t="str">
            <v>DAWN</v>
          </cell>
          <cell r="D119" t="str">
            <v>Water</v>
          </cell>
          <cell r="E119" t="str">
            <v>Active</v>
          </cell>
        </row>
        <row r="120">
          <cell r="A120">
            <v>196</v>
          </cell>
          <cell r="B120" t="str">
            <v>City of North Pole d/b/a North Pole Utility</v>
          </cell>
          <cell r="C120" t="str">
            <v>NORTH POLE</v>
          </cell>
          <cell r="D120" t="str">
            <v>Water</v>
          </cell>
          <cell r="E120" t="str">
            <v>Active</v>
          </cell>
        </row>
        <row r="121">
          <cell r="A121">
            <v>197</v>
          </cell>
          <cell r="B121" t="str">
            <v>City of North Pole d/b/a North Pole Utility</v>
          </cell>
          <cell r="C121" t="str">
            <v>NORTH POLE</v>
          </cell>
          <cell r="D121" t="str">
            <v>Sewer</v>
          </cell>
          <cell r="E121" t="str">
            <v>Active</v>
          </cell>
        </row>
        <row r="122">
          <cell r="A122">
            <v>198</v>
          </cell>
          <cell r="B122" t="str">
            <v>Dillingham Waste Management, LLC</v>
          </cell>
          <cell r="C122" t="str">
            <v>Dillingham Waste Management, L</v>
          </cell>
          <cell r="D122" t="str">
            <v>Refuse</v>
          </cell>
          <cell r="E122" t="str">
            <v>Active</v>
          </cell>
        </row>
        <row r="123">
          <cell r="A123">
            <v>200</v>
          </cell>
          <cell r="B123" t="str">
            <v>Gene R. Riley d/b/a G &amp; C Disposal Service</v>
          </cell>
          <cell r="C123" t="str">
            <v>G&amp;C</v>
          </cell>
          <cell r="D123" t="str">
            <v>Refuse</v>
          </cell>
          <cell r="E123" t="str">
            <v>Active</v>
          </cell>
        </row>
        <row r="124">
          <cell r="A124">
            <v>202</v>
          </cell>
          <cell r="B124" t="str">
            <v>Valdez Alaska Terminals, Inc.</v>
          </cell>
          <cell r="C124" t="str">
            <v>VATI</v>
          </cell>
          <cell r="D124" t="str">
            <v>Refuse</v>
          </cell>
          <cell r="E124" t="str">
            <v>Active</v>
          </cell>
        </row>
        <row r="125">
          <cell r="A125">
            <v>203</v>
          </cell>
          <cell r="B125" t="str">
            <v>Haines Sanitation, Inc.</v>
          </cell>
          <cell r="C125" t="str">
            <v>HSI</v>
          </cell>
          <cell r="D125" t="str">
            <v>Refuse</v>
          </cell>
          <cell r="E125" t="str">
            <v>Active</v>
          </cell>
        </row>
        <row r="126">
          <cell r="A126">
            <v>208</v>
          </cell>
          <cell r="B126" t="str">
            <v>NUSHAGAK ELECTRIC &amp; TELEPHONE COOPERATIVE, INC. (LEC)</v>
          </cell>
          <cell r="C126" t="str">
            <v>NETCI</v>
          </cell>
          <cell r="D126" t="str">
            <v>Telecomm (LEC)</v>
          </cell>
          <cell r="E126" t="str">
            <v>Active</v>
          </cell>
        </row>
        <row r="127">
          <cell r="A127">
            <v>212</v>
          </cell>
          <cell r="B127" t="str">
            <v>PETERSBURG, CITY OF</v>
          </cell>
          <cell r="C127" t="str">
            <v>PETERSBURG</v>
          </cell>
          <cell r="D127" t="str">
            <v>Electric</v>
          </cell>
          <cell r="E127" t="str">
            <v>Active</v>
          </cell>
        </row>
        <row r="128">
          <cell r="A128">
            <v>213</v>
          </cell>
          <cell r="B128" t="str">
            <v>Yukon Telephone Company, Inc.</v>
          </cell>
          <cell r="C128" t="str">
            <v>YTC</v>
          </cell>
          <cell r="D128" t="str">
            <v>Telecomm (LEC)</v>
          </cell>
          <cell r="E128" t="str">
            <v>Active</v>
          </cell>
        </row>
        <row r="129">
          <cell r="A129">
            <v>214</v>
          </cell>
          <cell r="B129" t="str">
            <v>Barrow Utilities and Electric Cooperative, Inc.</v>
          </cell>
          <cell r="C129" t="str">
            <v>BUECI</v>
          </cell>
          <cell r="D129" t="str">
            <v>Electric</v>
          </cell>
          <cell r="E129" t="str">
            <v>Active</v>
          </cell>
        </row>
        <row r="130">
          <cell r="A130">
            <v>216</v>
          </cell>
          <cell r="B130" t="str">
            <v>Ralph E. Bartlett d/b/a Interior Services</v>
          </cell>
          <cell r="C130" t="str">
            <v>BARTLETT</v>
          </cell>
          <cell r="D130" t="str">
            <v>Refuse</v>
          </cell>
          <cell r="E130" t="str">
            <v>Active</v>
          </cell>
        </row>
        <row r="131">
          <cell r="A131">
            <v>221</v>
          </cell>
          <cell r="B131" t="str">
            <v>CITY OF PELICAN</v>
          </cell>
          <cell r="C131" t="str">
            <v>Pelican</v>
          </cell>
          <cell r="D131" t="str">
            <v>Water</v>
          </cell>
          <cell r="E131" t="str">
            <v>Active</v>
          </cell>
        </row>
        <row r="132">
          <cell r="A132">
            <v>222</v>
          </cell>
          <cell r="B132" t="str">
            <v>Kodiak Island Borough</v>
          </cell>
          <cell r="C132" t="str">
            <v>KIB</v>
          </cell>
          <cell r="D132" t="str">
            <v>Refuse</v>
          </cell>
          <cell r="E132" t="str">
            <v>Active</v>
          </cell>
        </row>
        <row r="133">
          <cell r="A133">
            <v>223</v>
          </cell>
          <cell r="B133" t="str">
            <v>COPPER BASIN SANITATION, LLC</v>
          </cell>
          <cell r="C133" t="str">
            <v>CBS</v>
          </cell>
          <cell r="D133" t="str">
            <v>Refuse</v>
          </cell>
          <cell r="E133" t="str">
            <v>Active</v>
          </cell>
        </row>
        <row r="134">
          <cell r="A134">
            <v>227</v>
          </cell>
          <cell r="B134" t="str">
            <v>TDX NORTH SLOPE GENERATING, INC.</v>
          </cell>
          <cell r="C134" t="str">
            <v>TNSG</v>
          </cell>
          <cell r="D134" t="str">
            <v>Electric</v>
          </cell>
          <cell r="E134" t="str">
            <v>Active</v>
          </cell>
        </row>
        <row r="135">
          <cell r="A135">
            <v>228</v>
          </cell>
          <cell r="B135" t="str">
            <v>City of Homer</v>
          </cell>
          <cell r="C135" t="str">
            <v>HOMER</v>
          </cell>
          <cell r="D135" t="str">
            <v>Sewer</v>
          </cell>
          <cell r="E135" t="str">
            <v>Active</v>
          </cell>
        </row>
        <row r="136">
          <cell r="A136">
            <v>229</v>
          </cell>
          <cell r="B136" t="str">
            <v>City of Wrangell</v>
          </cell>
          <cell r="C136" t="str">
            <v>WRANGELL</v>
          </cell>
          <cell r="D136" t="str">
            <v>Sewer</v>
          </cell>
          <cell r="E136" t="str">
            <v>Active</v>
          </cell>
        </row>
        <row r="137">
          <cell r="A137">
            <v>230</v>
          </cell>
          <cell r="B137" t="str">
            <v>SAND POINT GENERATING, LLC</v>
          </cell>
          <cell r="C137" t="str">
            <v>SPG</v>
          </cell>
          <cell r="D137" t="str">
            <v>Electric</v>
          </cell>
          <cell r="E137" t="str">
            <v>Active</v>
          </cell>
        </row>
        <row r="138">
          <cell r="A138">
            <v>231</v>
          </cell>
          <cell r="B138" t="str">
            <v>North Slope Borough - Service Area Ten</v>
          </cell>
          <cell r="C138" t="str">
            <v>NSB</v>
          </cell>
          <cell r="D138" t="str">
            <v>Refuse</v>
          </cell>
          <cell r="E138" t="str">
            <v>Active</v>
          </cell>
        </row>
        <row r="139">
          <cell r="A139">
            <v>232</v>
          </cell>
          <cell r="B139" t="str">
            <v>Alma Corporation</v>
          </cell>
          <cell r="C139" t="str">
            <v>ALMA</v>
          </cell>
          <cell r="D139" t="str">
            <v>Refuse</v>
          </cell>
          <cell r="E139" t="str">
            <v>Active</v>
          </cell>
        </row>
        <row r="140">
          <cell r="A140">
            <v>233</v>
          </cell>
          <cell r="B140" t="str">
            <v>Earl Patterson Sanitation and Refuse Service, Inc.</v>
          </cell>
          <cell r="C140" t="str">
            <v>PATTERSON</v>
          </cell>
          <cell r="D140" t="str">
            <v>Refuse</v>
          </cell>
          <cell r="E140" t="str">
            <v>Active</v>
          </cell>
        </row>
        <row r="141">
          <cell r="A141">
            <v>236</v>
          </cell>
          <cell r="B141" t="str">
            <v>PETERSBURG, CITY OF</v>
          </cell>
          <cell r="C141" t="str">
            <v>PETERSBURG</v>
          </cell>
          <cell r="D141" t="str">
            <v>Water</v>
          </cell>
          <cell r="E141" t="str">
            <v>Active</v>
          </cell>
        </row>
        <row r="142">
          <cell r="A142">
            <v>237</v>
          </cell>
          <cell r="B142" t="str">
            <v>PETERSBURG, CITY OF</v>
          </cell>
          <cell r="C142" t="str">
            <v>PETERSBURG</v>
          </cell>
          <cell r="D142" t="str">
            <v>Sewer</v>
          </cell>
          <cell r="E142" t="str">
            <v>Active</v>
          </cell>
        </row>
        <row r="143">
          <cell r="A143">
            <v>238</v>
          </cell>
          <cell r="B143" t="str">
            <v>City of Whittier</v>
          </cell>
          <cell r="C143" t="str">
            <v>WHITTIER</v>
          </cell>
          <cell r="D143" t="str">
            <v>Water</v>
          </cell>
          <cell r="E143" t="str">
            <v>Active</v>
          </cell>
        </row>
        <row r="144">
          <cell r="A144">
            <v>239</v>
          </cell>
          <cell r="B144" t="str">
            <v>City of Whittier</v>
          </cell>
          <cell r="C144" t="str">
            <v>WHITTIER</v>
          </cell>
          <cell r="D144" t="str">
            <v>Sewer</v>
          </cell>
          <cell r="E144" t="str">
            <v>Active</v>
          </cell>
        </row>
        <row r="145">
          <cell r="A145">
            <v>240</v>
          </cell>
          <cell r="B145" t="str">
            <v>INSIDE PASSAGE ELECTRIC COOPERATIVE, INC.</v>
          </cell>
          <cell r="C145" t="str">
            <v>IPEC</v>
          </cell>
          <cell r="D145" t="str">
            <v>Electric</v>
          </cell>
          <cell r="E145" t="str">
            <v>Active</v>
          </cell>
        </row>
        <row r="146">
          <cell r="A146">
            <v>241</v>
          </cell>
          <cell r="B146" t="str">
            <v>Valley Water Company, Inc.</v>
          </cell>
          <cell r="C146" t="str">
            <v>VWCI</v>
          </cell>
          <cell r="D146" t="str">
            <v>Water</v>
          </cell>
          <cell r="E146" t="str">
            <v>Active</v>
          </cell>
        </row>
        <row r="147">
          <cell r="A147">
            <v>242</v>
          </cell>
          <cell r="B147" t="str">
            <v>The Native Village of Nikolski d/b/a Umnak Power Company</v>
          </cell>
          <cell r="C147" t="str">
            <v>UMNAK</v>
          </cell>
          <cell r="D147" t="str">
            <v>Electric</v>
          </cell>
          <cell r="E147" t="str">
            <v>Active</v>
          </cell>
        </row>
        <row r="148">
          <cell r="A148">
            <v>243</v>
          </cell>
          <cell r="B148" t="str">
            <v>Burnham Construction, Inc.</v>
          </cell>
          <cell r="C148" t="str">
            <v>Burnham Construction, Inc.</v>
          </cell>
          <cell r="D148" t="str">
            <v>Refuse</v>
          </cell>
          <cell r="E148" t="str">
            <v>Active</v>
          </cell>
        </row>
        <row r="149">
          <cell r="A149">
            <v>244</v>
          </cell>
          <cell r="B149" t="str">
            <v>McGrath Trash and Refuse</v>
          </cell>
          <cell r="C149" t="str">
            <v>MTR</v>
          </cell>
          <cell r="D149" t="str">
            <v>Refuse</v>
          </cell>
          <cell r="E149" t="str">
            <v>Active</v>
          </cell>
        </row>
        <row r="150">
          <cell r="A150">
            <v>245</v>
          </cell>
          <cell r="B150" t="str">
            <v>GCI Cable, Inc. (Kotzebue)</v>
          </cell>
          <cell r="C150" t="str">
            <v>GCICI</v>
          </cell>
          <cell r="D150" t="str">
            <v>Cable</v>
          </cell>
          <cell r="E150" t="str">
            <v>Active</v>
          </cell>
        </row>
        <row r="151">
          <cell r="A151">
            <v>246</v>
          </cell>
          <cell r="B151" t="str">
            <v>GCI Cable, Inc. (Bethel)</v>
          </cell>
          <cell r="C151" t="str">
            <v>GCICI</v>
          </cell>
          <cell r="D151" t="str">
            <v>Cable</v>
          </cell>
          <cell r="E151" t="str">
            <v>Active</v>
          </cell>
        </row>
        <row r="152">
          <cell r="A152">
            <v>249</v>
          </cell>
          <cell r="B152" t="str">
            <v>United Utilities, Inc.</v>
          </cell>
          <cell r="C152" t="str">
            <v>UUI</v>
          </cell>
          <cell r="D152" t="str">
            <v>Telecomm (LEC)</v>
          </cell>
          <cell r="E152" t="str">
            <v>Active</v>
          </cell>
        </row>
        <row r="153">
          <cell r="A153">
            <v>250</v>
          </cell>
          <cell r="B153" t="str">
            <v>Thorne Bay Community TV, Inc.</v>
          </cell>
          <cell r="C153" t="str">
            <v>TBTV</v>
          </cell>
          <cell r="D153" t="str">
            <v>Cable</v>
          </cell>
          <cell r="E153" t="str">
            <v>Active</v>
          </cell>
        </row>
        <row r="154">
          <cell r="A154">
            <v>251</v>
          </cell>
          <cell r="B154" t="str">
            <v>ACS OF ALASKA, LLC D/B/A ALASKA COMMUNICATIONS SYSTEMS, ALASKA COMMUNICATIONS, ACS LOCAL SERVICE, AND ACS</v>
          </cell>
          <cell r="C154" t="str">
            <v>ACS-AK</v>
          </cell>
          <cell r="D154" t="str">
            <v>Telecomm (LEC)</v>
          </cell>
          <cell r="E154" t="str">
            <v>Active</v>
          </cell>
        </row>
        <row r="155">
          <cell r="A155">
            <v>252</v>
          </cell>
          <cell r="B155" t="str">
            <v>GCI Cable, Inc. (Fairbanks)</v>
          </cell>
          <cell r="C155" t="str">
            <v>GCICI</v>
          </cell>
          <cell r="D155" t="str">
            <v>Cable (Unregulated)</v>
          </cell>
          <cell r="E155" t="str">
            <v>Active</v>
          </cell>
        </row>
        <row r="156">
          <cell r="A156">
            <v>253</v>
          </cell>
          <cell r="B156" t="str">
            <v>MUKLUK TELEPHONE COMPANY, INC.</v>
          </cell>
          <cell r="C156" t="str">
            <v>MUKLUK</v>
          </cell>
          <cell r="D156" t="str">
            <v>Telecomm (LEC)</v>
          </cell>
          <cell r="E156" t="str">
            <v>Active</v>
          </cell>
        </row>
        <row r="157">
          <cell r="A157">
            <v>254</v>
          </cell>
          <cell r="B157" t="str">
            <v>North Slope Borough d/b/a North Slope Borough Power and Light System</v>
          </cell>
          <cell r="C157" t="str">
            <v>NSPL</v>
          </cell>
          <cell r="D157" t="str">
            <v>Electric</v>
          </cell>
          <cell r="E157" t="str">
            <v>Active</v>
          </cell>
        </row>
        <row r="158">
          <cell r="A158">
            <v>254</v>
          </cell>
          <cell r="B158" t="str">
            <v>North Slope Borough d/b/a North Slope Borough Power and Light System</v>
          </cell>
          <cell r="C158" t="str">
            <v>NSB</v>
          </cell>
          <cell r="D158" t="str">
            <v>Electric</v>
          </cell>
          <cell r="E158" t="str">
            <v>Active</v>
          </cell>
        </row>
        <row r="159">
          <cell r="A159">
            <v>256</v>
          </cell>
          <cell r="B159" t="str">
            <v>Circle Electric, LLC</v>
          </cell>
          <cell r="C159" t="str">
            <v>CE</v>
          </cell>
          <cell r="D159" t="str">
            <v>Electric</v>
          </cell>
          <cell r="E159" t="str">
            <v>Active</v>
          </cell>
        </row>
        <row r="160">
          <cell r="A160">
            <v>257</v>
          </cell>
          <cell r="B160" t="str">
            <v>ARCTIC SLOPE TELEPHONE ASSOCIATION COOPERATIVE, INC.</v>
          </cell>
          <cell r="C160" t="str">
            <v>ASTAC</v>
          </cell>
          <cell r="D160" t="str">
            <v>Telecomm (LEC)</v>
          </cell>
          <cell r="E160" t="str">
            <v>Active</v>
          </cell>
        </row>
        <row r="161">
          <cell r="A161">
            <v>258</v>
          </cell>
          <cell r="B161" t="str">
            <v>MILE 8 UTILITIES, LLC</v>
          </cell>
          <cell r="C161" t="str">
            <v>MILE 8</v>
          </cell>
          <cell r="D161" t="str">
            <v>Water</v>
          </cell>
          <cell r="E161" t="str">
            <v>Active</v>
          </cell>
        </row>
        <row r="162">
          <cell r="A162">
            <v>259</v>
          </cell>
          <cell r="B162" t="str">
            <v>MILE 8 UTILITIES, LLC</v>
          </cell>
          <cell r="C162" t="str">
            <v>MILE 8</v>
          </cell>
          <cell r="D162" t="str">
            <v>Sewer</v>
          </cell>
          <cell r="E162" t="str">
            <v>Active</v>
          </cell>
        </row>
        <row r="163">
          <cell r="A163">
            <v>260</v>
          </cell>
          <cell r="B163" t="str">
            <v>BETTLES TELEPHONE, INC.</v>
          </cell>
          <cell r="C163" t="str">
            <v>BTI</v>
          </cell>
          <cell r="D163" t="str">
            <v>Telecomm (LEC)</v>
          </cell>
          <cell r="E163" t="str">
            <v>Active</v>
          </cell>
        </row>
        <row r="164">
          <cell r="A164">
            <v>261</v>
          </cell>
          <cell r="B164" t="str">
            <v>GCI Cable, Inc. (Anchorage)</v>
          </cell>
          <cell r="C164" t="str">
            <v>GCICI</v>
          </cell>
          <cell r="D164" t="str">
            <v>Cable</v>
          </cell>
          <cell r="E164" t="str">
            <v>Active</v>
          </cell>
        </row>
        <row r="165">
          <cell r="A165">
            <v>262</v>
          </cell>
          <cell r="B165" t="str">
            <v>City of Wasilla</v>
          </cell>
          <cell r="C165" t="str">
            <v>WASILLA</v>
          </cell>
          <cell r="D165" t="str">
            <v>Water</v>
          </cell>
          <cell r="E165" t="str">
            <v>Active</v>
          </cell>
        </row>
        <row r="166">
          <cell r="A166">
            <v>267</v>
          </cell>
          <cell r="B166" t="str">
            <v>BARROW UTILITIES AND ELECTRIC COOPERATIVE, INC. - Sewer</v>
          </cell>
          <cell r="C166" t="str">
            <v>BUECI</v>
          </cell>
          <cell r="D166" t="str">
            <v>Sewer</v>
          </cell>
          <cell r="E166" t="str">
            <v>Active</v>
          </cell>
        </row>
        <row r="167">
          <cell r="A167">
            <v>268</v>
          </cell>
          <cell r="B167" t="str">
            <v>BARROW UTILITIES AND ELECTRIC COOPERATIVE, INC. - Water</v>
          </cell>
          <cell r="C167" t="str">
            <v>BUECI</v>
          </cell>
          <cell r="D167" t="str">
            <v>Water</v>
          </cell>
          <cell r="E167" t="str">
            <v>Active</v>
          </cell>
        </row>
        <row r="168">
          <cell r="A168">
            <v>272</v>
          </cell>
          <cell r="B168" t="str">
            <v>RON ALLEVA D/B/A SWISS CASTLE ESTATES WATER WORKS</v>
          </cell>
          <cell r="C168" t="str">
            <v>SWISS CAST</v>
          </cell>
          <cell r="D168" t="str">
            <v>Water</v>
          </cell>
          <cell r="E168" t="str">
            <v>Active</v>
          </cell>
        </row>
        <row r="169">
          <cell r="A169">
            <v>274</v>
          </cell>
          <cell r="B169" t="str">
            <v>City of Galena</v>
          </cell>
          <cell r="C169" t="str">
            <v>GALENA</v>
          </cell>
          <cell r="D169" t="str">
            <v>Electric</v>
          </cell>
          <cell r="E169" t="str">
            <v>Active</v>
          </cell>
        </row>
        <row r="170">
          <cell r="A170">
            <v>276</v>
          </cell>
          <cell r="B170" t="str">
            <v>City of Fairbanks, Department of Public Works</v>
          </cell>
          <cell r="C170" t="str">
            <v>FAIRBANKS</v>
          </cell>
          <cell r="D170" t="str">
            <v>Refuse</v>
          </cell>
          <cell r="E170" t="str">
            <v>Active</v>
          </cell>
        </row>
        <row r="171">
          <cell r="A171">
            <v>277</v>
          </cell>
          <cell r="B171" t="str">
            <v>Hoonah Tlingit &amp; Haida Community Council</v>
          </cell>
          <cell r="C171" t="str">
            <v>HTHCC</v>
          </cell>
          <cell r="D171" t="str">
            <v>Cable</v>
          </cell>
          <cell r="E171" t="str">
            <v>Active</v>
          </cell>
        </row>
        <row r="172">
          <cell r="A172">
            <v>280</v>
          </cell>
          <cell r="B172" t="str">
            <v>I-N-N Electric Cooperative, Inc.</v>
          </cell>
          <cell r="C172" t="str">
            <v>INN</v>
          </cell>
          <cell r="D172" t="str">
            <v>Electric</v>
          </cell>
          <cell r="E172" t="str">
            <v>Active</v>
          </cell>
        </row>
        <row r="173">
          <cell r="A173">
            <v>281</v>
          </cell>
          <cell r="B173" t="str">
            <v>Kwethluk, Inc. d/b/a Kuiggluum Kallugvia</v>
          </cell>
          <cell r="C173" t="str">
            <v>KK</v>
          </cell>
          <cell r="D173" t="str">
            <v>Electric</v>
          </cell>
          <cell r="E173" t="str">
            <v>Active</v>
          </cell>
        </row>
        <row r="174">
          <cell r="A174">
            <v>282</v>
          </cell>
          <cell r="B174" t="str">
            <v>City of Palmer</v>
          </cell>
          <cell r="C174" t="str">
            <v>PALMER</v>
          </cell>
          <cell r="D174" t="str">
            <v>Refuse</v>
          </cell>
          <cell r="E174" t="str">
            <v>Active</v>
          </cell>
        </row>
        <row r="175">
          <cell r="A175">
            <v>283</v>
          </cell>
          <cell r="B175" t="str">
            <v>COLVILLE, INC.</v>
          </cell>
          <cell r="C175" t="str">
            <v>Colville</v>
          </cell>
          <cell r="D175" t="str">
            <v>Refuse</v>
          </cell>
          <cell r="E175" t="str">
            <v>Active</v>
          </cell>
        </row>
        <row r="176">
          <cell r="A176">
            <v>284</v>
          </cell>
          <cell r="B176" t="str">
            <v>Municipality of Anchorage</v>
          </cell>
          <cell r="C176" t="str">
            <v>MOA</v>
          </cell>
          <cell r="D176" t="str">
            <v>Refuse</v>
          </cell>
          <cell r="E176" t="str">
            <v>Active</v>
          </cell>
        </row>
        <row r="177">
          <cell r="A177">
            <v>287</v>
          </cell>
          <cell r="B177" t="str">
            <v>GCI Cable, Inc. (Kenai/Soldotna)</v>
          </cell>
          <cell r="C177" t="str">
            <v>GCICI</v>
          </cell>
          <cell r="D177" t="str">
            <v>Cable</v>
          </cell>
          <cell r="E177" t="str">
            <v>Active</v>
          </cell>
        </row>
        <row r="178">
          <cell r="A178">
            <v>289</v>
          </cell>
          <cell r="B178" t="str">
            <v>City of King Cove</v>
          </cell>
          <cell r="C178" t="str">
            <v>KING COVE</v>
          </cell>
          <cell r="D178" t="str">
            <v>Electric</v>
          </cell>
          <cell r="E178" t="str">
            <v>Active</v>
          </cell>
        </row>
        <row r="179">
          <cell r="A179">
            <v>290</v>
          </cell>
          <cell r="B179" t="str">
            <v>Golden Heart Utilities, Inc.</v>
          </cell>
          <cell r="C179" t="str">
            <v>Golden Heart Utilities, Inc.</v>
          </cell>
          <cell r="D179" t="str">
            <v>Sewer</v>
          </cell>
          <cell r="E179" t="str">
            <v>Active</v>
          </cell>
        </row>
        <row r="180">
          <cell r="A180">
            <v>291</v>
          </cell>
          <cell r="B180" t="str">
            <v>CITY OF ATKA</v>
          </cell>
          <cell r="C180" t="str">
            <v>Atka</v>
          </cell>
          <cell r="D180" t="str">
            <v>Electric</v>
          </cell>
          <cell r="E180" t="str">
            <v>Active</v>
          </cell>
        </row>
        <row r="181">
          <cell r="A181">
            <v>292</v>
          </cell>
          <cell r="B181" t="str">
            <v>NORTH COUNTRY TELEPHONE, INC.</v>
          </cell>
          <cell r="C181" t="str">
            <v>NCTI</v>
          </cell>
          <cell r="D181" t="str">
            <v>Telecomm (LEC)</v>
          </cell>
          <cell r="E181" t="str">
            <v>Active</v>
          </cell>
        </row>
        <row r="182">
          <cell r="A182">
            <v>293</v>
          </cell>
          <cell r="B182" t="str">
            <v>City of Akutan</v>
          </cell>
          <cell r="C182" t="str">
            <v>AKUTAN</v>
          </cell>
          <cell r="D182" t="str">
            <v>Electric</v>
          </cell>
          <cell r="E182" t="str">
            <v>Active</v>
          </cell>
        </row>
        <row r="183">
          <cell r="A183">
            <v>295</v>
          </cell>
          <cell r="B183" t="str">
            <v>Prudhoe Communications, Inc.</v>
          </cell>
          <cell r="C183" t="str">
            <v>PCI</v>
          </cell>
          <cell r="D183" t="str">
            <v>Radio Common Carrier</v>
          </cell>
          <cell r="E183" t="str">
            <v>Active</v>
          </cell>
        </row>
        <row r="184">
          <cell r="A184">
            <v>297</v>
          </cell>
          <cell r="B184" t="str">
            <v>City of Chignik</v>
          </cell>
          <cell r="C184" t="str">
            <v>CHIGNIK</v>
          </cell>
          <cell r="D184" t="str">
            <v>Electric</v>
          </cell>
          <cell r="E184" t="str">
            <v>Active</v>
          </cell>
        </row>
        <row r="185">
          <cell r="A185">
            <v>299</v>
          </cell>
          <cell r="B185" t="str">
            <v>City of Thorne Bay</v>
          </cell>
          <cell r="C185" t="str">
            <v>THORNE BAY</v>
          </cell>
          <cell r="D185" t="str">
            <v>Refuse</v>
          </cell>
          <cell r="E185" t="str">
            <v>Active</v>
          </cell>
        </row>
        <row r="186">
          <cell r="A186">
            <v>301</v>
          </cell>
          <cell r="B186" t="str">
            <v>CONOCOPHILLIPS TRANSPORTATION ALASKA, INC.</v>
          </cell>
          <cell r="C186" t="str">
            <v>CPTAI</v>
          </cell>
          <cell r="D186" t="str">
            <v>Pipeline</v>
          </cell>
          <cell r="E186" t="str">
            <v>Active</v>
          </cell>
        </row>
        <row r="187">
          <cell r="A187">
            <v>303</v>
          </cell>
          <cell r="B187" t="str">
            <v>COOK INLET PIPE LINE, LLC</v>
          </cell>
          <cell r="C187" t="str">
            <v>CIPL</v>
          </cell>
          <cell r="D187" t="str">
            <v>Pipeline</v>
          </cell>
          <cell r="E187" t="str">
            <v>Active</v>
          </cell>
        </row>
        <row r="188">
          <cell r="A188">
            <v>304</v>
          </cell>
          <cell r="B188" t="str">
            <v>EXXONMOBIL PIPELINE COMPANY</v>
          </cell>
          <cell r="C188" t="str">
            <v>EXXONMOBIL</v>
          </cell>
          <cell r="D188" t="str">
            <v>Pipeline</v>
          </cell>
          <cell r="E188" t="str">
            <v>Active</v>
          </cell>
        </row>
        <row r="189">
          <cell r="A189">
            <v>305</v>
          </cell>
          <cell r="B189" t="str">
            <v>Mid-Alaska Pipeline, LLC</v>
          </cell>
          <cell r="C189" t="str">
            <v>Mid-Alaska Pipeline, LLC</v>
          </cell>
          <cell r="D189" t="str">
            <v>Pipeline</v>
          </cell>
          <cell r="E189" t="str">
            <v>Active</v>
          </cell>
        </row>
        <row r="190">
          <cell r="A190">
            <v>306</v>
          </cell>
          <cell r="B190" t="str">
            <v>KENAI PIPE LINE COMPANY</v>
          </cell>
          <cell r="C190" t="str">
            <v>KPL</v>
          </cell>
          <cell r="D190" t="str">
            <v>Pipeline</v>
          </cell>
          <cell r="E190" t="str">
            <v>Active</v>
          </cell>
        </row>
        <row r="191">
          <cell r="A191">
            <v>307</v>
          </cell>
          <cell r="B191" t="str">
            <v>KUPARUK TRANSPORTATION COMPANY</v>
          </cell>
          <cell r="C191" t="str">
            <v>KTC</v>
          </cell>
          <cell r="D191" t="str">
            <v>Pipeline</v>
          </cell>
          <cell r="E191" t="str">
            <v>Active</v>
          </cell>
        </row>
        <row r="192">
          <cell r="A192">
            <v>309</v>
          </cell>
          <cell r="B192" t="str">
            <v>TESORO ALASKA PIPELINE COMPANY</v>
          </cell>
          <cell r="C192" t="str">
            <v>TESORO</v>
          </cell>
          <cell r="D192" t="str">
            <v>Pipeline</v>
          </cell>
          <cell r="E192" t="str">
            <v>Active</v>
          </cell>
        </row>
        <row r="193">
          <cell r="A193">
            <v>311</v>
          </cell>
          <cell r="B193" t="str">
            <v>BP PIPELINES (ALASKA) INC.</v>
          </cell>
          <cell r="C193" t="str">
            <v>BP</v>
          </cell>
          <cell r="D193" t="str">
            <v>Pipeline</v>
          </cell>
          <cell r="E193" t="str">
            <v>Active</v>
          </cell>
        </row>
        <row r="194">
          <cell r="A194">
            <v>312</v>
          </cell>
          <cell r="B194" t="str">
            <v>UNOCAL PIPELINE COMPANY</v>
          </cell>
          <cell r="C194" t="str">
            <v>UNOCAL</v>
          </cell>
          <cell r="D194" t="str">
            <v>Pipeline</v>
          </cell>
          <cell r="E194" t="str">
            <v>Active</v>
          </cell>
        </row>
        <row r="195">
          <cell r="A195">
            <v>313</v>
          </cell>
          <cell r="B195" t="str">
            <v>City of Thorne Bay</v>
          </cell>
          <cell r="C195" t="str">
            <v>THORNE BAY</v>
          </cell>
          <cell r="D195" t="str">
            <v>Sewer</v>
          </cell>
          <cell r="E195" t="str">
            <v>Active</v>
          </cell>
        </row>
        <row r="196">
          <cell r="A196">
            <v>314</v>
          </cell>
          <cell r="B196" t="str">
            <v>City of Thorne Bay</v>
          </cell>
          <cell r="C196" t="str">
            <v>THORNE BAY</v>
          </cell>
          <cell r="D196" t="str">
            <v>Water</v>
          </cell>
          <cell r="E196" t="str">
            <v>Active</v>
          </cell>
        </row>
        <row r="197">
          <cell r="A197">
            <v>315</v>
          </cell>
          <cell r="B197" t="str">
            <v>Eyecom, Incorporated</v>
          </cell>
          <cell r="C197" t="str">
            <v>EYECOM</v>
          </cell>
          <cell r="D197" t="str">
            <v>Cable</v>
          </cell>
          <cell r="E197" t="str">
            <v>Active</v>
          </cell>
        </row>
        <row r="198">
          <cell r="A198">
            <v>316</v>
          </cell>
          <cell r="B198" t="str">
            <v>Eyecom, Incorporated</v>
          </cell>
          <cell r="C198" t="str">
            <v>EYECOM</v>
          </cell>
          <cell r="D198" t="str">
            <v>Cable</v>
          </cell>
          <cell r="E198" t="str">
            <v>Active</v>
          </cell>
        </row>
        <row r="199">
          <cell r="A199">
            <v>318</v>
          </cell>
          <cell r="B199" t="str">
            <v>City of Wasilla</v>
          </cell>
          <cell r="C199" t="str">
            <v>WASILLA</v>
          </cell>
          <cell r="D199" t="str">
            <v>Sewer</v>
          </cell>
          <cell r="E199" t="str">
            <v>Active</v>
          </cell>
        </row>
        <row r="200">
          <cell r="A200">
            <v>319</v>
          </cell>
          <cell r="B200" t="str">
            <v>Napakiak Ircinraq Power Company</v>
          </cell>
          <cell r="C200" t="str">
            <v>NIPC</v>
          </cell>
          <cell r="D200" t="str">
            <v>Electric</v>
          </cell>
          <cell r="E200" t="str">
            <v>Active</v>
          </cell>
        </row>
        <row r="201">
          <cell r="A201">
            <v>320</v>
          </cell>
          <cell r="B201" t="str">
            <v>City of Egegik - Electric</v>
          </cell>
          <cell r="C201" t="str">
            <v>EGEGIK</v>
          </cell>
          <cell r="D201" t="str">
            <v>Electric</v>
          </cell>
          <cell r="E201" t="str">
            <v>Active</v>
          </cell>
        </row>
        <row r="202">
          <cell r="A202">
            <v>321</v>
          </cell>
          <cell r="B202" t="str">
            <v>Manokotak Power Company</v>
          </cell>
          <cell r="C202" t="str">
            <v>MPC</v>
          </cell>
          <cell r="D202" t="str">
            <v>Electric</v>
          </cell>
          <cell r="E202" t="str">
            <v>Active</v>
          </cell>
        </row>
        <row r="203">
          <cell r="A203">
            <v>322</v>
          </cell>
          <cell r="B203" t="str">
            <v>Frontier Cable, Inc.</v>
          </cell>
          <cell r="C203" t="str">
            <v>FCI</v>
          </cell>
          <cell r="D203" t="str">
            <v>Cable</v>
          </cell>
          <cell r="E203" t="str">
            <v>Active</v>
          </cell>
        </row>
        <row r="204">
          <cell r="A204">
            <v>323</v>
          </cell>
          <cell r="B204" t="str">
            <v>King Cove Corp.</v>
          </cell>
          <cell r="C204" t="str">
            <v>MT.DUTT</v>
          </cell>
          <cell r="D204" t="str">
            <v>Cable</v>
          </cell>
          <cell r="E204" t="str">
            <v>Active</v>
          </cell>
        </row>
        <row r="205">
          <cell r="A205">
            <v>324</v>
          </cell>
          <cell r="B205" t="str">
            <v>NUSHAGAK ELECTRIC &amp; TELEPHONE COOPERATIVE, INC. (Cable)</v>
          </cell>
          <cell r="D205" t="str">
            <v>Cable</v>
          </cell>
          <cell r="E205" t="str">
            <v>Active</v>
          </cell>
        </row>
        <row r="206">
          <cell r="A206">
            <v>327</v>
          </cell>
          <cell r="B206" t="str">
            <v>BOROUGH, KETCHIKAN GATEWAY</v>
          </cell>
          <cell r="C206" t="str">
            <v>KGB</v>
          </cell>
          <cell r="D206" t="str">
            <v>Sewer</v>
          </cell>
          <cell r="E206" t="str">
            <v>Active</v>
          </cell>
        </row>
        <row r="207">
          <cell r="A207">
            <v>328</v>
          </cell>
          <cell r="B207" t="str">
            <v>BOROUGH, NORTH SLOPE</v>
          </cell>
          <cell r="C207" t="str">
            <v>NSB</v>
          </cell>
          <cell r="D207" t="str">
            <v>Water</v>
          </cell>
          <cell r="E207" t="str">
            <v>Active</v>
          </cell>
        </row>
        <row r="208">
          <cell r="A208">
            <v>329</v>
          </cell>
          <cell r="B208" t="str">
            <v>MILNE POINT PIPELINE, LLC (oil)</v>
          </cell>
          <cell r="C208" t="str">
            <v>MPPLLC</v>
          </cell>
          <cell r="D208" t="str">
            <v>Pipeline</v>
          </cell>
          <cell r="E208" t="str">
            <v>Active</v>
          </cell>
        </row>
        <row r="209">
          <cell r="A209">
            <v>330</v>
          </cell>
          <cell r="B209" t="str">
            <v>Levelock Electric Cooperative, Inc.</v>
          </cell>
          <cell r="C209" t="str">
            <v>LECI</v>
          </cell>
          <cell r="D209" t="str">
            <v>Electric</v>
          </cell>
          <cell r="E209" t="str">
            <v>Active</v>
          </cell>
        </row>
        <row r="210">
          <cell r="A210">
            <v>331</v>
          </cell>
          <cell r="B210" t="str">
            <v>PETERSBURG, CITY OF</v>
          </cell>
          <cell r="C210" t="str">
            <v>PETERSBURG</v>
          </cell>
          <cell r="D210" t="str">
            <v>Refuse</v>
          </cell>
          <cell r="E210" t="str">
            <v>Active</v>
          </cell>
        </row>
        <row r="211">
          <cell r="A211">
            <v>332</v>
          </cell>
          <cell r="B211" t="str">
            <v>Hughes Power &amp; Light Company</v>
          </cell>
          <cell r="C211" t="str">
            <v>HPLC</v>
          </cell>
          <cell r="D211" t="str">
            <v>Electric</v>
          </cell>
          <cell r="E211" t="str">
            <v>Active</v>
          </cell>
        </row>
        <row r="212">
          <cell r="A212">
            <v>333</v>
          </cell>
          <cell r="B212" t="str">
            <v>City of Fort Yukon</v>
          </cell>
          <cell r="C212" t="str">
            <v>FORT YUKON</v>
          </cell>
          <cell r="D212" t="str">
            <v>Water</v>
          </cell>
          <cell r="E212" t="str">
            <v>Active</v>
          </cell>
        </row>
        <row r="213">
          <cell r="A213">
            <v>334</v>
          </cell>
          <cell r="B213" t="str">
            <v>OLIKTOK PIPELINE COMPANY</v>
          </cell>
          <cell r="C213" t="str">
            <v>OLIKTOK</v>
          </cell>
          <cell r="D213" t="str">
            <v>Pipeline</v>
          </cell>
          <cell r="E213" t="str">
            <v>Active</v>
          </cell>
        </row>
        <row r="214">
          <cell r="A214">
            <v>336</v>
          </cell>
          <cell r="B214" t="str">
            <v>GCI CABLE, INC.</v>
          </cell>
          <cell r="C214" t="str">
            <v>ACC</v>
          </cell>
          <cell r="D214" t="str">
            <v>Cable</v>
          </cell>
          <cell r="E214" t="str">
            <v>Active</v>
          </cell>
        </row>
        <row r="215">
          <cell r="A215">
            <v>337</v>
          </cell>
          <cell r="B215" t="str">
            <v>Atmautluak Joint Utilities</v>
          </cell>
          <cell r="C215" t="str">
            <v>AJU</v>
          </cell>
          <cell r="D215" t="str">
            <v>Electric</v>
          </cell>
          <cell r="E215" t="str">
            <v>Active</v>
          </cell>
        </row>
        <row r="216">
          <cell r="A216">
            <v>337</v>
          </cell>
          <cell r="B216" t="str">
            <v>Atmautluak Joint Utilities</v>
          </cell>
          <cell r="C216" t="str">
            <v>Atmautluak Tribal Utilities</v>
          </cell>
          <cell r="D216" t="str">
            <v>Electric</v>
          </cell>
          <cell r="E216" t="str">
            <v>Active</v>
          </cell>
        </row>
        <row r="217">
          <cell r="A217">
            <v>338</v>
          </cell>
          <cell r="B217" t="str">
            <v>BOROUGH, NORTH SLOPE</v>
          </cell>
          <cell r="C217" t="str">
            <v>NSB</v>
          </cell>
          <cell r="D217" t="str">
            <v>Sewer</v>
          </cell>
          <cell r="E217" t="str">
            <v>Active</v>
          </cell>
        </row>
        <row r="218">
          <cell r="A218">
            <v>339</v>
          </cell>
          <cell r="B218" t="str">
            <v>City of St. Paul-Electric Service</v>
          </cell>
          <cell r="C218" t="str">
            <v>ST. PAUL</v>
          </cell>
          <cell r="D218" t="str">
            <v>Electric</v>
          </cell>
          <cell r="E218" t="str">
            <v>Active</v>
          </cell>
        </row>
        <row r="219">
          <cell r="A219">
            <v>340</v>
          </cell>
          <cell r="B219" t="str">
            <v>Nelson Lagoon Electric Cooperative, Inc.</v>
          </cell>
          <cell r="C219" t="str">
            <v>NLECI</v>
          </cell>
          <cell r="D219" t="str">
            <v>Electric</v>
          </cell>
          <cell r="E219" t="str">
            <v>Active</v>
          </cell>
        </row>
        <row r="220">
          <cell r="A220">
            <v>341</v>
          </cell>
          <cell r="B220" t="str">
            <v>Richard Symons, Jr. and Sheila Symons d/b/a Gold Country Energy</v>
          </cell>
          <cell r="C220" t="str">
            <v>GCE</v>
          </cell>
          <cell r="D220" t="str">
            <v>Electric</v>
          </cell>
          <cell r="E220" t="str">
            <v>Active</v>
          </cell>
        </row>
        <row r="221">
          <cell r="A221">
            <v>343</v>
          </cell>
          <cell r="B221" t="str">
            <v>Middle Kuskokwim Electric Cooperative, Inc.</v>
          </cell>
          <cell r="C221" t="str">
            <v>MKEC</v>
          </cell>
          <cell r="D221" t="str">
            <v>Electric</v>
          </cell>
          <cell r="E221" t="str">
            <v>Active</v>
          </cell>
        </row>
        <row r="222">
          <cell r="A222">
            <v>344</v>
          </cell>
          <cell r="B222" t="str">
            <v>Tuntutuliak Community Services Association, Inc.</v>
          </cell>
          <cell r="C222" t="str">
            <v>TCSA</v>
          </cell>
          <cell r="D222" t="str">
            <v>Electric</v>
          </cell>
          <cell r="E222" t="str">
            <v>Active</v>
          </cell>
        </row>
        <row r="223">
          <cell r="A223">
            <v>345</v>
          </cell>
          <cell r="B223" t="str">
            <v>Alaska Electric Generation &amp; Transmission Cooperative, Inc.</v>
          </cell>
          <cell r="C223" t="str">
            <v>AEG&amp;T</v>
          </cell>
          <cell r="D223" t="str">
            <v>Electric</v>
          </cell>
          <cell r="E223" t="str">
            <v>Active</v>
          </cell>
        </row>
        <row r="224">
          <cell r="A224">
            <v>347</v>
          </cell>
          <cell r="B224" t="str">
            <v>Bay Cablevision, Inc.</v>
          </cell>
          <cell r="C224" t="str">
            <v>BCI</v>
          </cell>
          <cell r="D224" t="str">
            <v>Cable</v>
          </cell>
          <cell r="E224" t="str">
            <v>Active</v>
          </cell>
        </row>
        <row r="225">
          <cell r="A225">
            <v>348</v>
          </cell>
          <cell r="B225" t="str">
            <v>South Central Radar &amp; Communications</v>
          </cell>
          <cell r="C225" t="str">
            <v>SCRC</v>
          </cell>
          <cell r="D225" t="str">
            <v>Radio Common Carrier</v>
          </cell>
          <cell r="E225" t="str">
            <v>Active</v>
          </cell>
        </row>
        <row r="226">
          <cell r="A226">
            <v>349</v>
          </cell>
          <cell r="B226" t="str">
            <v>Ronald N. Choate d/b/a Aniak Disposal Service</v>
          </cell>
          <cell r="C226" t="str">
            <v>ADS</v>
          </cell>
          <cell r="D226" t="str">
            <v>Refuse</v>
          </cell>
          <cell r="E226" t="str">
            <v>Active</v>
          </cell>
        </row>
        <row r="227">
          <cell r="A227">
            <v>350</v>
          </cell>
          <cell r="B227" t="str">
            <v>SUMMIT TELEPHONE &amp; TELEGRAPH COMPANY OF ALASKA , INC. D/B/A SUMMIT TELEPHONE COMPANY, INC.</v>
          </cell>
          <cell r="C227" t="str">
            <v>Summit</v>
          </cell>
          <cell r="D227" t="str">
            <v>Telecomm (LEC)</v>
          </cell>
          <cell r="E227" t="str">
            <v>Active</v>
          </cell>
        </row>
        <row r="228">
          <cell r="A228">
            <v>351</v>
          </cell>
          <cell r="B228" t="str">
            <v>City of Nenana</v>
          </cell>
          <cell r="C228" t="str">
            <v>NENANA</v>
          </cell>
          <cell r="D228" t="str">
            <v>Water</v>
          </cell>
          <cell r="E228" t="str">
            <v>Active</v>
          </cell>
        </row>
        <row r="229">
          <cell r="A229">
            <v>352</v>
          </cell>
          <cell r="B229" t="str">
            <v>City of Nenana</v>
          </cell>
          <cell r="C229" t="str">
            <v>NENANA</v>
          </cell>
          <cell r="D229" t="str">
            <v>Sewer</v>
          </cell>
          <cell r="E229" t="str">
            <v>Active</v>
          </cell>
        </row>
        <row r="230">
          <cell r="A230">
            <v>353</v>
          </cell>
          <cell r="B230" t="str">
            <v>City of Larsen Bay</v>
          </cell>
          <cell r="C230" t="str">
            <v>LARSEN BAY</v>
          </cell>
          <cell r="D230" t="str">
            <v>Electric</v>
          </cell>
          <cell r="E230" t="str">
            <v>Active</v>
          </cell>
        </row>
        <row r="231">
          <cell r="A231">
            <v>354</v>
          </cell>
          <cell r="B231" t="str">
            <v>City of Galena</v>
          </cell>
          <cell r="C231" t="str">
            <v>GALENA</v>
          </cell>
          <cell r="D231" t="str">
            <v>Water</v>
          </cell>
          <cell r="E231" t="str">
            <v>Active</v>
          </cell>
        </row>
        <row r="232">
          <cell r="A232">
            <v>355</v>
          </cell>
          <cell r="B232" t="str">
            <v>City of Galena</v>
          </cell>
          <cell r="C232" t="str">
            <v>GALENA</v>
          </cell>
          <cell r="D232" t="str">
            <v>Sewer</v>
          </cell>
          <cell r="E232" t="str">
            <v>Active</v>
          </cell>
        </row>
        <row r="233">
          <cell r="A233">
            <v>356</v>
          </cell>
          <cell r="B233" t="str">
            <v>EAGLE UTILITIES, INC.</v>
          </cell>
          <cell r="C233" t="str">
            <v>EAGLE</v>
          </cell>
          <cell r="D233" t="str">
            <v>Water</v>
          </cell>
          <cell r="E233" t="str">
            <v>Active</v>
          </cell>
        </row>
        <row r="234">
          <cell r="A234">
            <v>357</v>
          </cell>
          <cell r="B234" t="str">
            <v>City of Ouzinkie</v>
          </cell>
          <cell r="C234" t="str">
            <v>OUZINKIE</v>
          </cell>
          <cell r="D234" t="str">
            <v>Electric</v>
          </cell>
          <cell r="E234" t="str">
            <v>Active</v>
          </cell>
        </row>
        <row r="235">
          <cell r="A235">
            <v>358</v>
          </cell>
          <cell r="B235" t="str">
            <v>POTTER CREEK WATER COMPANY</v>
          </cell>
          <cell r="C235" t="str">
            <v>PCWC</v>
          </cell>
          <cell r="D235" t="str">
            <v>Water</v>
          </cell>
          <cell r="E235" t="str">
            <v>Active</v>
          </cell>
        </row>
        <row r="236">
          <cell r="A236">
            <v>359</v>
          </cell>
          <cell r="B236" t="str">
            <v>ACS OF THE NORTHLAND, LLC D/B/A ALASKA COMMUNICATIONS SYSTEMS, ALASKA COMMUNICATIONS, ACS LOCAL SERVICE, AND ACS</v>
          </cell>
          <cell r="C236" t="str">
            <v>ACS-N</v>
          </cell>
          <cell r="D236" t="str">
            <v>Telecomm (LEC)</v>
          </cell>
          <cell r="E236" t="str">
            <v>Active</v>
          </cell>
        </row>
        <row r="237">
          <cell r="A237">
            <v>360</v>
          </cell>
          <cell r="B237" t="str">
            <v>City of Clarks Point d/b/a Clarks Point Electric Utility</v>
          </cell>
          <cell r="C237" t="str">
            <v>City of Clarks Point</v>
          </cell>
          <cell r="D237" t="str">
            <v>Electric</v>
          </cell>
          <cell r="E237" t="str">
            <v>Active</v>
          </cell>
        </row>
        <row r="238">
          <cell r="A238">
            <v>360</v>
          </cell>
          <cell r="B238" t="str">
            <v>City of Clarks Point d/b/a Clarks Point Electric Utility</v>
          </cell>
          <cell r="C238" t="str">
            <v>CLARKS POI</v>
          </cell>
          <cell r="D238" t="str">
            <v>Electric</v>
          </cell>
          <cell r="E238" t="str">
            <v>Active</v>
          </cell>
        </row>
        <row r="239">
          <cell r="A239">
            <v>363</v>
          </cell>
          <cell r="B239" t="str">
            <v>City of Tenakee Springs d/b/a Tenakee Springs Electric Utility Department</v>
          </cell>
          <cell r="C239" t="str">
            <v>TENAKEE</v>
          </cell>
          <cell r="D239" t="str">
            <v>Electric</v>
          </cell>
          <cell r="E239" t="str">
            <v>Active</v>
          </cell>
        </row>
        <row r="240">
          <cell r="A240">
            <v>364</v>
          </cell>
          <cell r="B240" t="str">
            <v>City of Ruby</v>
          </cell>
          <cell r="C240" t="str">
            <v>RUBY</v>
          </cell>
          <cell r="D240" t="str">
            <v>Electric</v>
          </cell>
          <cell r="E240" t="str">
            <v>Active</v>
          </cell>
        </row>
        <row r="241">
          <cell r="A241">
            <v>365</v>
          </cell>
          <cell r="B241" t="str">
            <v>Naterkaq Light Plant</v>
          </cell>
          <cell r="C241" t="str">
            <v>NATERKAQ</v>
          </cell>
          <cell r="D241" t="str">
            <v>Electric</v>
          </cell>
          <cell r="E241" t="str">
            <v>Active</v>
          </cell>
        </row>
        <row r="242">
          <cell r="A242">
            <v>366</v>
          </cell>
          <cell r="B242" t="str">
            <v>McGrath Broadcasting Company</v>
          </cell>
          <cell r="C242" t="str">
            <v>MBC</v>
          </cell>
          <cell r="D242" t="str">
            <v>Cable</v>
          </cell>
          <cell r="E242" t="str">
            <v>Active</v>
          </cell>
        </row>
        <row r="243">
          <cell r="A243">
            <v>367</v>
          </cell>
          <cell r="B243" t="str">
            <v>GCI Cable, Inc. (Seward)</v>
          </cell>
          <cell r="C243" t="str">
            <v>GCICI</v>
          </cell>
          <cell r="D243" t="str">
            <v>Cable</v>
          </cell>
          <cell r="E243" t="str">
            <v>Active</v>
          </cell>
        </row>
        <row r="244">
          <cell r="A244">
            <v>368</v>
          </cell>
          <cell r="B244" t="str">
            <v>Chitina Electric, Inc.</v>
          </cell>
          <cell r="C244" t="str">
            <v>CEI</v>
          </cell>
          <cell r="D244" t="str">
            <v>Electric</v>
          </cell>
          <cell r="E244" t="str">
            <v>Active</v>
          </cell>
        </row>
        <row r="245">
          <cell r="A245">
            <v>369</v>
          </cell>
          <cell r="B245" t="str">
            <v>Ipnatchiaq Electric Company</v>
          </cell>
          <cell r="C245" t="str">
            <v>IEC</v>
          </cell>
          <cell r="D245" t="str">
            <v>Electric</v>
          </cell>
          <cell r="E245" t="str">
            <v>Active</v>
          </cell>
        </row>
        <row r="246">
          <cell r="A246">
            <v>370</v>
          </cell>
          <cell r="B246" t="str">
            <v>Mike Downs, d/b/a All Alaska Enterprises</v>
          </cell>
          <cell r="C246" t="str">
            <v>AAE</v>
          </cell>
          <cell r="D246" t="str">
            <v>Refuse</v>
          </cell>
          <cell r="E246" t="str">
            <v>Active</v>
          </cell>
        </row>
        <row r="247">
          <cell r="A247">
            <v>371</v>
          </cell>
          <cell r="B247" t="str">
            <v>Matanuska-Susitna Borough</v>
          </cell>
          <cell r="C247" t="str">
            <v>MAT-SU</v>
          </cell>
          <cell r="D247" t="str">
            <v>Refuse</v>
          </cell>
          <cell r="E247" t="str">
            <v>Active</v>
          </cell>
        </row>
        <row r="248">
          <cell r="A248">
            <v>372</v>
          </cell>
          <cell r="B248" t="str">
            <v>Shishmaref Native Corporation</v>
          </cell>
          <cell r="C248" t="str">
            <v>SNC</v>
          </cell>
          <cell r="D248" t="str">
            <v>Cable</v>
          </cell>
          <cell r="E248" t="str">
            <v>Active</v>
          </cell>
        </row>
        <row r="249">
          <cell r="A249">
            <v>373</v>
          </cell>
          <cell r="B249" t="str">
            <v>City of Golovin</v>
          </cell>
          <cell r="C249" t="str">
            <v>GOLOVIN</v>
          </cell>
          <cell r="D249" t="str">
            <v>Electric</v>
          </cell>
          <cell r="E249" t="str">
            <v>Active</v>
          </cell>
        </row>
        <row r="250">
          <cell r="A250">
            <v>374</v>
          </cell>
          <cell r="B250" t="str">
            <v>MACKENZIE REFUSE</v>
          </cell>
          <cell r="C250" t="str">
            <v>MACKENZIE</v>
          </cell>
          <cell r="D250" t="str">
            <v>Refuse</v>
          </cell>
          <cell r="E250" t="str">
            <v>Active</v>
          </cell>
        </row>
        <row r="251">
          <cell r="A251">
            <v>375</v>
          </cell>
          <cell r="B251" t="str">
            <v>Ungusraq Power Company</v>
          </cell>
          <cell r="C251" t="str">
            <v>UPC</v>
          </cell>
          <cell r="D251" t="str">
            <v>Electric</v>
          </cell>
          <cell r="E251" t="str">
            <v>Active</v>
          </cell>
        </row>
        <row r="252">
          <cell r="A252">
            <v>376</v>
          </cell>
          <cell r="B252" t="str">
            <v>Kwig Power Company</v>
          </cell>
          <cell r="C252" t="str">
            <v>KWIG</v>
          </cell>
          <cell r="D252" t="str">
            <v>Electric</v>
          </cell>
          <cell r="E252" t="str">
            <v>Active</v>
          </cell>
        </row>
        <row r="253">
          <cell r="A253">
            <v>378</v>
          </cell>
          <cell r="B253" t="str">
            <v>GCI Cable Inc.</v>
          </cell>
          <cell r="C253" t="str">
            <v>GCICI</v>
          </cell>
          <cell r="D253" t="str">
            <v>Cable</v>
          </cell>
          <cell r="E253" t="str">
            <v>Active</v>
          </cell>
        </row>
        <row r="254">
          <cell r="A254">
            <v>380</v>
          </cell>
          <cell r="B254" t="str">
            <v>Lloyd V. Morris and Associates</v>
          </cell>
          <cell r="C254" t="str">
            <v>LVMA</v>
          </cell>
          <cell r="D254" t="str">
            <v>Radio Common Carrier</v>
          </cell>
          <cell r="E254" t="str">
            <v>Active</v>
          </cell>
        </row>
        <row r="255">
          <cell r="A255">
            <v>382</v>
          </cell>
          <cell r="B255" t="str">
            <v>City of Ketchikan d/b/a Ketchikan Public Utilities</v>
          </cell>
          <cell r="C255" t="str">
            <v>KPU</v>
          </cell>
          <cell r="D255" t="str">
            <v>Radio Common Carrier</v>
          </cell>
          <cell r="E255" t="str">
            <v>Active</v>
          </cell>
        </row>
        <row r="256">
          <cell r="A256">
            <v>383</v>
          </cell>
          <cell r="B256" t="str">
            <v>City of Diomede</v>
          </cell>
          <cell r="C256" t="str">
            <v>City of Diomede</v>
          </cell>
          <cell r="D256" t="str">
            <v>Electric</v>
          </cell>
          <cell r="E256" t="str">
            <v>Active</v>
          </cell>
        </row>
        <row r="257">
          <cell r="A257">
            <v>383</v>
          </cell>
          <cell r="B257" t="str">
            <v>City of Diomede</v>
          </cell>
          <cell r="C257" t="str">
            <v>DIOMEDE</v>
          </cell>
          <cell r="D257" t="str">
            <v>Electric</v>
          </cell>
          <cell r="E257" t="str">
            <v>Active</v>
          </cell>
        </row>
        <row r="258">
          <cell r="A258">
            <v>384</v>
          </cell>
          <cell r="B258" t="str">
            <v>City of Ketchikan</v>
          </cell>
          <cell r="C258" t="str">
            <v>KETCHIKAN</v>
          </cell>
          <cell r="D258" t="str">
            <v>Sewer</v>
          </cell>
          <cell r="E258" t="str">
            <v>Active</v>
          </cell>
        </row>
        <row r="259">
          <cell r="A259">
            <v>384</v>
          </cell>
          <cell r="B259" t="str">
            <v>City of Ketchikan</v>
          </cell>
          <cell r="C259" t="str">
            <v>KPU-LD</v>
          </cell>
          <cell r="D259" t="str">
            <v>Sewer</v>
          </cell>
          <cell r="E259" t="str">
            <v>Active</v>
          </cell>
        </row>
        <row r="260">
          <cell r="A260">
            <v>386</v>
          </cell>
          <cell r="B260" t="str">
            <v>HOME WATER, LLC</v>
          </cell>
          <cell r="C260" t="str">
            <v>Home Water</v>
          </cell>
          <cell r="D260" t="str">
            <v>Water</v>
          </cell>
          <cell r="E260" t="str">
            <v>Active</v>
          </cell>
        </row>
        <row r="261">
          <cell r="A261">
            <v>387</v>
          </cell>
          <cell r="B261" t="str">
            <v>Beluga Environmental Services, Inc.</v>
          </cell>
          <cell r="C261" t="str">
            <v>BESI</v>
          </cell>
          <cell r="D261" t="str">
            <v>Refuse</v>
          </cell>
          <cell r="E261" t="str">
            <v>Active</v>
          </cell>
        </row>
        <row r="262">
          <cell r="A262">
            <v>389</v>
          </cell>
          <cell r="B262" t="str">
            <v>City of McGrath</v>
          </cell>
          <cell r="C262" t="str">
            <v>MCGRATH</v>
          </cell>
          <cell r="D262" t="str">
            <v>Water</v>
          </cell>
          <cell r="E262" t="str">
            <v>Active</v>
          </cell>
        </row>
        <row r="263">
          <cell r="A263">
            <v>391</v>
          </cell>
          <cell r="B263" t="str">
            <v>City of Skagway</v>
          </cell>
          <cell r="C263" t="str">
            <v>SKAGWAY</v>
          </cell>
          <cell r="D263" t="str">
            <v>Refuse</v>
          </cell>
          <cell r="E263" t="str">
            <v>Active</v>
          </cell>
        </row>
        <row r="264">
          <cell r="A264">
            <v>392</v>
          </cell>
          <cell r="B264" t="str">
            <v>ENDICOTT PIPELINE COMPANY</v>
          </cell>
          <cell r="C264" t="str">
            <v>ENDICOTT</v>
          </cell>
          <cell r="D264" t="str">
            <v>Pipeline</v>
          </cell>
          <cell r="E264" t="str">
            <v>Active</v>
          </cell>
        </row>
        <row r="265">
          <cell r="A265">
            <v>394</v>
          </cell>
          <cell r="B265" t="str">
            <v>Takotna Community Association, Inc.</v>
          </cell>
          <cell r="C265" t="str">
            <v>TAKOTNA</v>
          </cell>
          <cell r="D265" t="str">
            <v>Electric</v>
          </cell>
          <cell r="E265" t="str">
            <v>Active</v>
          </cell>
        </row>
        <row r="266">
          <cell r="A266">
            <v>395</v>
          </cell>
          <cell r="B266" t="str">
            <v>Puvurnaq Power Company</v>
          </cell>
          <cell r="C266" t="str">
            <v>PPC</v>
          </cell>
          <cell r="D266" t="str">
            <v>Electric</v>
          </cell>
          <cell r="E266" t="str">
            <v>Active</v>
          </cell>
        </row>
        <row r="267">
          <cell r="A267">
            <v>396</v>
          </cell>
          <cell r="B267" t="str">
            <v>City and Borough of Sitka</v>
          </cell>
          <cell r="C267" t="str">
            <v>SITKA</v>
          </cell>
          <cell r="D267" t="str">
            <v>Refuse</v>
          </cell>
          <cell r="E267" t="str">
            <v>Active</v>
          </cell>
        </row>
        <row r="268">
          <cell r="A268">
            <v>397</v>
          </cell>
          <cell r="B268" t="str">
            <v>City of Unalaska</v>
          </cell>
          <cell r="C268" t="str">
            <v>UNALASKA</v>
          </cell>
          <cell r="D268" t="str">
            <v>Sewer</v>
          </cell>
          <cell r="E268" t="str">
            <v>Active</v>
          </cell>
        </row>
        <row r="269">
          <cell r="A269">
            <v>398</v>
          </cell>
          <cell r="B269" t="str">
            <v>City of Ketchikan</v>
          </cell>
          <cell r="C269" t="str">
            <v>KETCHIKAN</v>
          </cell>
          <cell r="D269" t="str">
            <v>Refuse</v>
          </cell>
          <cell r="E269" t="str">
            <v>Active</v>
          </cell>
        </row>
        <row r="270">
          <cell r="A270">
            <v>398</v>
          </cell>
          <cell r="B270" t="str">
            <v>City of Ketchikan</v>
          </cell>
          <cell r="C270" t="str">
            <v>KPU-LD</v>
          </cell>
          <cell r="D270" t="str">
            <v>Refuse</v>
          </cell>
          <cell r="E270" t="str">
            <v>Active</v>
          </cell>
        </row>
        <row r="271">
          <cell r="A271">
            <v>399</v>
          </cell>
          <cell r="B271" t="str">
            <v>City of Port Heiden</v>
          </cell>
          <cell r="C271" t="str">
            <v>PORT HEIDE</v>
          </cell>
          <cell r="D271" t="str">
            <v>Electric</v>
          </cell>
          <cell r="E271" t="str">
            <v>Active</v>
          </cell>
        </row>
        <row r="272">
          <cell r="A272">
            <v>401</v>
          </cell>
          <cell r="B272" t="str">
            <v>GCI Cable, Inc. (Homer)</v>
          </cell>
          <cell r="C272" t="str">
            <v>GCICI</v>
          </cell>
          <cell r="D272" t="str">
            <v>Cable</v>
          </cell>
          <cell r="E272" t="str">
            <v>Active</v>
          </cell>
        </row>
        <row r="273">
          <cell r="A273">
            <v>406</v>
          </cell>
          <cell r="B273" t="str">
            <v>NORGASCO, INC.</v>
          </cell>
          <cell r="C273" t="str">
            <v>NORGASCO</v>
          </cell>
          <cell r="D273" t="str">
            <v>Natural Gas</v>
          </cell>
          <cell r="E273" t="str">
            <v>Active</v>
          </cell>
        </row>
        <row r="274">
          <cell r="A274">
            <v>408</v>
          </cell>
          <cell r="B274" t="str">
            <v>City of Nunam Iqua d/b/a Nunam Iqua Electric Company</v>
          </cell>
          <cell r="C274" t="str">
            <v>SHELDON</v>
          </cell>
          <cell r="D274" t="str">
            <v>Electric</v>
          </cell>
          <cell r="E274" t="str">
            <v>Active</v>
          </cell>
        </row>
        <row r="275">
          <cell r="A275">
            <v>409</v>
          </cell>
          <cell r="B275" t="str">
            <v>City of White Mountain</v>
          </cell>
          <cell r="C275" t="str">
            <v>WHITE MOUN</v>
          </cell>
          <cell r="D275" t="str">
            <v>Electric</v>
          </cell>
          <cell r="E275" t="str">
            <v>Active</v>
          </cell>
        </row>
        <row r="276">
          <cell r="A276">
            <v>410</v>
          </cell>
          <cell r="B276" t="str">
            <v>City of St. George</v>
          </cell>
          <cell r="C276" t="str">
            <v>ST. GEORGE</v>
          </cell>
          <cell r="D276" t="str">
            <v>Electric</v>
          </cell>
          <cell r="E276" t="str">
            <v>Active</v>
          </cell>
        </row>
        <row r="277">
          <cell r="A277">
            <v>411</v>
          </cell>
          <cell r="B277" t="str">
            <v>Mobile Telecommunications Technologies Corporation</v>
          </cell>
          <cell r="C277" t="str">
            <v>MTEL</v>
          </cell>
          <cell r="D277" t="str">
            <v>Radio Common Carrier</v>
          </cell>
          <cell r="E277" t="str">
            <v>Active</v>
          </cell>
        </row>
        <row r="278">
          <cell r="A278">
            <v>412</v>
          </cell>
          <cell r="B278" t="str">
            <v>Akiachak Native Community Electric Company</v>
          </cell>
          <cell r="C278" t="str">
            <v>ANCEC</v>
          </cell>
          <cell r="D278" t="str">
            <v>Electric</v>
          </cell>
          <cell r="E278" t="str">
            <v>Active</v>
          </cell>
        </row>
        <row r="279">
          <cell r="A279">
            <v>413</v>
          </cell>
          <cell r="B279" t="str">
            <v>Cellular Alaska Partnership</v>
          </cell>
          <cell r="C279" t="str">
            <v>Cellular Alaska Partnership</v>
          </cell>
          <cell r="D279" t="str">
            <v>Telecomm (Wireless)</v>
          </cell>
          <cell r="E279" t="str">
            <v>Active</v>
          </cell>
        </row>
        <row r="280">
          <cell r="A280">
            <v>414</v>
          </cell>
          <cell r="B280" t="str">
            <v>MACTEL CELLULAR SYSTEM; ANCHORAGE MATANUSKA CELLULAR TELEPHONE D/B/A</v>
          </cell>
          <cell r="C280" t="str">
            <v>MACTel</v>
          </cell>
          <cell r="D280" t="str">
            <v>Telecomm (Wireless)</v>
          </cell>
          <cell r="E280" t="str">
            <v>Active</v>
          </cell>
        </row>
        <row r="281">
          <cell r="A281">
            <v>415</v>
          </cell>
          <cell r="B281" t="str">
            <v>City of Cordova</v>
          </cell>
          <cell r="C281" t="str">
            <v>CORDOVA</v>
          </cell>
          <cell r="D281" t="str">
            <v>Refuse</v>
          </cell>
          <cell r="E281" t="str">
            <v>Active</v>
          </cell>
        </row>
        <row r="282">
          <cell r="A282">
            <v>416</v>
          </cell>
          <cell r="B282" t="str">
            <v>City of Nikolai d/b/a Nikolai Light &amp; Power</v>
          </cell>
          <cell r="C282" t="str">
            <v>NIKOLAI</v>
          </cell>
          <cell r="D282" t="str">
            <v>Electric</v>
          </cell>
          <cell r="E282" t="str">
            <v>Active</v>
          </cell>
        </row>
        <row r="283">
          <cell r="A283">
            <v>419</v>
          </cell>
          <cell r="B283" t="str">
            <v>GCI COMMUNICATION CORP. d/b/a GENERAL COMMUNICATION, INC. and d/b/a GCI</v>
          </cell>
          <cell r="C283" t="str">
            <v>GCI</v>
          </cell>
          <cell r="D283" t="str">
            <v>Telecomm (IXC)</v>
          </cell>
          <cell r="E283" t="str">
            <v>Active</v>
          </cell>
        </row>
        <row r="284">
          <cell r="A284">
            <v>420</v>
          </cell>
          <cell r="B284" t="str">
            <v>Beaver Village Electrical Utility</v>
          </cell>
          <cell r="C284" t="str">
            <v>BEAVER</v>
          </cell>
          <cell r="D284" t="str">
            <v>Electric</v>
          </cell>
          <cell r="E284" t="str">
            <v>Active</v>
          </cell>
        </row>
        <row r="285">
          <cell r="A285">
            <v>425</v>
          </cell>
          <cell r="B285" t="str">
            <v>City of Pilot Point</v>
          </cell>
          <cell r="C285" t="str">
            <v>PILOT</v>
          </cell>
          <cell r="D285" t="str">
            <v>Electric</v>
          </cell>
          <cell r="E285" t="str">
            <v>Active</v>
          </cell>
        </row>
        <row r="286">
          <cell r="A286">
            <v>426</v>
          </cell>
          <cell r="B286" t="str">
            <v>Hytek Communications, Inc.</v>
          </cell>
          <cell r="C286" t="str">
            <v>HCI</v>
          </cell>
          <cell r="D286" t="str">
            <v>Cable</v>
          </cell>
          <cell r="E286" t="str">
            <v>Active</v>
          </cell>
        </row>
        <row r="287">
          <cell r="A287">
            <v>427</v>
          </cell>
          <cell r="B287" t="str">
            <v>PACIFIC TELECOM CELLULAR OF ALASKA</v>
          </cell>
          <cell r="C287" t="str">
            <v>PTCA</v>
          </cell>
          <cell r="D287" t="str">
            <v>Telecomm (Wireless)</v>
          </cell>
          <cell r="E287" t="str">
            <v>Active</v>
          </cell>
        </row>
        <row r="288">
          <cell r="A288">
            <v>431</v>
          </cell>
          <cell r="B288" t="str">
            <v>KETCHIKAN GATEWAY BOROUGH D/B/A SHOUP STREET SERVICE AREA</v>
          </cell>
          <cell r="C288" t="str">
            <v>SSSA</v>
          </cell>
          <cell r="D288" t="str">
            <v>Water</v>
          </cell>
          <cell r="E288" t="str">
            <v>Active</v>
          </cell>
        </row>
        <row r="289">
          <cell r="A289">
            <v>432</v>
          </cell>
          <cell r="B289" t="str">
            <v>City of Buckland</v>
          </cell>
          <cell r="C289" t="str">
            <v>BUCKLAND</v>
          </cell>
          <cell r="D289" t="str">
            <v>Electric</v>
          </cell>
          <cell r="E289" t="str">
            <v>Active</v>
          </cell>
        </row>
        <row r="290">
          <cell r="A290">
            <v>434</v>
          </cell>
          <cell r="B290" t="str">
            <v>MATANUSKA-SUSITNA BOROUGH</v>
          </cell>
          <cell r="C290" t="str">
            <v>MAT-SU</v>
          </cell>
          <cell r="D290" t="str">
            <v>Water</v>
          </cell>
          <cell r="E290" t="str">
            <v>Active</v>
          </cell>
        </row>
        <row r="291">
          <cell r="A291">
            <v>435</v>
          </cell>
          <cell r="B291" t="str">
            <v>MATANUSKA-SUSITNA BOROUGH</v>
          </cell>
          <cell r="C291" t="str">
            <v>MAT-SU</v>
          </cell>
          <cell r="D291" t="str">
            <v>Sewer</v>
          </cell>
          <cell r="E291" t="str">
            <v>Active</v>
          </cell>
        </row>
        <row r="292">
          <cell r="A292">
            <v>437</v>
          </cell>
          <cell r="B292" t="str">
            <v>Chignik Lake Electric Utility, Inc.</v>
          </cell>
          <cell r="C292" t="str">
            <v>CLEU</v>
          </cell>
          <cell r="D292" t="str">
            <v>Electric</v>
          </cell>
          <cell r="E292" t="str">
            <v>Active</v>
          </cell>
        </row>
        <row r="293">
          <cell r="A293">
            <v>438</v>
          </cell>
          <cell r="B293" t="str">
            <v>City of Kotlik Cable Television Utility</v>
          </cell>
          <cell r="C293" t="str">
            <v>KOTLIK</v>
          </cell>
          <cell r="D293" t="str">
            <v>Cable</v>
          </cell>
          <cell r="E293" t="str">
            <v>Active</v>
          </cell>
        </row>
        <row r="294">
          <cell r="A294">
            <v>439</v>
          </cell>
          <cell r="B294" t="str">
            <v>City of Coffman Cove</v>
          </cell>
          <cell r="C294" t="str">
            <v>COFFMAN CO</v>
          </cell>
          <cell r="D294" t="str">
            <v>Cable</v>
          </cell>
          <cell r="E294" t="str">
            <v>Active</v>
          </cell>
        </row>
        <row r="295">
          <cell r="A295">
            <v>442</v>
          </cell>
          <cell r="B295" t="str">
            <v>City of False Pass</v>
          </cell>
          <cell r="C295" t="str">
            <v>FALSE PASS</v>
          </cell>
          <cell r="D295" t="str">
            <v>Electric</v>
          </cell>
          <cell r="E295" t="str">
            <v>Active</v>
          </cell>
        </row>
        <row r="296">
          <cell r="A296">
            <v>446</v>
          </cell>
          <cell r="B296" t="str">
            <v>Kipnuk Light Plant</v>
          </cell>
          <cell r="C296" t="str">
            <v>KIPNUK</v>
          </cell>
          <cell r="D296" t="str">
            <v>Electric</v>
          </cell>
          <cell r="E296" t="str">
            <v>Active</v>
          </cell>
        </row>
        <row r="297">
          <cell r="A297">
            <v>447</v>
          </cell>
          <cell r="B297" t="str">
            <v>Tanalian Electric Cooperative, Inc.</v>
          </cell>
          <cell r="C297" t="str">
            <v>TECI</v>
          </cell>
          <cell r="D297" t="str">
            <v>Electric</v>
          </cell>
          <cell r="E297" t="str">
            <v>Active</v>
          </cell>
        </row>
        <row r="298">
          <cell r="A298">
            <v>449</v>
          </cell>
          <cell r="B298" t="str">
            <v>City of Akhiok</v>
          </cell>
          <cell r="C298" t="str">
            <v>AKHIOK</v>
          </cell>
          <cell r="D298" t="str">
            <v>Electric</v>
          </cell>
          <cell r="E298" t="str">
            <v>Active</v>
          </cell>
        </row>
        <row r="299">
          <cell r="A299">
            <v>450</v>
          </cell>
          <cell r="B299" t="str">
            <v>Hytek Communications, Inc.</v>
          </cell>
          <cell r="C299" t="str">
            <v>HCI</v>
          </cell>
          <cell r="D299" t="str">
            <v>Cable</v>
          </cell>
          <cell r="E299" t="str">
            <v>Active</v>
          </cell>
        </row>
        <row r="300">
          <cell r="A300">
            <v>452</v>
          </cell>
          <cell r="B300" t="str">
            <v>UNIVERSITY OF ALASKA FAIRBANKS</v>
          </cell>
          <cell r="C300" t="str">
            <v>UAF</v>
          </cell>
          <cell r="D300" t="str">
            <v>Telecomm (IXC)</v>
          </cell>
          <cell r="E300" t="str">
            <v>Active</v>
          </cell>
        </row>
        <row r="301">
          <cell r="A301">
            <v>453</v>
          </cell>
          <cell r="B301" t="str">
            <v>WORLD TELECOM GROUP, INC.</v>
          </cell>
          <cell r="C301" t="str">
            <v>WTG</v>
          </cell>
          <cell r="D301" t="str">
            <v>Telecomm (IXC)</v>
          </cell>
          <cell r="E301" t="str">
            <v>Active</v>
          </cell>
        </row>
        <row r="302">
          <cell r="A302">
            <v>454</v>
          </cell>
          <cell r="B302" t="str">
            <v>RAVEN REFUSE</v>
          </cell>
          <cell r="C302" t="str">
            <v>RAVEN</v>
          </cell>
          <cell r="D302" t="str">
            <v>Refuse</v>
          </cell>
          <cell r="E302" t="str">
            <v>Active</v>
          </cell>
        </row>
        <row r="303">
          <cell r="A303">
            <v>455</v>
          </cell>
          <cell r="B303" t="str">
            <v>INTERNATIONAL TELECOM, INC.</v>
          </cell>
          <cell r="C303" t="str">
            <v>ITI</v>
          </cell>
          <cell r="D303" t="str">
            <v>Telecomm (IXC)</v>
          </cell>
          <cell r="E303" t="str">
            <v>Active</v>
          </cell>
        </row>
        <row r="304">
          <cell r="A304">
            <v>458</v>
          </cell>
          <cell r="B304" t="str">
            <v>MCI COMMUNICATIONS SERVICES, INC. D/B/A VERIZON BUSINESS SERVICES</v>
          </cell>
          <cell r="C304" t="str">
            <v>VBS</v>
          </cell>
          <cell r="D304" t="str">
            <v>Telecomm (IXC)</v>
          </cell>
          <cell r="E304" t="str">
            <v>Active</v>
          </cell>
        </row>
        <row r="305">
          <cell r="A305">
            <v>460</v>
          </cell>
          <cell r="B305" t="str">
            <v>City of Saint Paul</v>
          </cell>
          <cell r="C305" t="str">
            <v>ST. PAUL</v>
          </cell>
          <cell r="D305" t="str">
            <v>Water</v>
          </cell>
          <cell r="E305" t="str">
            <v>Active</v>
          </cell>
        </row>
        <row r="306">
          <cell r="A306">
            <v>461</v>
          </cell>
          <cell r="B306" t="str">
            <v>SECURUS TECHNOLOGIES, INC.</v>
          </cell>
          <cell r="C306" t="str">
            <v>Securus</v>
          </cell>
          <cell r="D306" t="str">
            <v>Telecomm (IXC)</v>
          </cell>
          <cell r="E306" t="str">
            <v>Active</v>
          </cell>
        </row>
        <row r="307">
          <cell r="A307">
            <v>463</v>
          </cell>
          <cell r="B307" t="str">
            <v>CIRCLE TELEPHONE and ELECTRIC, LLC</v>
          </cell>
          <cell r="C307" t="str">
            <v>CTE</v>
          </cell>
          <cell r="D307" t="str">
            <v>Telecomm (LEC)</v>
          </cell>
          <cell r="E307" t="str">
            <v>Active</v>
          </cell>
        </row>
        <row r="308">
          <cell r="A308">
            <v>465</v>
          </cell>
          <cell r="B308" t="str">
            <v>TALKEETNA REFUSE</v>
          </cell>
          <cell r="C308" t="str">
            <v>TR</v>
          </cell>
          <cell r="D308" t="str">
            <v>Refuse</v>
          </cell>
          <cell r="E308" t="str">
            <v>Active</v>
          </cell>
        </row>
        <row r="309">
          <cell r="A309">
            <v>472</v>
          </cell>
          <cell r="B309" t="str">
            <v>ONE CALL COMMUNICATION, INC.</v>
          </cell>
          <cell r="C309" t="str">
            <v>ONE CALL</v>
          </cell>
          <cell r="D309" t="str">
            <v>Telecomm (IXC)</v>
          </cell>
          <cell r="E309" t="str">
            <v>Active</v>
          </cell>
        </row>
        <row r="310">
          <cell r="A310">
            <v>474</v>
          </cell>
          <cell r="B310" t="str">
            <v>AMERICAN FREEDOM NETWORK;JD SERVICES, INC. D/B/A</v>
          </cell>
          <cell r="C310" t="str">
            <v>JD Services</v>
          </cell>
          <cell r="D310" t="str">
            <v>Telecomm (IXC)</v>
          </cell>
          <cell r="E310" t="str">
            <v>Active</v>
          </cell>
        </row>
        <row r="311">
          <cell r="A311">
            <v>475</v>
          </cell>
          <cell r="B311" t="str">
            <v>AMERICAN EXPRESS TELECOM, INC.</v>
          </cell>
          <cell r="C311" t="str">
            <v>AETI</v>
          </cell>
          <cell r="D311" t="str">
            <v>Telecomm (IXC)</v>
          </cell>
          <cell r="E311" t="str">
            <v>Active</v>
          </cell>
        </row>
        <row r="312">
          <cell r="A312">
            <v>476</v>
          </cell>
          <cell r="B312" t="str">
            <v>ACS LONG DISTANCE, LLC d/b/a ALASKA COMMUNICATIONS SYSTEMS, ALASKA COMMUNICATIONS, ACS LONG DISTANCE, AND ACS</v>
          </cell>
          <cell r="C312" t="str">
            <v>ACS-LD</v>
          </cell>
          <cell r="D312" t="str">
            <v>Telecomm (IXC)</v>
          </cell>
          <cell r="E312" t="str">
            <v>Active</v>
          </cell>
        </row>
        <row r="313">
          <cell r="A313">
            <v>481</v>
          </cell>
          <cell r="B313" t="str">
            <v>SKYTALKWEST</v>
          </cell>
          <cell r="C313" t="str">
            <v>STW</v>
          </cell>
          <cell r="D313" t="str">
            <v>Telecomm (PPTP)</v>
          </cell>
          <cell r="E313" t="str">
            <v>Active</v>
          </cell>
        </row>
        <row r="314">
          <cell r="A314">
            <v>483</v>
          </cell>
          <cell r="B314" t="str">
            <v>City of Egegik - Sewer</v>
          </cell>
          <cell r="C314" t="str">
            <v>EGEGIK</v>
          </cell>
          <cell r="D314" t="str">
            <v>Sewer</v>
          </cell>
          <cell r="E314" t="str">
            <v>Active</v>
          </cell>
        </row>
        <row r="315">
          <cell r="A315">
            <v>484</v>
          </cell>
          <cell r="B315" t="str">
            <v>City of Egegik - Water</v>
          </cell>
          <cell r="C315" t="str">
            <v>EGEGIK</v>
          </cell>
          <cell r="D315" t="str">
            <v>Water</v>
          </cell>
          <cell r="E315" t="str">
            <v>Active</v>
          </cell>
        </row>
        <row r="316">
          <cell r="A316">
            <v>486</v>
          </cell>
          <cell r="B316" t="str">
            <v>NORTHWEST COMMUNICATIONS, INC.; AUTOMATED INFORMATION MGMT SYSTEMS D/B/A</v>
          </cell>
          <cell r="C316" t="str">
            <v>NORTHWEST</v>
          </cell>
          <cell r="D316" t="str">
            <v>Telecomm (IXC)</v>
          </cell>
          <cell r="E316" t="str">
            <v>Active</v>
          </cell>
        </row>
        <row r="317">
          <cell r="A317">
            <v>487</v>
          </cell>
          <cell r="B317" t="str">
            <v>TELALASKA LONG DISTANCE, INC. D/B/A TELALASKA</v>
          </cell>
          <cell r="C317" t="str">
            <v>TELALASKA</v>
          </cell>
          <cell r="D317" t="str">
            <v>Telecomm (IXC)</v>
          </cell>
          <cell r="E317" t="str">
            <v>Active</v>
          </cell>
        </row>
        <row r="318">
          <cell r="A318">
            <v>489</v>
          </cell>
          <cell r="B318" t="str">
            <v>GCI COMMUNICATIONS CORP. d/b/a GENERAL COMMUNICATION, INC., d/b/a GCI</v>
          </cell>
          <cell r="C318" t="str">
            <v>GCI</v>
          </cell>
          <cell r="D318" t="str">
            <v>Telecomm (LEC)</v>
          </cell>
          <cell r="E318" t="str">
            <v>Active</v>
          </cell>
        </row>
        <row r="319">
          <cell r="A319">
            <v>490</v>
          </cell>
          <cell r="B319" t="str">
            <v>FEDERAL TRANSTEL, INC.</v>
          </cell>
          <cell r="C319" t="str">
            <v>FTT</v>
          </cell>
          <cell r="D319" t="str">
            <v>Telecomm (IXC)</v>
          </cell>
          <cell r="E319" t="str">
            <v>Active</v>
          </cell>
        </row>
        <row r="320">
          <cell r="A320">
            <v>492</v>
          </cell>
          <cell r="B320" t="str">
            <v>City of King Cove</v>
          </cell>
          <cell r="C320" t="str">
            <v>KING COVE</v>
          </cell>
          <cell r="D320" t="str">
            <v>Water</v>
          </cell>
          <cell r="E320" t="str">
            <v>Active</v>
          </cell>
        </row>
        <row r="321">
          <cell r="A321">
            <v>493</v>
          </cell>
          <cell r="B321" t="str">
            <v>City of King Cove</v>
          </cell>
          <cell r="C321" t="str">
            <v>KING COVE</v>
          </cell>
          <cell r="D321" t="str">
            <v>Sewer</v>
          </cell>
          <cell r="E321" t="str">
            <v>Active</v>
          </cell>
        </row>
        <row r="322">
          <cell r="A322">
            <v>494</v>
          </cell>
          <cell r="B322" t="str">
            <v>INTERNATIONAL TELECOM, INC.</v>
          </cell>
          <cell r="C322" t="str">
            <v>ITI</v>
          </cell>
          <cell r="D322" t="str">
            <v>Telecomm (PPTP)</v>
          </cell>
          <cell r="E322" t="str">
            <v>Active</v>
          </cell>
        </row>
        <row r="323">
          <cell r="A323">
            <v>496</v>
          </cell>
          <cell r="B323" t="str">
            <v>GENERAL COMMUNICATION, INC. AND GCI;GCI COMMUNICATION CORP. D/B/A</v>
          </cell>
          <cell r="C323" t="str">
            <v>GCI</v>
          </cell>
          <cell r="D323" t="str">
            <v>Telecomm (PPTP)</v>
          </cell>
          <cell r="E323" t="str">
            <v>Active</v>
          </cell>
        </row>
        <row r="324">
          <cell r="A324">
            <v>497</v>
          </cell>
          <cell r="B324" t="str">
            <v>DANLOR COMMUICATIONS, INC.</v>
          </cell>
          <cell r="C324" t="str">
            <v>DCI</v>
          </cell>
          <cell r="D324" t="str">
            <v>Telecomm (PPTP)</v>
          </cell>
          <cell r="E324" t="str">
            <v>Active</v>
          </cell>
        </row>
        <row r="325">
          <cell r="A325">
            <v>499</v>
          </cell>
          <cell r="B325" t="str">
            <v>No Information Available - No Entity</v>
          </cell>
          <cell r="C325" t="str">
            <v>NIA</v>
          </cell>
          <cell r="D325" t="str">
            <v>Utility type not set</v>
          </cell>
          <cell r="E325" t="str">
            <v>Active</v>
          </cell>
        </row>
        <row r="326">
          <cell r="A326">
            <v>500</v>
          </cell>
          <cell r="B326" t="str">
            <v>ALASKA PAYPHONE</v>
          </cell>
          <cell r="C326" t="str">
            <v>ALASKA PAY</v>
          </cell>
          <cell r="D326" t="str">
            <v>Telecomm (PPTP)</v>
          </cell>
          <cell r="E326" t="str">
            <v>Active</v>
          </cell>
        </row>
        <row r="327">
          <cell r="A327">
            <v>501</v>
          </cell>
          <cell r="B327" t="str">
            <v>LEXCOM TELECOMMUNICATIONS</v>
          </cell>
          <cell r="C327" t="str">
            <v>LEXCOM</v>
          </cell>
          <cell r="D327" t="str">
            <v>Telecomm (PPTP)</v>
          </cell>
          <cell r="E327" t="str">
            <v>Active</v>
          </cell>
        </row>
        <row r="328">
          <cell r="A328">
            <v>502</v>
          </cell>
          <cell r="B328" t="str">
            <v>Alaska Waste-Denali, LLC</v>
          </cell>
          <cell r="C328" t="str">
            <v>Alaska Waste-Denali, LLC</v>
          </cell>
          <cell r="D328" t="str">
            <v>Refuse</v>
          </cell>
          <cell r="E328" t="str">
            <v>Active</v>
          </cell>
        </row>
        <row r="329">
          <cell r="A329">
            <v>505</v>
          </cell>
          <cell r="B329" t="str">
            <v>MTA Communications, LLC d/b/a MTA Long Distance</v>
          </cell>
          <cell r="C329" t="str">
            <v>MTALD</v>
          </cell>
          <cell r="D329" t="str">
            <v>Telecomm (IXC)</v>
          </cell>
          <cell r="E329" t="str">
            <v>Active</v>
          </cell>
        </row>
        <row r="330">
          <cell r="A330">
            <v>505</v>
          </cell>
          <cell r="B330" t="str">
            <v>MTA Communications, LLC d/b/a MTA Long Distance</v>
          </cell>
          <cell r="C330" t="str">
            <v>MTA Communications, LLC</v>
          </cell>
          <cell r="D330" t="str">
            <v>Telecomm (IXC)</v>
          </cell>
          <cell r="E330" t="str">
            <v>Active</v>
          </cell>
        </row>
        <row r="331">
          <cell r="A331">
            <v>506</v>
          </cell>
          <cell r="B331" t="str">
            <v>Alaska Payphone</v>
          </cell>
          <cell r="C331" t="str">
            <v>ALASKA PAY</v>
          </cell>
          <cell r="D331" t="str">
            <v>Telecomm (PPTP)</v>
          </cell>
          <cell r="E331" t="str">
            <v>Active</v>
          </cell>
        </row>
        <row r="332">
          <cell r="A332">
            <v>507</v>
          </cell>
          <cell r="B332" t="str">
            <v>MAIL CACHE, INC.</v>
          </cell>
          <cell r="C332" t="str">
            <v>Mail Cache</v>
          </cell>
          <cell r="D332" t="str">
            <v>Telecomm (PPTP)</v>
          </cell>
          <cell r="E332" t="str">
            <v>Active</v>
          </cell>
        </row>
        <row r="333">
          <cell r="A333">
            <v>511</v>
          </cell>
          <cell r="B333" t="str">
            <v>OTZ TELECOMMUNICATIONS, LLC</v>
          </cell>
          <cell r="C333" t="str">
            <v>OTZ LLC</v>
          </cell>
          <cell r="D333" t="str">
            <v>Telecomm (IXC)</v>
          </cell>
          <cell r="E333" t="str">
            <v>Active</v>
          </cell>
        </row>
        <row r="334">
          <cell r="A334">
            <v>512</v>
          </cell>
          <cell r="B334" t="str">
            <v>CROSSROADS LOUNGE;DONALD P. SKEWIS D/B/A</v>
          </cell>
          <cell r="C334" t="str">
            <v>CROSSROADS</v>
          </cell>
          <cell r="D334" t="str">
            <v>Telecomm (PPTP)</v>
          </cell>
          <cell r="E334" t="str">
            <v>Active</v>
          </cell>
        </row>
        <row r="335">
          <cell r="A335">
            <v>513</v>
          </cell>
          <cell r="B335" t="str">
            <v>ACS OF ANCHORAGE, LLC D/B/A ALASKA COMMUNICATIONS SYSTEMS, ALASKA COMMUNICATIONS, ACS LOCAL SERVICE, AND ACS</v>
          </cell>
          <cell r="C335" t="str">
            <v>ACS-AN</v>
          </cell>
          <cell r="D335" t="str">
            <v>Telecomm (PPTP)</v>
          </cell>
          <cell r="E335" t="str">
            <v>Active</v>
          </cell>
        </row>
        <row r="336">
          <cell r="A336">
            <v>514</v>
          </cell>
          <cell r="B336" t="str">
            <v>FAIRBANKS NATURAL GAS, LLC</v>
          </cell>
          <cell r="C336" t="str">
            <v>FNG</v>
          </cell>
          <cell r="D336" t="str">
            <v>Natural Gas</v>
          </cell>
          <cell r="E336" t="str">
            <v>Active</v>
          </cell>
        </row>
        <row r="337">
          <cell r="A337">
            <v>516</v>
          </cell>
          <cell r="B337" t="str">
            <v>AP&amp;T LONG DISTANCE, INC.</v>
          </cell>
          <cell r="C337" t="str">
            <v>AP&amp;T-LD</v>
          </cell>
          <cell r="D337" t="str">
            <v>Telecomm (IXC)</v>
          </cell>
          <cell r="E337" t="str">
            <v>Active</v>
          </cell>
        </row>
        <row r="338">
          <cell r="A338">
            <v>518</v>
          </cell>
          <cell r="B338" t="str">
            <v>ASTAC LONG DISTANCE LLC</v>
          </cell>
          <cell r="C338" t="str">
            <v>ASTAC Long Distance LLC</v>
          </cell>
          <cell r="D338" t="str">
            <v>Telecomm (IXC)</v>
          </cell>
          <cell r="E338" t="str">
            <v>Active</v>
          </cell>
        </row>
        <row r="339">
          <cell r="A339">
            <v>518</v>
          </cell>
          <cell r="B339" t="str">
            <v>ASTAC LONG DISTANCE LLC</v>
          </cell>
          <cell r="C339" t="str">
            <v>ASTAC-LD</v>
          </cell>
          <cell r="D339" t="str">
            <v>Telecomm (IXC)</v>
          </cell>
          <cell r="E339" t="str">
            <v>Active</v>
          </cell>
        </row>
        <row r="340">
          <cell r="A340">
            <v>520</v>
          </cell>
          <cell r="B340" t="str">
            <v>Aurora Energy, LLC</v>
          </cell>
          <cell r="C340" t="str">
            <v>AURORA</v>
          </cell>
          <cell r="D340" t="str">
            <v>Electric</v>
          </cell>
          <cell r="E340" t="str">
            <v>Active</v>
          </cell>
        </row>
        <row r="341">
          <cell r="A341">
            <v>521</v>
          </cell>
          <cell r="B341" t="str">
            <v>GOAT LAKE HYDRO, INC.</v>
          </cell>
          <cell r="C341" t="str">
            <v>GLH</v>
          </cell>
          <cell r="D341" t="str">
            <v>Electric</v>
          </cell>
          <cell r="E341" t="str">
            <v>Active</v>
          </cell>
        </row>
        <row r="342">
          <cell r="A342">
            <v>523</v>
          </cell>
          <cell r="B342" t="str">
            <v>Alaska Industrial Development &amp; Export Authority</v>
          </cell>
          <cell r="C342" t="str">
            <v>AIDEA</v>
          </cell>
          <cell r="D342" t="str">
            <v>Electric</v>
          </cell>
          <cell r="E342" t="str">
            <v>Active</v>
          </cell>
        </row>
        <row r="343">
          <cell r="A343">
            <v>524</v>
          </cell>
          <cell r="B343" t="str">
            <v>NUTAAQ PIPELINE, LLC (Badami) (oil)</v>
          </cell>
          <cell r="C343" t="str">
            <v>Nutaaq Pipeline, LLC</v>
          </cell>
          <cell r="D343" t="str">
            <v>Pipeline</v>
          </cell>
          <cell r="E343" t="str">
            <v>Active</v>
          </cell>
        </row>
        <row r="344">
          <cell r="A344">
            <v>525</v>
          </cell>
          <cell r="B344" t="str">
            <v>NUTAAQ PIPELINE, LLC (Badami) (gas)</v>
          </cell>
          <cell r="C344" t="str">
            <v>Nutaaq Pipeline, LLC</v>
          </cell>
          <cell r="D344" t="str">
            <v>Pipeline</v>
          </cell>
          <cell r="E344" t="str">
            <v>Active</v>
          </cell>
        </row>
        <row r="345">
          <cell r="A345">
            <v>526</v>
          </cell>
          <cell r="B345" t="str">
            <v>FORWARD AMUSEMENT COMPANY;FRED HENRY ROWAN D/B/A</v>
          </cell>
          <cell r="C345" t="str">
            <v>FORWARD</v>
          </cell>
          <cell r="D345" t="str">
            <v>Telecomm (PPTP)</v>
          </cell>
          <cell r="E345" t="str">
            <v>Active</v>
          </cell>
        </row>
        <row r="346">
          <cell r="A346">
            <v>527</v>
          </cell>
          <cell r="B346" t="str">
            <v>ALASKA HOTEL &amp; BAR, INC.</v>
          </cell>
          <cell r="C346" t="str">
            <v>AHBI</v>
          </cell>
          <cell r="D346" t="str">
            <v>Telecomm (PPTP)</v>
          </cell>
          <cell r="E346" t="str">
            <v>Active</v>
          </cell>
        </row>
        <row r="347">
          <cell r="A347">
            <v>530</v>
          </cell>
          <cell r="B347" t="str">
            <v>TELTRUST COMMUNICATIONS, INC.</v>
          </cell>
          <cell r="C347" t="str">
            <v>TCS</v>
          </cell>
          <cell r="D347" t="str">
            <v>Telecomm (IXC)</v>
          </cell>
          <cell r="E347" t="str">
            <v>Active</v>
          </cell>
        </row>
        <row r="348">
          <cell r="A348">
            <v>531</v>
          </cell>
          <cell r="B348" t="str">
            <v>U.S. SOUTH COMMUNICATIONS, INC. D/B/A US SOUTH AND D/B/A INCOMM</v>
          </cell>
          <cell r="C348" t="str">
            <v>U.S. SOUTH</v>
          </cell>
          <cell r="D348" t="str">
            <v>Telecomm (IXC)</v>
          </cell>
          <cell r="E348" t="str">
            <v>Active</v>
          </cell>
        </row>
        <row r="349">
          <cell r="A349">
            <v>534</v>
          </cell>
          <cell r="B349" t="str">
            <v>VOCALL COMMUNICATIONS CORP.</v>
          </cell>
          <cell r="C349" t="str">
            <v>Vocall</v>
          </cell>
          <cell r="D349" t="str">
            <v>Telecomm (IXC)</v>
          </cell>
          <cell r="E349" t="str">
            <v>Active</v>
          </cell>
        </row>
        <row r="350">
          <cell r="A350">
            <v>536</v>
          </cell>
          <cell r="B350" t="str">
            <v>RAMSEY &amp; SONS TRUCKING</v>
          </cell>
          <cell r="C350" t="str">
            <v>RST</v>
          </cell>
          <cell r="D350" t="str">
            <v>Refuse</v>
          </cell>
          <cell r="E350" t="str">
            <v>Active</v>
          </cell>
        </row>
        <row r="351">
          <cell r="A351">
            <v>537</v>
          </cell>
          <cell r="B351" t="str">
            <v>DOW INTERNATIONAL</v>
          </cell>
          <cell r="C351" t="str">
            <v>DOW</v>
          </cell>
          <cell r="D351" t="str">
            <v>Telecomm (PPTP)</v>
          </cell>
          <cell r="E351" t="str">
            <v>Active</v>
          </cell>
        </row>
        <row r="352">
          <cell r="A352">
            <v>538</v>
          </cell>
          <cell r="B352" t="str">
            <v>ALPINE TRANSPORTATION COMPANY</v>
          </cell>
          <cell r="C352" t="str">
            <v>AlpineTC</v>
          </cell>
          <cell r="D352" t="str">
            <v>Pipeline</v>
          </cell>
          <cell r="E352" t="str">
            <v>Active</v>
          </cell>
        </row>
        <row r="353">
          <cell r="A353">
            <v>539</v>
          </cell>
          <cell r="B353" t="str">
            <v>ALASKA FIBER STAR, LLC</v>
          </cell>
          <cell r="C353" t="str">
            <v>AFS</v>
          </cell>
          <cell r="D353" t="str">
            <v>Telecomm (IXC)</v>
          </cell>
          <cell r="E353" t="str">
            <v>Active</v>
          </cell>
        </row>
        <row r="354">
          <cell r="A354">
            <v>540</v>
          </cell>
          <cell r="B354" t="str">
            <v>PIONEER TELECOM, INC.</v>
          </cell>
          <cell r="C354" t="str">
            <v>PIONEER</v>
          </cell>
          <cell r="D354" t="str">
            <v>Telecomm (PPTP)</v>
          </cell>
          <cell r="E354" t="str">
            <v>Active</v>
          </cell>
        </row>
        <row r="355">
          <cell r="A355">
            <v>541</v>
          </cell>
          <cell r="B355" t="str">
            <v>ALASKA PRODUCTS AND SERVICES</v>
          </cell>
          <cell r="C355" t="str">
            <v>ALASKA PRO</v>
          </cell>
          <cell r="D355" t="str">
            <v>Telecomm (PPTP)</v>
          </cell>
          <cell r="E355" t="str">
            <v>Active</v>
          </cell>
        </row>
        <row r="356">
          <cell r="A356">
            <v>542</v>
          </cell>
          <cell r="B356" t="str">
            <v>OZZIE'S ARCADE &amp; COFFEE SHOP</v>
          </cell>
          <cell r="C356" t="str">
            <v>OZZIE'S</v>
          </cell>
          <cell r="D356" t="str">
            <v>Telecomm (PPTP)</v>
          </cell>
          <cell r="E356" t="str">
            <v>Active</v>
          </cell>
        </row>
        <row r="357">
          <cell r="A357">
            <v>543</v>
          </cell>
          <cell r="B357" t="str">
            <v>SHORT STOP STORAGE;LINDA SUE WHITAKER D/B/A</v>
          </cell>
          <cell r="C357" t="str">
            <v>SHORT STOP</v>
          </cell>
          <cell r="D357" t="str">
            <v>Telecomm (PPTP)</v>
          </cell>
          <cell r="E357" t="str">
            <v>Active</v>
          </cell>
        </row>
        <row r="358">
          <cell r="A358">
            <v>544</v>
          </cell>
          <cell r="B358" t="str">
            <v>ALASKA INDOOR SPORTS;MCBRIDES/WINNERS/ATHLETES FOOT/PLAZA SHOES D/B/A</v>
          </cell>
          <cell r="C358" t="str">
            <v>AIS</v>
          </cell>
          <cell r="D358" t="str">
            <v>Telecomm (PPTP)</v>
          </cell>
          <cell r="E358" t="str">
            <v>Active</v>
          </cell>
        </row>
        <row r="359">
          <cell r="A359">
            <v>549</v>
          </cell>
          <cell r="B359" t="str">
            <v>Alaska Industrial Development &amp; Export Authority</v>
          </cell>
          <cell r="C359" t="str">
            <v>AIDEA</v>
          </cell>
          <cell r="D359" t="str">
            <v>Electric</v>
          </cell>
          <cell r="E359" t="str">
            <v>Active</v>
          </cell>
        </row>
        <row r="360">
          <cell r="A360">
            <v>550</v>
          </cell>
          <cell r="B360" t="str">
            <v>ALASKA TELEPHONE COMPANY</v>
          </cell>
          <cell r="C360" t="str">
            <v>ATC</v>
          </cell>
          <cell r="D360" t="str">
            <v>Telecomm (PPTP)</v>
          </cell>
          <cell r="E360" t="str">
            <v>Active</v>
          </cell>
        </row>
        <row r="361">
          <cell r="A361">
            <v>551</v>
          </cell>
          <cell r="B361" t="str">
            <v>BETTLES TELEPHONE, INC.</v>
          </cell>
          <cell r="C361" t="str">
            <v>BTI</v>
          </cell>
          <cell r="D361" t="str">
            <v>Telecomm (PPTP)</v>
          </cell>
          <cell r="E361" t="str">
            <v>Active</v>
          </cell>
        </row>
        <row r="362">
          <cell r="A362">
            <v>552</v>
          </cell>
          <cell r="B362" t="str">
            <v>BRISTOL BAY TELEPHONE COOPERATIVE, INC.</v>
          </cell>
          <cell r="C362" t="str">
            <v>BBTC</v>
          </cell>
          <cell r="D362" t="str">
            <v>Telecomm (PPTP)</v>
          </cell>
          <cell r="E362" t="str">
            <v>Active</v>
          </cell>
        </row>
        <row r="363">
          <cell r="A363">
            <v>553</v>
          </cell>
          <cell r="B363" t="str">
            <v>COPPER VALLEY TELEPHONE COOPERATIVE, INC.</v>
          </cell>
          <cell r="C363" t="str">
            <v>CVTC</v>
          </cell>
          <cell r="D363" t="str">
            <v>Telecomm (PPTP)</v>
          </cell>
          <cell r="E363" t="str">
            <v>Active</v>
          </cell>
        </row>
        <row r="364">
          <cell r="A364">
            <v>554</v>
          </cell>
          <cell r="B364" t="str">
            <v>CORDOVA TELEPHONE COOPERATIVE, INC.</v>
          </cell>
          <cell r="C364" t="str">
            <v>CTCI</v>
          </cell>
          <cell r="D364" t="str">
            <v>Telecomm (PPTP)</v>
          </cell>
          <cell r="E364" t="str">
            <v>Active</v>
          </cell>
        </row>
        <row r="365">
          <cell r="A365">
            <v>555</v>
          </cell>
          <cell r="B365" t="str">
            <v>COPPER VALLEY LONG DISTANCE, INC.</v>
          </cell>
          <cell r="C365" t="str">
            <v>CVLD</v>
          </cell>
          <cell r="D365" t="str">
            <v>Telecomm (IXC)</v>
          </cell>
          <cell r="E365" t="str">
            <v>Active</v>
          </cell>
        </row>
        <row r="366">
          <cell r="A366">
            <v>556</v>
          </cell>
          <cell r="B366" t="str">
            <v>NORTH COUNTRY TELEPHONE, INC.</v>
          </cell>
          <cell r="C366" t="str">
            <v>NCTI</v>
          </cell>
          <cell r="D366" t="str">
            <v>Telecomm (PPTP)</v>
          </cell>
          <cell r="E366" t="str">
            <v>Active</v>
          </cell>
        </row>
        <row r="367">
          <cell r="A367">
            <v>557</v>
          </cell>
          <cell r="B367" t="str">
            <v>NUSHAGAK ELECTRIC &amp; TELEPHONE COOPERATIVE, INC. (PPTP)</v>
          </cell>
          <cell r="D367" t="str">
            <v>Telecomm (PPTP)</v>
          </cell>
          <cell r="E367" t="str">
            <v>Active</v>
          </cell>
        </row>
        <row r="368">
          <cell r="A368">
            <v>558</v>
          </cell>
          <cell r="B368" t="str">
            <v>UNITED UTILITIES, INC.</v>
          </cell>
          <cell r="C368" t="str">
            <v>UUI</v>
          </cell>
          <cell r="D368" t="str">
            <v>Telecomm (PPTP)</v>
          </cell>
          <cell r="E368" t="str">
            <v>Active</v>
          </cell>
        </row>
        <row r="369">
          <cell r="A369">
            <v>559</v>
          </cell>
          <cell r="B369" t="str">
            <v>TELALASKA LONG DISTANCE, INC. D/B/A TELALASKA</v>
          </cell>
          <cell r="C369" t="str">
            <v>TELALASKA</v>
          </cell>
          <cell r="D369" t="str">
            <v>Telecomm (PPTP)</v>
          </cell>
          <cell r="E369" t="str">
            <v>Active</v>
          </cell>
        </row>
        <row r="370">
          <cell r="A370">
            <v>560</v>
          </cell>
          <cell r="B370" t="str">
            <v>OTZ TELEPHONE COOPERATIVE, INC.</v>
          </cell>
          <cell r="C370" t="str">
            <v>OTZ Telecom</v>
          </cell>
          <cell r="D370" t="str">
            <v>Telecomm (PPTP)</v>
          </cell>
          <cell r="E370" t="str">
            <v>Active</v>
          </cell>
        </row>
        <row r="371">
          <cell r="A371">
            <v>561</v>
          </cell>
          <cell r="B371" t="str">
            <v>BUSH-TELL, INCORPORATED</v>
          </cell>
          <cell r="C371" t="str">
            <v>BUSH-TELL</v>
          </cell>
          <cell r="D371" t="str">
            <v>Telecomm (PPTP)</v>
          </cell>
          <cell r="E371" t="str">
            <v>Active</v>
          </cell>
        </row>
        <row r="372">
          <cell r="A372">
            <v>562</v>
          </cell>
          <cell r="B372" t="str">
            <v>ARCTIC SLOPE TELEPHONE ASSOCIATION COOPERATIVE, INC.</v>
          </cell>
          <cell r="C372" t="str">
            <v>ASTAC</v>
          </cell>
          <cell r="D372" t="str">
            <v>Telecomm (PPTP)</v>
          </cell>
          <cell r="E372" t="str">
            <v>Active</v>
          </cell>
        </row>
        <row r="373">
          <cell r="A373">
            <v>563</v>
          </cell>
          <cell r="B373" t="str">
            <v>SUMMIT TELEPHONE &amp; TELEGRAPH COMPANY OF ALASKA , INC. D/B/A SUMMIT TELEPHONE COMPANY, INC.</v>
          </cell>
          <cell r="C373" t="str">
            <v>Summit</v>
          </cell>
          <cell r="D373" t="str">
            <v>Telecomm (PPTP)</v>
          </cell>
          <cell r="E373" t="str">
            <v>Active</v>
          </cell>
        </row>
        <row r="374">
          <cell r="A374">
            <v>564</v>
          </cell>
          <cell r="B374" t="str">
            <v>ACS OF ALASKA, LLC D/B/A ALASKA COMMUNICATIONS SYSTEMS, ALASKA COMMUNICATIONS, ACS LOCAL SERVICE, AND ACS</v>
          </cell>
          <cell r="C374" t="str">
            <v>ACS-AK</v>
          </cell>
          <cell r="D374" t="str">
            <v>Telecomm (PPTP)</v>
          </cell>
          <cell r="E374" t="str">
            <v>Active</v>
          </cell>
        </row>
        <row r="375">
          <cell r="A375">
            <v>565</v>
          </cell>
          <cell r="B375" t="str">
            <v>ACS OF THE NORTHLAND,LLC D/B/A ALASKA COMMUNICATIONS SYSTEMS, ALASKA COMMUNICATIONS, ACS LOCAL SERVICE, AND ACS</v>
          </cell>
          <cell r="C375" t="str">
            <v>ACS-N</v>
          </cell>
          <cell r="D375" t="str">
            <v>Telecomm (PPTP)</v>
          </cell>
          <cell r="E375" t="str">
            <v>Active</v>
          </cell>
        </row>
        <row r="376">
          <cell r="A376">
            <v>566</v>
          </cell>
          <cell r="B376" t="str">
            <v>ACS OF FAIRBANKS, LLC D/B/A ALASKA COMMUNICATION SYSTEMS, ALASKA COMMUNICATIONS, ACS LOCAL SERVICE, AND ACS</v>
          </cell>
          <cell r="C376" t="str">
            <v>ACS-F</v>
          </cell>
          <cell r="D376" t="str">
            <v>Telecomm (PPTP)</v>
          </cell>
          <cell r="E376" t="str">
            <v>Active</v>
          </cell>
        </row>
        <row r="377">
          <cell r="A377">
            <v>567</v>
          </cell>
          <cell r="B377" t="str">
            <v>City of Ketchikan d/b/a Ketchikan Public Utilities</v>
          </cell>
          <cell r="C377" t="str">
            <v>KPU</v>
          </cell>
          <cell r="D377" t="str">
            <v>Telecomm (PPTP)</v>
          </cell>
          <cell r="E377" t="str">
            <v>Active</v>
          </cell>
        </row>
        <row r="378">
          <cell r="A378">
            <v>567</v>
          </cell>
          <cell r="B378" t="str">
            <v>City of Ketchikan d/b/a Ketchikan Public Utilities</v>
          </cell>
          <cell r="C378" t="str">
            <v>KPU-LD</v>
          </cell>
          <cell r="D378" t="str">
            <v>Telecomm (PPTP)</v>
          </cell>
          <cell r="E378" t="str">
            <v>Active</v>
          </cell>
        </row>
        <row r="379">
          <cell r="A379">
            <v>568</v>
          </cell>
          <cell r="B379" t="str">
            <v>MATANUSKA TELEPHONE ASSOCIATION, INC.</v>
          </cell>
          <cell r="C379" t="str">
            <v>MTA</v>
          </cell>
          <cell r="D379" t="str">
            <v>Telecomm (PPTP)</v>
          </cell>
          <cell r="E379" t="str">
            <v>Active</v>
          </cell>
        </row>
        <row r="380">
          <cell r="A380">
            <v>569</v>
          </cell>
          <cell r="B380" t="str">
            <v>GTE ALASKA INCORPORATED</v>
          </cell>
          <cell r="C380" t="str">
            <v>GTE</v>
          </cell>
          <cell r="D380" t="str">
            <v>Telecomm (PPTP)</v>
          </cell>
          <cell r="E380" t="str">
            <v>Active</v>
          </cell>
        </row>
        <row r="381">
          <cell r="A381">
            <v>570</v>
          </cell>
          <cell r="B381" t="str">
            <v>Lime Village Traditional Council</v>
          </cell>
          <cell r="C381" t="str">
            <v>LVTC</v>
          </cell>
          <cell r="D381" t="str">
            <v>Electric</v>
          </cell>
          <cell r="E381" t="str">
            <v>Active</v>
          </cell>
        </row>
        <row r="382">
          <cell r="A382">
            <v>571</v>
          </cell>
          <cell r="B382" t="str">
            <v>CHUGACH ELECTRIC ASSOCIATION, INC.</v>
          </cell>
          <cell r="C382" t="str">
            <v>Chugach</v>
          </cell>
          <cell r="D382" t="str">
            <v>Telecomm (IXC)</v>
          </cell>
          <cell r="E382" t="str">
            <v>Active</v>
          </cell>
        </row>
        <row r="383">
          <cell r="A383">
            <v>573</v>
          </cell>
          <cell r="B383" t="str">
            <v>BBL HYDRO, INC.</v>
          </cell>
          <cell r="C383" t="str">
            <v>BBL</v>
          </cell>
          <cell r="D383" t="str">
            <v>Electric</v>
          </cell>
          <cell r="E383" t="str">
            <v>Active</v>
          </cell>
        </row>
        <row r="384">
          <cell r="A384">
            <v>578</v>
          </cell>
          <cell r="B384" t="str">
            <v>CORDOVA LONG DISTANCE</v>
          </cell>
          <cell r="C384" t="str">
            <v>CLD</v>
          </cell>
          <cell r="D384" t="str">
            <v>Telecomm (IXC)</v>
          </cell>
          <cell r="E384" t="str">
            <v>Active</v>
          </cell>
        </row>
        <row r="385">
          <cell r="A385">
            <v>579</v>
          </cell>
          <cell r="B385" t="str">
            <v>North Slope Borough d/b/a Nuiqsut Natural Gas Pipeline</v>
          </cell>
          <cell r="C385" t="str">
            <v>NNGP</v>
          </cell>
          <cell r="D385" t="str">
            <v>Pipeline</v>
          </cell>
          <cell r="E385" t="str">
            <v>Active</v>
          </cell>
        </row>
        <row r="386">
          <cell r="A386">
            <v>580</v>
          </cell>
          <cell r="B386" t="str">
            <v>Zip Zaps</v>
          </cell>
          <cell r="D386" t="str">
            <v>Telecomm (PPTP)</v>
          </cell>
          <cell r="E386" t="str">
            <v>Active</v>
          </cell>
        </row>
        <row r="387">
          <cell r="A387">
            <v>583</v>
          </cell>
          <cell r="B387" t="str">
            <v>CENTURY THEATRES, INC.</v>
          </cell>
          <cell r="C387" t="str">
            <v>CENTURY</v>
          </cell>
          <cell r="D387" t="str">
            <v>Telecomm (PPTP)</v>
          </cell>
          <cell r="E387" t="str">
            <v>Active</v>
          </cell>
        </row>
        <row r="388">
          <cell r="A388">
            <v>584</v>
          </cell>
          <cell r="B388" t="str">
            <v>METROPHONE TELECOMMUNICATIONS, INC.</v>
          </cell>
          <cell r="C388" t="str">
            <v>METROPHONE</v>
          </cell>
          <cell r="D388" t="str">
            <v>Telecomm (PPTP)</v>
          </cell>
          <cell r="E388" t="str">
            <v>Active</v>
          </cell>
        </row>
        <row r="389">
          <cell r="A389">
            <v>585</v>
          </cell>
          <cell r="B389" t="str">
            <v>TOLSANA COMPANY</v>
          </cell>
          <cell r="C389" t="str">
            <v>TOLSONA</v>
          </cell>
          <cell r="D389" t="str">
            <v>Telecomm (PPTP)</v>
          </cell>
          <cell r="E389" t="str">
            <v>Active</v>
          </cell>
        </row>
        <row r="390">
          <cell r="A390">
            <v>586</v>
          </cell>
          <cell r="B390" t="str">
            <v>Tatitlek Village IRA Council d/b/a Tatitlek Electric Utility</v>
          </cell>
          <cell r="C390" t="str">
            <v>TATITLEK</v>
          </cell>
          <cell r="D390" t="str">
            <v>Electric</v>
          </cell>
          <cell r="E390" t="str">
            <v>Active</v>
          </cell>
        </row>
        <row r="391">
          <cell r="A391">
            <v>591</v>
          </cell>
          <cell r="B391" t="str">
            <v>INTERSTATE TELECOMMUNICATIONS, INC.</v>
          </cell>
          <cell r="C391" t="str">
            <v>INTERSTATE</v>
          </cell>
          <cell r="D391" t="str">
            <v>Telecomm (PPTP)</v>
          </cell>
          <cell r="E391" t="str">
            <v>Active</v>
          </cell>
        </row>
        <row r="392">
          <cell r="A392">
            <v>592</v>
          </cell>
          <cell r="B392" t="str">
            <v>Adak Cablevision</v>
          </cell>
          <cell r="C392" t="str">
            <v>ACV</v>
          </cell>
          <cell r="D392" t="str">
            <v>Cable</v>
          </cell>
          <cell r="E392" t="str">
            <v>Active</v>
          </cell>
        </row>
        <row r="393">
          <cell r="A393">
            <v>593</v>
          </cell>
          <cell r="B393" t="str">
            <v>NOBONOMO INC. D/B/A THE PORT</v>
          </cell>
          <cell r="C393" t="str">
            <v>NOBONOMO</v>
          </cell>
          <cell r="D393" t="str">
            <v>Telecomm (PPTP)</v>
          </cell>
          <cell r="E393" t="str">
            <v>Active</v>
          </cell>
        </row>
        <row r="394">
          <cell r="A394">
            <v>597</v>
          </cell>
          <cell r="B394" t="str">
            <v>49'ER BAR, INC.</v>
          </cell>
          <cell r="C394" t="str">
            <v>49'er Bar, Inc.</v>
          </cell>
          <cell r="D394" t="str">
            <v>Telecomm (PPTP)</v>
          </cell>
          <cell r="E394" t="str">
            <v>Active</v>
          </cell>
        </row>
        <row r="395">
          <cell r="A395">
            <v>598</v>
          </cell>
          <cell r="B395" t="str">
            <v>No Information Available - No Entity</v>
          </cell>
          <cell r="C395" t="str">
            <v>NIA</v>
          </cell>
          <cell r="D395" t="str">
            <v>Utility type not set</v>
          </cell>
          <cell r="E395" t="str">
            <v>Active</v>
          </cell>
        </row>
        <row r="396">
          <cell r="A396">
            <v>599</v>
          </cell>
          <cell r="B396" t="str">
            <v>No Information Available - No Entity</v>
          </cell>
          <cell r="C396" t="str">
            <v>NIA</v>
          </cell>
          <cell r="D396" t="str">
            <v>Utility type not set</v>
          </cell>
          <cell r="E396" t="str">
            <v>Active</v>
          </cell>
        </row>
        <row r="397">
          <cell r="A397">
            <v>602</v>
          </cell>
          <cell r="B397" t="str">
            <v>ALASKA TEL-CARD</v>
          </cell>
          <cell r="C397" t="str">
            <v>AKTEL-CARD</v>
          </cell>
          <cell r="D397" t="str">
            <v>Telecomm (PPTP)</v>
          </cell>
          <cell r="E397" t="str">
            <v>Active</v>
          </cell>
        </row>
        <row r="398">
          <cell r="A398">
            <v>604</v>
          </cell>
          <cell r="B398" t="str">
            <v>Northstar Pipeline Company, LLC</v>
          </cell>
          <cell r="C398" t="str">
            <v>NPC</v>
          </cell>
          <cell r="D398" t="str">
            <v>Pipeline</v>
          </cell>
          <cell r="E398" t="str">
            <v>Active</v>
          </cell>
        </row>
        <row r="399">
          <cell r="A399">
            <v>605</v>
          </cell>
          <cell r="B399" t="str">
            <v>Northstar Pipeline Company, LLC</v>
          </cell>
          <cell r="C399" t="str">
            <v>NPC</v>
          </cell>
          <cell r="D399" t="str">
            <v>Pipeline</v>
          </cell>
          <cell r="E399" t="str">
            <v>Active</v>
          </cell>
        </row>
        <row r="400">
          <cell r="A400">
            <v>606</v>
          </cell>
          <cell r="B400" t="str">
            <v>ALASKA NATIVE HERITAGE CENTER, INC.</v>
          </cell>
          <cell r="C400" t="str">
            <v>ANHC</v>
          </cell>
          <cell r="D400" t="str">
            <v>Telecomm (PPTP)</v>
          </cell>
          <cell r="E400" t="str">
            <v>Active</v>
          </cell>
        </row>
        <row r="401">
          <cell r="A401">
            <v>609</v>
          </cell>
          <cell r="B401" t="str">
            <v>EASTFORK, LLC</v>
          </cell>
          <cell r="C401" t="str">
            <v>EASTFORK</v>
          </cell>
          <cell r="D401" t="str">
            <v>Telecomm (PPTP)</v>
          </cell>
          <cell r="E401" t="str">
            <v>Active</v>
          </cell>
        </row>
      </sheetData>
      <sheetData sheetId="13"/>
      <sheetData sheetId="14">
        <row r="1">
          <cell r="C1" t="str">
            <v>plant__utility__name</v>
          </cell>
          <cell r="D1" t="str">
            <v>plant__utility__regulatory_status__name</v>
          </cell>
          <cell r="G1" t="str">
            <v>plant__utility__eia_operator_id</v>
          </cell>
        </row>
        <row r="2">
          <cell r="C2" t="str">
            <v>TDX Adak Generating LLC</v>
          </cell>
          <cell r="D2" t="str">
            <v>Regulated</v>
          </cell>
        </row>
        <row r="3">
          <cell r="C3" t="str">
            <v>Akhiok, City of</v>
          </cell>
          <cell r="D3" t="str">
            <v>Not regulated</v>
          </cell>
        </row>
        <row r="4">
          <cell r="C4" t="str">
            <v>Akiachak Native Community</v>
          </cell>
          <cell r="D4" t="str">
            <v>Not regulated</v>
          </cell>
          <cell r="G4">
            <v>192</v>
          </cell>
        </row>
        <row r="5">
          <cell r="C5" t="str">
            <v>Akiak City Council</v>
          </cell>
          <cell r="D5" t="str">
            <v>Not regulated</v>
          </cell>
        </row>
        <row r="6">
          <cell r="C6" t="str">
            <v>Akutan, City of</v>
          </cell>
          <cell r="D6" t="str">
            <v>Not regulated</v>
          </cell>
          <cell r="G6">
            <v>24486</v>
          </cell>
        </row>
        <row r="7">
          <cell r="C7" t="str">
            <v>Alaska Village Electric Cooperative</v>
          </cell>
          <cell r="D7" t="str">
            <v>Not regulated</v>
          </cell>
          <cell r="G7">
            <v>221</v>
          </cell>
        </row>
        <row r="8">
          <cell r="C8" t="str">
            <v>Alaska Power &amp; Telephone Company</v>
          </cell>
          <cell r="D8" t="str">
            <v>Regulated</v>
          </cell>
          <cell r="G8">
            <v>219</v>
          </cell>
        </row>
        <row r="9">
          <cell r="C9" t="str">
            <v>Alaska Village Electric Cooperative</v>
          </cell>
          <cell r="D9" t="str">
            <v>Not regulated</v>
          </cell>
          <cell r="G9">
            <v>221</v>
          </cell>
        </row>
        <row r="10">
          <cell r="C10" t="str">
            <v>North Slope Borough Power &amp; Light</v>
          </cell>
          <cell r="D10" t="str">
            <v>Not regulated</v>
          </cell>
          <cell r="G10">
            <v>26616</v>
          </cell>
        </row>
        <row r="11">
          <cell r="C11" t="str">
            <v>Inside Passage Electric</v>
          </cell>
          <cell r="D11" t="str">
            <v>Regulated</v>
          </cell>
          <cell r="G11">
            <v>18963</v>
          </cell>
        </row>
        <row r="12">
          <cell r="C12" t="str">
            <v>Aniak Light &amp; Power</v>
          </cell>
          <cell r="D12" t="str">
            <v>Regulated</v>
          </cell>
          <cell r="G12">
            <v>4959</v>
          </cell>
        </row>
        <row r="13">
          <cell r="C13" t="str">
            <v>Alaska Village Electric Cooperative</v>
          </cell>
          <cell r="D13" t="str">
            <v>Not regulated</v>
          </cell>
          <cell r="G13">
            <v>221</v>
          </cell>
        </row>
        <row r="14">
          <cell r="C14" t="str">
            <v>Arctic Village Electric Company</v>
          </cell>
          <cell r="D14" t="str">
            <v>Not regulated</v>
          </cell>
        </row>
        <row r="15">
          <cell r="C15" t="str">
            <v>Atka, City of</v>
          </cell>
          <cell r="D15" t="str">
            <v>Not regulated</v>
          </cell>
          <cell r="G15">
            <v>56256</v>
          </cell>
        </row>
        <row r="16">
          <cell r="C16" t="str">
            <v>Atmautluak Tribal Utilities</v>
          </cell>
          <cell r="D16" t="str">
            <v>Not regulated</v>
          </cell>
          <cell r="G16">
            <v>878</v>
          </cell>
        </row>
        <row r="17">
          <cell r="C17" t="str">
            <v>North Slope Borough Power &amp; Light</v>
          </cell>
          <cell r="D17" t="str">
            <v>Not regulated</v>
          </cell>
          <cell r="G17">
            <v>26616</v>
          </cell>
        </row>
        <row r="18">
          <cell r="C18" t="str">
            <v>Beaver Joint Utilities</v>
          </cell>
          <cell r="D18" t="str">
            <v>Not regulated</v>
          </cell>
        </row>
        <row r="19">
          <cell r="C19" t="str">
            <v>Alaska Village Electric Cooperative</v>
          </cell>
          <cell r="D19" t="str">
            <v>Not regulated</v>
          </cell>
          <cell r="G19">
            <v>221</v>
          </cell>
        </row>
        <row r="20">
          <cell r="C20" t="str">
            <v>Alaska Power &amp; Telephone Company</v>
          </cell>
          <cell r="D20" t="str">
            <v>Regulated</v>
          </cell>
          <cell r="G20">
            <v>219</v>
          </cell>
        </row>
        <row r="21">
          <cell r="C21" t="str">
            <v>Alaska Village Electric Cooperative</v>
          </cell>
          <cell r="D21" t="str">
            <v>Not regulated</v>
          </cell>
          <cell r="G21">
            <v>221</v>
          </cell>
        </row>
        <row r="22">
          <cell r="C22" t="str">
            <v>Buckland, City of</v>
          </cell>
          <cell r="D22" t="str">
            <v>Not regulated</v>
          </cell>
        </row>
        <row r="23">
          <cell r="C23" t="str">
            <v>Gold Country Energy</v>
          </cell>
          <cell r="D23" t="str">
            <v>Regulated</v>
          </cell>
          <cell r="G23">
            <v>56739</v>
          </cell>
        </row>
        <row r="24">
          <cell r="C24" t="str">
            <v>Chalkyitsik Village Council</v>
          </cell>
          <cell r="D24" t="str">
            <v>Regulated, rate exemption</v>
          </cell>
        </row>
        <row r="25">
          <cell r="C25" t="str">
            <v>Naterkaq Light Plant (City of Chefornak)</v>
          </cell>
          <cell r="D25" t="str">
            <v>Not regulated</v>
          </cell>
          <cell r="G25">
            <v>3422</v>
          </cell>
        </row>
        <row r="26">
          <cell r="C26" t="str">
            <v>Chenega Ira Council</v>
          </cell>
          <cell r="D26" t="str">
            <v>Regulated, rate exemption</v>
          </cell>
        </row>
        <row r="27">
          <cell r="C27" t="str">
            <v>Alaska Village Electric Cooperative</v>
          </cell>
          <cell r="D27" t="str">
            <v>Not regulated</v>
          </cell>
          <cell r="G27">
            <v>221</v>
          </cell>
        </row>
        <row r="28">
          <cell r="C28" t="str">
            <v>Chignik, City of</v>
          </cell>
          <cell r="D28" t="str">
            <v>Not regulated</v>
          </cell>
          <cell r="G28">
            <v>3421</v>
          </cell>
        </row>
        <row r="29">
          <cell r="C29" t="str">
            <v>Chignik Lagoon Power Utility</v>
          </cell>
          <cell r="D29" t="str">
            <v>Regulated, rate exemption</v>
          </cell>
        </row>
        <row r="30">
          <cell r="C30" t="str">
            <v>Chignik Lake Electric Utility</v>
          </cell>
          <cell r="D30" t="str">
            <v>Not regulated</v>
          </cell>
        </row>
        <row r="31">
          <cell r="C31" t="str">
            <v>Inside Passage Electric</v>
          </cell>
          <cell r="D31" t="str">
            <v>Regulated</v>
          </cell>
          <cell r="G31">
            <v>18963</v>
          </cell>
        </row>
        <row r="32">
          <cell r="C32" t="str">
            <v>Alaska Power &amp; Telephone Company</v>
          </cell>
          <cell r="D32" t="str">
            <v>Regulated</v>
          </cell>
          <cell r="G32">
            <v>219</v>
          </cell>
        </row>
        <row r="33">
          <cell r="C33" t="str">
            <v>Chitina Electric Inc</v>
          </cell>
          <cell r="D33" t="str">
            <v>Not regulated</v>
          </cell>
          <cell r="G33">
            <v>3465</v>
          </cell>
        </row>
        <row r="34">
          <cell r="C34" t="str">
            <v>Middle Kuskokwim Electric</v>
          </cell>
          <cell r="D34" t="str">
            <v>Regulated</v>
          </cell>
          <cell r="G34">
            <v>12485</v>
          </cell>
        </row>
        <row r="35">
          <cell r="C35" t="str">
            <v>Circle Electric Utility</v>
          </cell>
          <cell r="D35" t="str">
            <v>Not regulated</v>
          </cell>
        </row>
        <row r="36">
          <cell r="C36" t="str">
            <v>Clark's Point, City of</v>
          </cell>
          <cell r="D36" t="str">
            <v>Not regulated</v>
          </cell>
        </row>
        <row r="37">
          <cell r="C37" t="str">
            <v>Alaska Power &amp; Telephone Company</v>
          </cell>
          <cell r="D37" t="str">
            <v>Regulated</v>
          </cell>
          <cell r="G37">
            <v>219</v>
          </cell>
        </row>
        <row r="38">
          <cell r="C38" t="str">
            <v>G &amp; K Inc</v>
          </cell>
          <cell r="D38" t="str">
            <v>Regulated</v>
          </cell>
          <cell r="G38">
            <v>6866</v>
          </cell>
        </row>
        <row r="39">
          <cell r="C39" t="str">
            <v>Cordova Electric Cooperative</v>
          </cell>
          <cell r="D39" t="str">
            <v>Not regulated</v>
          </cell>
          <cell r="G39">
            <v>40215</v>
          </cell>
        </row>
        <row r="40">
          <cell r="C40" t="str">
            <v>Alaska Power &amp; Telephone Company</v>
          </cell>
          <cell r="D40" t="str">
            <v>Regulated</v>
          </cell>
          <cell r="G40">
            <v>219</v>
          </cell>
        </row>
        <row r="41">
          <cell r="C41" t="str">
            <v>Middle Kuskokwim Electric</v>
          </cell>
          <cell r="D41" t="str">
            <v>Regulated</v>
          </cell>
          <cell r="G41">
            <v>12485</v>
          </cell>
        </row>
        <row r="42">
          <cell r="C42" t="str">
            <v>Ipnatchiaq Electric Company</v>
          </cell>
          <cell r="D42" t="str">
            <v>Not regulated</v>
          </cell>
          <cell r="G42">
            <v>9416</v>
          </cell>
        </row>
        <row r="43">
          <cell r="C43" t="str">
            <v>Nushagak Electric Cooperative</v>
          </cell>
          <cell r="D43" t="str">
            <v>Not regulated</v>
          </cell>
          <cell r="G43">
            <v>13870</v>
          </cell>
        </row>
        <row r="44">
          <cell r="C44" t="str">
            <v>Diomede Joint Utilities</v>
          </cell>
          <cell r="D44" t="str">
            <v>Not regulated</v>
          </cell>
        </row>
        <row r="45">
          <cell r="C45" t="str">
            <v>Alaska Power &amp; Telephone Company</v>
          </cell>
          <cell r="D45" t="str">
            <v>Regulated</v>
          </cell>
          <cell r="G45">
            <v>219</v>
          </cell>
        </row>
        <row r="46">
          <cell r="C46" t="str">
            <v>Alaska Power &amp; Telephone Company</v>
          </cell>
          <cell r="D46" t="str">
            <v>Regulated</v>
          </cell>
          <cell r="G46">
            <v>219</v>
          </cell>
        </row>
        <row r="47">
          <cell r="C47" t="str">
            <v>Alaska Village Electric Cooperative</v>
          </cell>
          <cell r="D47" t="str">
            <v>Not regulated</v>
          </cell>
          <cell r="G47">
            <v>221</v>
          </cell>
        </row>
        <row r="48">
          <cell r="C48" t="str">
            <v>Egegik Light &amp; Power Co</v>
          </cell>
          <cell r="D48" t="str">
            <v>Not regulated</v>
          </cell>
          <cell r="G48">
            <v>57351</v>
          </cell>
        </row>
        <row r="49">
          <cell r="C49" t="str">
            <v>Alaska Village Electric Cooperative</v>
          </cell>
          <cell r="D49" t="str">
            <v>Not regulated</v>
          </cell>
          <cell r="G49">
            <v>221</v>
          </cell>
        </row>
        <row r="50">
          <cell r="C50" t="str">
            <v>Elfin Cove Utility Commission</v>
          </cell>
          <cell r="D50" t="str">
            <v>Not regulated</v>
          </cell>
          <cell r="G50">
            <v>5721</v>
          </cell>
        </row>
        <row r="51">
          <cell r="C51" t="str">
            <v>Alaska Village Electric Cooperative</v>
          </cell>
          <cell r="D51" t="str">
            <v>Not regulated</v>
          </cell>
          <cell r="G51">
            <v>221</v>
          </cell>
        </row>
        <row r="52">
          <cell r="C52" t="str">
            <v>Alaska Village Electric Cooperative</v>
          </cell>
          <cell r="D52" t="str">
            <v>Not regulated</v>
          </cell>
          <cell r="G52">
            <v>221</v>
          </cell>
        </row>
        <row r="53">
          <cell r="C53" t="str">
            <v>False Pass, City of</v>
          </cell>
          <cell r="D53" t="str">
            <v>Not regulated</v>
          </cell>
        </row>
        <row r="54">
          <cell r="C54" t="str">
            <v>Gwitchyaa Zhee Utilities Company</v>
          </cell>
          <cell r="D54" t="str">
            <v>Regulated</v>
          </cell>
          <cell r="G54">
            <v>7833</v>
          </cell>
        </row>
        <row r="55">
          <cell r="C55" t="str">
            <v>Galena, City of</v>
          </cell>
          <cell r="D55" t="str">
            <v>Not regulated</v>
          </cell>
          <cell r="G55">
            <v>6915</v>
          </cell>
        </row>
        <row r="56">
          <cell r="C56" t="str">
            <v>Alaska Village Electric Cooperative</v>
          </cell>
          <cell r="D56" t="str">
            <v>Not regulated</v>
          </cell>
          <cell r="G56">
            <v>221</v>
          </cell>
        </row>
        <row r="57">
          <cell r="C57" t="str">
            <v>Golovin Power Utilities</v>
          </cell>
          <cell r="D57" t="str">
            <v>Not regulated</v>
          </cell>
        </row>
        <row r="58">
          <cell r="C58" t="str">
            <v>Alaska Village Electric Cooperative</v>
          </cell>
          <cell r="D58" t="str">
            <v>Not regulated</v>
          </cell>
          <cell r="G58">
            <v>221</v>
          </cell>
        </row>
        <row r="59">
          <cell r="C59" t="str">
            <v>Alaska Village Electric Cooperative</v>
          </cell>
          <cell r="D59" t="str">
            <v>Not regulated</v>
          </cell>
          <cell r="G59">
            <v>221</v>
          </cell>
        </row>
        <row r="60">
          <cell r="C60" t="str">
            <v>Gustavus Electric Co</v>
          </cell>
          <cell r="D60" t="str">
            <v>Regulated</v>
          </cell>
          <cell r="G60">
            <v>7822</v>
          </cell>
        </row>
        <row r="61">
          <cell r="C61" t="str">
            <v>Alaska Power &amp; Telephone Company</v>
          </cell>
          <cell r="D61" t="str">
            <v>Regulated</v>
          </cell>
          <cell r="G61">
            <v>219</v>
          </cell>
        </row>
        <row r="62">
          <cell r="C62" t="str">
            <v>Alaska Power &amp; Telephone Company</v>
          </cell>
          <cell r="D62" t="str">
            <v>Regulated</v>
          </cell>
          <cell r="G62">
            <v>219</v>
          </cell>
        </row>
        <row r="63">
          <cell r="C63" t="str">
            <v>Alaska Power &amp; Telephone Company</v>
          </cell>
          <cell r="D63" t="str">
            <v>Regulated</v>
          </cell>
          <cell r="G63">
            <v>219</v>
          </cell>
        </row>
        <row r="64">
          <cell r="C64" t="str">
            <v>Alaska Village Electric Cooperative</v>
          </cell>
          <cell r="D64" t="str">
            <v>Not regulated</v>
          </cell>
          <cell r="G64">
            <v>221</v>
          </cell>
        </row>
        <row r="65">
          <cell r="C65" t="str">
            <v>Inside Passage Electric</v>
          </cell>
          <cell r="D65" t="str">
            <v>Regulated</v>
          </cell>
          <cell r="G65">
            <v>18963</v>
          </cell>
        </row>
        <row r="66">
          <cell r="C66" t="str">
            <v>Alaska Village Electric Cooperative</v>
          </cell>
          <cell r="D66" t="str">
            <v>Not regulated</v>
          </cell>
          <cell r="G66">
            <v>221</v>
          </cell>
        </row>
        <row r="67">
          <cell r="C67" t="str">
            <v>Hughes Power &amp; Light</v>
          </cell>
          <cell r="D67" t="str">
            <v>Not regulated</v>
          </cell>
          <cell r="G67">
            <v>9000</v>
          </cell>
        </row>
        <row r="68">
          <cell r="C68" t="str">
            <v>Alaska Village Electric Cooperative</v>
          </cell>
          <cell r="D68" t="str">
            <v>Not regulated</v>
          </cell>
          <cell r="G68">
            <v>221</v>
          </cell>
        </row>
        <row r="69">
          <cell r="C69" t="str">
            <v>Alaska Power &amp; Telephone Company</v>
          </cell>
          <cell r="D69" t="str">
            <v>Regulated</v>
          </cell>
          <cell r="G69">
            <v>219</v>
          </cell>
        </row>
        <row r="70">
          <cell r="C70" t="str">
            <v>Igiugig Electric Company</v>
          </cell>
          <cell r="D70" t="str">
            <v>Regulated, rate exemption</v>
          </cell>
          <cell r="G70">
            <v>9192</v>
          </cell>
        </row>
        <row r="71">
          <cell r="C71" t="str">
            <v>I-N-N Electric Coop, Inc</v>
          </cell>
          <cell r="D71" t="str">
            <v>Not regulated</v>
          </cell>
          <cell r="G71">
            <v>9188</v>
          </cell>
        </row>
        <row r="72">
          <cell r="C72" t="str">
            <v>Inside Passage Electric</v>
          </cell>
          <cell r="D72" t="str">
            <v>Regulated</v>
          </cell>
          <cell r="G72">
            <v>18963</v>
          </cell>
        </row>
        <row r="73">
          <cell r="C73" t="str">
            <v>North Slope Borough Power &amp; Light</v>
          </cell>
          <cell r="D73" t="str">
            <v>Not regulated</v>
          </cell>
          <cell r="G73">
            <v>26616</v>
          </cell>
        </row>
        <row r="74">
          <cell r="C74" t="str">
            <v>Alaska Village Electric Cooperative</v>
          </cell>
          <cell r="D74" t="str">
            <v>Not regulated</v>
          </cell>
          <cell r="G74">
            <v>221</v>
          </cell>
        </row>
        <row r="75">
          <cell r="C75" t="str">
            <v>Alaska Village Electric Cooperative</v>
          </cell>
          <cell r="D75" t="str">
            <v>Not regulated</v>
          </cell>
          <cell r="G75">
            <v>221</v>
          </cell>
        </row>
        <row r="76">
          <cell r="C76" t="str">
            <v>Alutiiq Power Company</v>
          </cell>
          <cell r="D76" t="str">
            <v>Regulated, rate exemption</v>
          </cell>
        </row>
        <row r="77">
          <cell r="C77" t="str">
            <v>Alaska Village Electric Cooperative</v>
          </cell>
          <cell r="D77" t="str">
            <v>Not regulated</v>
          </cell>
          <cell r="G77">
            <v>221</v>
          </cell>
        </row>
        <row r="78">
          <cell r="C78" t="str">
            <v>Alaska Village Electric Cooperative</v>
          </cell>
          <cell r="D78" t="str">
            <v>Not regulated</v>
          </cell>
          <cell r="G78">
            <v>221</v>
          </cell>
        </row>
        <row r="79">
          <cell r="C79" t="str">
            <v>King Cove, City of</v>
          </cell>
          <cell r="D79" t="str">
            <v>Not regulated</v>
          </cell>
          <cell r="G79">
            <v>9897</v>
          </cell>
        </row>
        <row r="80">
          <cell r="C80" t="str">
            <v>Kipnuk Light Plant</v>
          </cell>
          <cell r="D80" t="str">
            <v>Regulated</v>
          </cell>
        </row>
        <row r="81">
          <cell r="C81" t="str">
            <v>Alaska Village Electric Cooperative</v>
          </cell>
          <cell r="D81" t="str">
            <v>Not regulated</v>
          </cell>
          <cell r="G81">
            <v>221</v>
          </cell>
        </row>
        <row r="82">
          <cell r="C82" t="str">
            <v>Alaska Power &amp; Telephone Company</v>
          </cell>
          <cell r="D82" t="str">
            <v>Regulated</v>
          </cell>
          <cell r="G82">
            <v>219</v>
          </cell>
        </row>
        <row r="83">
          <cell r="C83" t="str">
            <v>Inside Passage Electric</v>
          </cell>
          <cell r="D83" t="str">
            <v>Regulated</v>
          </cell>
          <cell r="G83">
            <v>18963</v>
          </cell>
        </row>
        <row r="84">
          <cell r="C84" t="str">
            <v>Kobuk Valley Electric Company</v>
          </cell>
        </row>
        <row r="85">
          <cell r="C85" t="str">
            <v>Kokhanok Village Council</v>
          </cell>
          <cell r="D85" t="str">
            <v>Regulated, rate exemption</v>
          </cell>
          <cell r="G85">
            <v>10455</v>
          </cell>
        </row>
        <row r="86">
          <cell r="C86" t="str">
            <v>New Koliganek Village Council</v>
          </cell>
          <cell r="D86" t="str">
            <v>Regulated, rate exemption</v>
          </cell>
        </row>
        <row r="87">
          <cell r="C87" t="str">
            <v>Puvurnaq Power Company</v>
          </cell>
          <cell r="D87" t="str">
            <v>Regulated, rate exemption</v>
          </cell>
        </row>
        <row r="88">
          <cell r="C88" t="str">
            <v>Alaska Village Electric Cooperative</v>
          </cell>
          <cell r="D88" t="str">
            <v>Not regulated</v>
          </cell>
          <cell r="G88">
            <v>221</v>
          </cell>
        </row>
        <row r="89">
          <cell r="C89" t="str">
            <v>Kotzebue Electric Association</v>
          </cell>
          <cell r="D89" t="str">
            <v>Not regulated</v>
          </cell>
          <cell r="G89">
            <v>10451</v>
          </cell>
        </row>
        <row r="90">
          <cell r="C90" t="str">
            <v>Alaska Village Electric Cooperative</v>
          </cell>
          <cell r="D90" t="str">
            <v>Not regulated</v>
          </cell>
          <cell r="G90">
            <v>221</v>
          </cell>
        </row>
        <row r="91">
          <cell r="C91" t="str">
            <v>Koyukuk, City of</v>
          </cell>
          <cell r="D91" t="str">
            <v>Not regulated</v>
          </cell>
        </row>
        <row r="92">
          <cell r="C92" t="str">
            <v>Kwethluk Incorporated d/b/a Kuiggluum Kallugvia</v>
          </cell>
          <cell r="D92" t="str">
            <v>Not regulated</v>
          </cell>
          <cell r="G92">
            <v>9832</v>
          </cell>
        </row>
        <row r="93">
          <cell r="C93" t="str">
            <v>Kwigillingok Power Company</v>
          </cell>
          <cell r="D93" t="str">
            <v>Not regulated</v>
          </cell>
          <cell r="G93">
            <v>10491</v>
          </cell>
        </row>
        <row r="94">
          <cell r="C94" t="str">
            <v>Larsen Bay Utility Company</v>
          </cell>
          <cell r="D94" t="str">
            <v>Not regulated</v>
          </cell>
          <cell r="G94">
            <v>10716</v>
          </cell>
        </row>
        <row r="95">
          <cell r="C95" t="str">
            <v>Levelock Electrical Coop</v>
          </cell>
          <cell r="D95" t="str">
            <v>Not regulated</v>
          </cell>
        </row>
        <row r="96">
          <cell r="C96" t="str">
            <v>Lime Village Electric Utility</v>
          </cell>
          <cell r="D96" t="str">
            <v>Not regulated</v>
          </cell>
        </row>
        <row r="97">
          <cell r="C97" t="str">
            <v>Alaska Village Electric Cooperative</v>
          </cell>
          <cell r="D97" t="str">
            <v>Not regulated</v>
          </cell>
          <cell r="G97">
            <v>221</v>
          </cell>
        </row>
        <row r="98">
          <cell r="C98" t="str">
            <v>TDX Manley Generating LLC</v>
          </cell>
          <cell r="D98" t="str">
            <v>Regulated</v>
          </cell>
          <cell r="G98">
            <v>56503</v>
          </cell>
        </row>
        <row r="99">
          <cell r="C99" t="str">
            <v>Manokotak Power Company</v>
          </cell>
          <cell r="D99" t="str">
            <v>Not regulated</v>
          </cell>
          <cell r="G99">
            <v>26317</v>
          </cell>
        </row>
        <row r="100">
          <cell r="C100" t="str">
            <v>Alaska Village Electric Cooperative</v>
          </cell>
          <cell r="D100" t="str">
            <v>Not regulated</v>
          </cell>
          <cell r="G100">
            <v>221</v>
          </cell>
        </row>
        <row r="101">
          <cell r="C101" t="str">
            <v>Mcgrath Light &amp; Power</v>
          </cell>
          <cell r="D101" t="str">
            <v>Regulated</v>
          </cell>
          <cell r="G101">
            <v>12119</v>
          </cell>
        </row>
        <row r="102">
          <cell r="C102" t="str">
            <v>Alaska Village Electric Cooperative</v>
          </cell>
          <cell r="D102" t="str">
            <v>Not regulated</v>
          </cell>
          <cell r="G102">
            <v>221</v>
          </cell>
        </row>
        <row r="103">
          <cell r="C103" t="str">
            <v>Alaska Power &amp; Telephone Company</v>
          </cell>
          <cell r="D103" t="str">
            <v>Regulated</v>
          </cell>
          <cell r="G103">
            <v>219</v>
          </cell>
        </row>
        <row r="104">
          <cell r="C104" t="str">
            <v>Alaska Village Electric Cooperative</v>
          </cell>
          <cell r="D104" t="str">
            <v>Not regulated</v>
          </cell>
          <cell r="G104">
            <v>221</v>
          </cell>
        </row>
        <row r="105">
          <cell r="C105" t="str">
            <v>Alaska Village Electric Cooperative</v>
          </cell>
          <cell r="D105" t="str">
            <v>Not regulated</v>
          </cell>
          <cell r="G105">
            <v>221</v>
          </cell>
        </row>
        <row r="106">
          <cell r="C106" t="str">
            <v>Naknek Electric Association</v>
          </cell>
          <cell r="D106" t="str">
            <v>Not regulated</v>
          </cell>
          <cell r="G106">
            <v>13201</v>
          </cell>
        </row>
        <row r="107">
          <cell r="C107" t="str">
            <v>Napakiak Ircinraq</v>
          </cell>
          <cell r="D107" t="str">
            <v>Not regulated</v>
          </cell>
          <cell r="G107">
            <v>13211</v>
          </cell>
        </row>
        <row r="108">
          <cell r="C108" t="str">
            <v>Alaska Power &amp; Telephone Company</v>
          </cell>
          <cell r="D108" t="str">
            <v>Regulated</v>
          </cell>
          <cell r="G108">
            <v>219</v>
          </cell>
        </row>
        <row r="109">
          <cell r="C109" t="str">
            <v>Nelson Lagoon Electrical Coop</v>
          </cell>
          <cell r="D109" t="str">
            <v>Not regulated</v>
          </cell>
          <cell r="G109">
            <v>13477</v>
          </cell>
        </row>
        <row r="110">
          <cell r="C110" t="str">
            <v>Alaska Village Electric Cooperative</v>
          </cell>
          <cell r="D110" t="str">
            <v>Not regulated</v>
          </cell>
          <cell r="G110">
            <v>221</v>
          </cell>
        </row>
        <row r="111">
          <cell r="C111" t="str">
            <v>Ungusraq Power Company</v>
          </cell>
          <cell r="D111" t="str">
            <v>Not regulated</v>
          </cell>
        </row>
        <row r="112">
          <cell r="C112" t="str">
            <v>Alaska Village Electric Cooperative</v>
          </cell>
          <cell r="D112" t="str">
            <v>Not regulated</v>
          </cell>
          <cell r="G112">
            <v>221</v>
          </cell>
        </row>
        <row r="113">
          <cell r="C113" t="str">
            <v>Umnak Power Company</v>
          </cell>
          <cell r="D113" t="str">
            <v>Not regulated</v>
          </cell>
        </row>
        <row r="114">
          <cell r="C114" t="str">
            <v>Alaska Village Electric Cooperative</v>
          </cell>
          <cell r="D114" t="str">
            <v>Not regulated</v>
          </cell>
          <cell r="G114">
            <v>221</v>
          </cell>
        </row>
        <row r="115">
          <cell r="C115" t="str">
            <v>Nome Joint Utility Systems</v>
          </cell>
          <cell r="D115" t="str">
            <v>Not regulated</v>
          </cell>
          <cell r="G115">
            <v>13642</v>
          </cell>
        </row>
        <row r="116">
          <cell r="C116" t="str">
            <v>Alaska Village Electric Cooperative</v>
          </cell>
          <cell r="D116" t="str">
            <v>Not regulated</v>
          </cell>
          <cell r="G116">
            <v>221</v>
          </cell>
        </row>
        <row r="117">
          <cell r="C117" t="str">
            <v>Alaska Power &amp; Telephone Company</v>
          </cell>
          <cell r="D117" t="str">
            <v>Regulated</v>
          </cell>
          <cell r="G117">
            <v>219</v>
          </cell>
        </row>
        <row r="118">
          <cell r="C118" t="str">
            <v>North Slope Borough Power &amp; Light</v>
          </cell>
          <cell r="D118" t="str">
            <v>Not regulated</v>
          </cell>
          <cell r="G118">
            <v>26616</v>
          </cell>
        </row>
        <row r="119">
          <cell r="C119" t="str">
            <v>Alaska Village Electric Cooperative</v>
          </cell>
          <cell r="D119" t="str">
            <v>Not regulated</v>
          </cell>
          <cell r="G119">
            <v>221</v>
          </cell>
        </row>
        <row r="120">
          <cell r="C120" t="str">
            <v>Nunam Iqua Electric Company</v>
          </cell>
          <cell r="D120" t="str">
            <v>Not regulated</v>
          </cell>
        </row>
        <row r="121">
          <cell r="C121" t="str">
            <v>Alaska Village Electric Cooperative</v>
          </cell>
          <cell r="D121" t="str">
            <v>Not regulated</v>
          </cell>
          <cell r="G121">
            <v>221</v>
          </cell>
        </row>
        <row r="122">
          <cell r="C122" t="str">
            <v>Alaska Village Electric Cooperative</v>
          </cell>
          <cell r="D122" t="str">
            <v>Not regulated</v>
          </cell>
          <cell r="G122">
            <v>221</v>
          </cell>
        </row>
        <row r="123">
          <cell r="C123" t="str">
            <v>Ouzinkie, City of</v>
          </cell>
          <cell r="D123" t="str">
            <v>Not regulated</v>
          </cell>
          <cell r="G123">
            <v>14234</v>
          </cell>
        </row>
        <row r="124">
          <cell r="C124" t="str">
            <v>Pedro Bay Village Council</v>
          </cell>
          <cell r="D124" t="str">
            <v>Regulated, rate exemption</v>
          </cell>
          <cell r="G124">
            <v>14633</v>
          </cell>
        </row>
        <row r="125">
          <cell r="C125" t="str">
            <v>Pilot Point Electric Utility</v>
          </cell>
          <cell r="D125" t="str">
            <v>Not regulated</v>
          </cell>
        </row>
        <row r="126">
          <cell r="C126" t="str">
            <v>Alaska Village Electric Cooperative</v>
          </cell>
          <cell r="D126" t="str">
            <v>Not regulated</v>
          </cell>
          <cell r="G126">
            <v>221</v>
          </cell>
        </row>
        <row r="127">
          <cell r="C127" t="str">
            <v>Alaska Village Electric Cooperative</v>
          </cell>
          <cell r="D127" t="str">
            <v>Not regulated</v>
          </cell>
          <cell r="G127">
            <v>221</v>
          </cell>
        </row>
        <row r="128">
          <cell r="C128" t="str">
            <v>North Slope Borough Power &amp; Light</v>
          </cell>
          <cell r="D128" t="str">
            <v>Not regulated</v>
          </cell>
          <cell r="G128">
            <v>26616</v>
          </cell>
        </row>
        <row r="129">
          <cell r="C129" t="str">
            <v>North Slope Borough Power &amp; Light</v>
          </cell>
          <cell r="D129" t="str">
            <v>Not regulated</v>
          </cell>
          <cell r="G129">
            <v>26616</v>
          </cell>
        </row>
        <row r="130">
          <cell r="C130" t="str">
            <v>Tanalian Electric Cooperative</v>
          </cell>
          <cell r="D130" t="str">
            <v>Not regulated</v>
          </cell>
        </row>
        <row r="131">
          <cell r="C131" t="str">
            <v>Port Heiden Utilities</v>
          </cell>
          <cell r="D131" t="str">
            <v>Not regulated</v>
          </cell>
        </row>
        <row r="132">
          <cell r="C132" t="str">
            <v>Alaska Village Electric Cooperative</v>
          </cell>
          <cell r="D132" t="str">
            <v>Not regulated</v>
          </cell>
          <cell r="G132">
            <v>221</v>
          </cell>
        </row>
        <row r="133">
          <cell r="C133" t="str">
            <v>Rampart Village Council</v>
          </cell>
          <cell r="D133" t="str">
            <v>Not regulated</v>
          </cell>
        </row>
        <row r="134">
          <cell r="C134" t="str">
            <v>Middle Kuskokwim Electric</v>
          </cell>
          <cell r="D134" t="str">
            <v>Regulated</v>
          </cell>
          <cell r="G134">
            <v>12485</v>
          </cell>
        </row>
        <row r="135">
          <cell r="C135" t="str">
            <v>Ruby, City of</v>
          </cell>
          <cell r="D135" t="str">
            <v>Not regulated</v>
          </cell>
        </row>
        <row r="136">
          <cell r="C136" t="str">
            <v>Alaska Village Electric Cooperative</v>
          </cell>
          <cell r="D136" t="str">
            <v>Not regulated</v>
          </cell>
          <cell r="G136">
            <v>221</v>
          </cell>
        </row>
        <row r="137">
          <cell r="C137" t="str">
            <v>Saint George, City of</v>
          </cell>
          <cell r="D137" t="str">
            <v>Not regulated</v>
          </cell>
        </row>
        <row r="138">
          <cell r="C138" t="str">
            <v>Alaska Village Electric Cooperative</v>
          </cell>
          <cell r="D138" t="str">
            <v>Not regulated</v>
          </cell>
          <cell r="G138">
            <v>221</v>
          </cell>
        </row>
        <row r="139">
          <cell r="C139" t="str">
            <v>Alaska Village Electric Cooperative</v>
          </cell>
          <cell r="D139" t="str">
            <v>Not regulated</v>
          </cell>
          <cell r="G139">
            <v>221</v>
          </cell>
        </row>
        <row r="140">
          <cell r="C140" t="str">
            <v>Saint Paul Municipal Electric</v>
          </cell>
          <cell r="D140" t="str">
            <v>Not regulated</v>
          </cell>
          <cell r="G140">
            <v>17898</v>
          </cell>
        </row>
        <row r="141">
          <cell r="C141" t="str">
            <v>TDX Corporation</v>
          </cell>
          <cell r="D141" t="str">
            <v>Regulated</v>
          </cell>
        </row>
        <row r="142">
          <cell r="C142" t="str">
            <v>Alaska Village Electric Cooperative</v>
          </cell>
          <cell r="D142" t="str">
            <v>Not regulated</v>
          </cell>
          <cell r="G142">
            <v>221</v>
          </cell>
        </row>
        <row r="143">
          <cell r="C143" t="str">
            <v>Alaska Village Electric Cooperative</v>
          </cell>
          <cell r="D143" t="str">
            <v>Not regulated</v>
          </cell>
          <cell r="G143">
            <v>221</v>
          </cell>
        </row>
        <row r="144">
          <cell r="C144" t="str">
            <v>Alaska Village Electric Cooperative</v>
          </cell>
          <cell r="D144" t="str">
            <v>Not regulated</v>
          </cell>
          <cell r="G144">
            <v>221</v>
          </cell>
        </row>
        <row r="145">
          <cell r="C145" t="str">
            <v>Alaska Village Electric Cooperative</v>
          </cell>
          <cell r="D145" t="str">
            <v>Not regulated</v>
          </cell>
          <cell r="G145">
            <v>221</v>
          </cell>
        </row>
        <row r="146">
          <cell r="C146" t="str">
            <v>Alaska Village Electric Cooperative</v>
          </cell>
          <cell r="D146" t="str">
            <v>Not regulated</v>
          </cell>
          <cell r="G146">
            <v>221</v>
          </cell>
        </row>
        <row r="147">
          <cell r="C147" t="str">
            <v>Alaska Village Electric Cooperative</v>
          </cell>
          <cell r="D147" t="str">
            <v>Not regulated</v>
          </cell>
          <cell r="G147">
            <v>221</v>
          </cell>
        </row>
        <row r="148">
          <cell r="C148" t="str">
            <v>Alaska Village Electric Cooperative</v>
          </cell>
          <cell r="D148" t="str">
            <v>Not regulated</v>
          </cell>
          <cell r="G148">
            <v>221</v>
          </cell>
        </row>
        <row r="149">
          <cell r="C149" t="str">
            <v>Alaska Power &amp; Telephone Company</v>
          </cell>
          <cell r="D149" t="str">
            <v>Regulated</v>
          </cell>
          <cell r="G149">
            <v>219</v>
          </cell>
        </row>
        <row r="150">
          <cell r="C150" t="str">
            <v>Alaska Power &amp; Telephone Company</v>
          </cell>
          <cell r="D150" t="str">
            <v>Regulated</v>
          </cell>
          <cell r="G150">
            <v>219</v>
          </cell>
        </row>
        <row r="151">
          <cell r="C151" t="str">
            <v>Middle Kuskokwim Electric</v>
          </cell>
          <cell r="D151" t="str">
            <v>Regulated</v>
          </cell>
          <cell r="G151">
            <v>12485</v>
          </cell>
        </row>
        <row r="152">
          <cell r="C152" t="str">
            <v>Alaska Village Electric Cooperative</v>
          </cell>
          <cell r="D152" t="str">
            <v>Not regulated</v>
          </cell>
          <cell r="G152">
            <v>221</v>
          </cell>
        </row>
        <row r="153">
          <cell r="C153" t="str">
            <v>Stevens Village Ira Council</v>
          </cell>
          <cell r="D153" t="str">
            <v>Not regulated</v>
          </cell>
        </row>
        <row r="154">
          <cell r="C154" t="str">
            <v>Middle Kuskokwim Electric</v>
          </cell>
          <cell r="D154" t="str">
            <v>Regulated</v>
          </cell>
          <cell r="G154">
            <v>12485</v>
          </cell>
        </row>
        <row r="155">
          <cell r="C155" t="str">
            <v>Takotna Community Assoc Inc</v>
          </cell>
          <cell r="D155" t="str">
            <v>Not regulated</v>
          </cell>
        </row>
        <row r="156">
          <cell r="C156" t="str">
            <v>Tanana Power Company Inc</v>
          </cell>
          <cell r="D156" t="str">
            <v>Regulated</v>
          </cell>
          <cell r="G156">
            <v>18474</v>
          </cell>
        </row>
        <row r="157">
          <cell r="C157" t="str">
            <v>Tatitlek Village Ira Council</v>
          </cell>
          <cell r="D157" t="str">
            <v>Regulated</v>
          </cell>
          <cell r="G157">
            <v>18480</v>
          </cell>
        </row>
        <row r="158">
          <cell r="C158" t="str">
            <v>Alaska Village Electric Cooperative</v>
          </cell>
          <cell r="D158" t="str">
            <v>Not regulated</v>
          </cell>
          <cell r="G158">
            <v>221</v>
          </cell>
        </row>
        <row r="159">
          <cell r="C159" t="str">
            <v>Tenakee Springs, City of</v>
          </cell>
          <cell r="D159" t="str">
            <v>Not regulated</v>
          </cell>
          <cell r="G159">
            <v>18541</v>
          </cell>
        </row>
        <row r="160">
          <cell r="C160" t="str">
            <v>Alaska Power &amp; Telephone Company</v>
          </cell>
          <cell r="D160" t="str">
            <v>Regulated</v>
          </cell>
          <cell r="G160">
            <v>219</v>
          </cell>
        </row>
        <row r="161">
          <cell r="C161" t="str">
            <v>Alaska Power &amp; Telephone Company</v>
          </cell>
          <cell r="D161" t="str">
            <v>Regulated</v>
          </cell>
          <cell r="G161">
            <v>219</v>
          </cell>
        </row>
        <row r="162">
          <cell r="C162" t="str">
            <v>Alaska Village Electric Cooperative</v>
          </cell>
          <cell r="D162" t="str">
            <v>Not regulated</v>
          </cell>
          <cell r="G162">
            <v>221</v>
          </cell>
        </row>
        <row r="163">
          <cell r="C163" t="str">
            <v>Alaska Village Electric Cooperative</v>
          </cell>
          <cell r="D163" t="str">
            <v>Not regulated</v>
          </cell>
          <cell r="G163">
            <v>221</v>
          </cell>
        </row>
        <row r="164">
          <cell r="C164" t="str">
            <v>Alaska Power &amp; Telephone Company</v>
          </cell>
          <cell r="D164" t="str">
            <v>Regulated</v>
          </cell>
          <cell r="G164">
            <v>219</v>
          </cell>
        </row>
        <row r="165">
          <cell r="C165" t="str">
            <v>Tuluksak Traditional</v>
          </cell>
          <cell r="D165" t="str">
            <v>Regulated, rate exemption</v>
          </cell>
        </row>
        <row r="166">
          <cell r="C166" t="str">
            <v>Tuntutuliak Community</v>
          </cell>
          <cell r="D166" t="str">
            <v>Regulated, rate exemption</v>
          </cell>
          <cell r="G166">
            <v>19267</v>
          </cell>
        </row>
        <row r="167">
          <cell r="C167" t="str">
            <v>Alaska Village Electric Cooperative</v>
          </cell>
          <cell r="D167" t="str">
            <v>Not regulated</v>
          </cell>
          <cell r="G167">
            <v>221</v>
          </cell>
        </row>
        <row r="168">
          <cell r="C168" t="str">
            <v>Twin Hills Village Council</v>
          </cell>
          <cell r="D168" t="str">
            <v>Not regulated</v>
          </cell>
        </row>
        <row r="169">
          <cell r="C169" t="str">
            <v>Unalakleet Valley Electric Cooperative</v>
          </cell>
          <cell r="D169" t="str">
            <v>Regulated</v>
          </cell>
          <cell r="G169">
            <v>40548</v>
          </cell>
        </row>
        <row r="170">
          <cell r="C170" t="str">
            <v>Unalaska, City of</v>
          </cell>
          <cell r="D170" t="str">
            <v>Not regulated</v>
          </cell>
          <cell r="G170">
            <v>19454</v>
          </cell>
        </row>
        <row r="171">
          <cell r="C171" t="str">
            <v>Venetie Village Electric</v>
          </cell>
          <cell r="D171" t="str">
            <v>Regulated, rate exemption</v>
          </cell>
        </row>
        <row r="172">
          <cell r="C172" t="str">
            <v>North Slope Borough Power &amp; Light</v>
          </cell>
          <cell r="D172" t="str">
            <v>Not regulated</v>
          </cell>
          <cell r="G172">
            <v>26616</v>
          </cell>
        </row>
        <row r="173">
          <cell r="C173" t="str">
            <v>Alaska Village Electric Cooperative</v>
          </cell>
          <cell r="D173" t="str">
            <v>Not regulated</v>
          </cell>
          <cell r="G173">
            <v>221</v>
          </cell>
        </row>
        <row r="174">
          <cell r="C174" t="str">
            <v>Alaska Power &amp; Telephone Company</v>
          </cell>
          <cell r="D174" t="str">
            <v>Regulated</v>
          </cell>
          <cell r="G174">
            <v>219</v>
          </cell>
        </row>
        <row r="175">
          <cell r="C175" t="str">
            <v>White Mountain, City of</v>
          </cell>
          <cell r="D175" t="str">
            <v>Not regulated</v>
          </cell>
          <cell r="G175">
            <v>20535</v>
          </cell>
        </row>
        <row r="176">
          <cell r="C176" t="str">
            <v>Yakutat Power Inc</v>
          </cell>
          <cell r="D176" t="str">
            <v>Not regulated</v>
          </cell>
          <cell r="G176">
            <v>30150</v>
          </cell>
        </row>
      </sheetData>
      <sheetData sheetId="15"/>
      <sheetData sheetId="16"/>
      <sheetData sheetId="1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bin"/><Relationship Id="rId4" Type="http://schemas.openxmlformats.org/officeDocument/2006/relationships/hyperlink" Target="http://www.eia.gov/electricity/data/eia861/index.html"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3" Type="http://schemas.openxmlformats.org/officeDocument/2006/relationships/hyperlink" Target="http://www.eia.gov/electricity/data/eia860/index.html" TargetMode="External"/><Relationship Id="rId2" Type="http://schemas.openxmlformats.org/officeDocument/2006/relationships/hyperlink" Target="http://www.eia.gov/electricity/data/eia923/" TargetMode="External"/><Relationship Id="rId1" Type="http://schemas.openxmlformats.org/officeDocument/2006/relationships/hyperlink" Target="http://www.akenergyauthority.org/" TargetMode="External"/><Relationship Id="rId5" Type="http://schemas.openxmlformats.org/officeDocument/2006/relationships/printerSettings" Target="../printerSettings/printerSettings14.bin"/><Relationship Id="rId4" Type="http://schemas.openxmlformats.org/officeDocument/2006/relationships/hyperlink" Target="http://www.eia.gov/electricity/data/eia861/index.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T58"/>
  <sheetViews>
    <sheetView showGridLines="0" workbookViewId="0">
      <selection activeCell="B10" sqref="B10"/>
    </sheetView>
  </sheetViews>
  <sheetFormatPr defaultColWidth="9.140625" defaultRowHeight="15" x14ac:dyDescent="0.25"/>
  <cols>
    <col min="2" max="2" width="10" customWidth="1"/>
    <col min="11" max="11" width="49.7109375" customWidth="1"/>
    <col min="12" max="12" width="25.5703125" customWidth="1"/>
  </cols>
  <sheetData>
    <row r="1" spans="1:19" s="1" customFormat="1" ht="15.75" x14ac:dyDescent="0.25">
      <c r="A1" s="363" t="s">
        <v>1345</v>
      </c>
      <c r="B1" s="363"/>
      <c r="C1" s="363"/>
      <c r="D1" s="198">
        <v>2014</v>
      </c>
      <c r="E1" s="39"/>
      <c r="F1" s="38"/>
      <c r="G1" s="38"/>
      <c r="H1" s="38"/>
      <c r="I1" s="38"/>
      <c r="J1" s="38"/>
      <c r="K1" s="38"/>
      <c r="L1" s="38"/>
      <c r="M1" s="38"/>
      <c r="N1" s="38"/>
      <c r="O1" s="38"/>
      <c r="P1" s="38"/>
      <c r="Q1" s="38"/>
      <c r="R1" s="38"/>
      <c r="S1" s="38"/>
    </row>
    <row r="2" spans="1:19" ht="15.75" x14ac:dyDescent="0.25">
      <c r="A2" s="48" t="s">
        <v>508</v>
      </c>
      <c r="B2" s="135"/>
      <c r="C2" s="48"/>
      <c r="D2" s="48"/>
      <c r="E2" s="48"/>
      <c r="F2" s="48"/>
      <c r="G2" s="48"/>
      <c r="H2" s="48"/>
      <c r="I2" s="48"/>
      <c r="J2" s="48"/>
      <c r="K2" s="48"/>
      <c r="L2" s="48"/>
    </row>
    <row r="3" spans="1:19" ht="15.75" x14ac:dyDescent="0.25">
      <c r="B3" s="265"/>
      <c r="C3" s="48"/>
      <c r="D3" s="48"/>
      <c r="E3" s="48"/>
      <c r="F3" s="48"/>
      <c r="G3" s="48"/>
      <c r="H3" s="48"/>
      <c r="I3" s="48"/>
      <c r="J3" s="48"/>
      <c r="K3" s="48"/>
      <c r="L3" s="48"/>
    </row>
    <row r="4" spans="1:19" ht="15.75" x14ac:dyDescent="0.25">
      <c r="A4" s="48" t="s">
        <v>509</v>
      </c>
      <c r="B4" s="48"/>
      <c r="C4" s="48"/>
      <c r="D4" s="48"/>
      <c r="E4" s="48"/>
      <c r="F4" s="48"/>
      <c r="G4" s="48"/>
      <c r="H4" s="48"/>
      <c r="I4" s="48"/>
      <c r="J4" s="48"/>
      <c r="K4" s="48"/>
      <c r="L4" s="48"/>
    </row>
    <row r="5" spans="1:19" ht="15.75" x14ac:dyDescent="0.25">
      <c r="A5" s="48"/>
      <c r="B5" s="48" t="s">
        <v>1332</v>
      </c>
      <c r="C5" s="48"/>
      <c r="D5" s="48"/>
      <c r="E5" s="48"/>
      <c r="F5" s="48"/>
      <c r="G5" s="48"/>
      <c r="H5" s="48"/>
      <c r="I5" s="48"/>
      <c r="J5" s="48"/>
      <c r="K5" s="48"/>
      <c r="L5" s="48"/>
    </row>
    <row r="6" spans="1:19" ht="15.75" x14ac:dyDescent="0.25">
      <c r="A6" t="s">
        <v>2138</v>
      </c>
      <c r="C6" s="48"/>
      <c r="D6" s="48"/>
      <c r="E6" s="48"/>
      <c r="F6" s="48"/>
      <c r="G6" s="48"/>
      <c r="H6" s="48"/>
      <c r="I6" s="48"/>
      <c r="J6" s="48"/>
      <c r="K6" s="48"/>
      <c r="L6" s="48"/>
    </row>
    <row r="7" spans="1:19" ht="15.75" x14ac:dyDescent="0.25">
      <c r="B7" t="s">
        <v>2139</v>
      </c>
      <c r="C7" s="48"/>
      <c r="D7" s="48"/>
      <c r="E7" s="48"/>
      <c r="F7" s="48"/>
      <c r="G7" s="48"/>
      <c r="H7" s="48"/>
      <c r="I7" s="48"/>
      <c r="J7" s="48"/>
      <c r="K7" s="48"/>
      <c r="L7" s="48"/>
    </row>
    <row r="8" spans="1:19" ht="15.75" x14ac:dyDescent="0.25">
      <c r="A8" s="48" t="s">
        <v>510</v>
      </c>
      <c r="B8" s="48"/>
      <c r="C8" s="48"/>
      <c r="D8" s="48"/>
      <c r="E8" s="48"/>
      <c r="F8" s="48"/>
      <c r="H8" s="48"/>
      <c r="I8" s="48"/>
      <c r="J8" s="48"/>
      <c r="K8" s="48"/>
      <c r="L8" s="48"/>
    </row>
    <row r="9" spans="1:19" ht="15.75" x14ac:dyDescent="0.25">
      <c r="A9" s="48"/>
      <c r="B9" s="47" t="s">
        <v>2173</v>
      </c>
      <c r="C9" s="48"/>
      <c r="D9" s="48"/>
      <c r="E9" s="48"/>
      <c r="F9" s="48"/>
      <c r="G9" s="48"/>
      <c r="H9" s="48"/>
      <c r="I9" s="48"/>
      <c r="J9" s="48"/>
      <c r="K9" s="48"/>
      <c r="L9" s="48"/>
    </row>
    <row r="10" spans="1:19" s="1" customFormat="1" ht="15.75" x14ac:dyDescent="0.25">
      <c r="A10" s="39" t="s">
        <v>511</v>
      </c>
      <c r="B10" s="38"/>
      <c r="C10" s="38"/>
      <c r="D10" s="38"/>
      <c r="E10" s="38"/>
      <c r="F10" s="38"/>
      <c r="G10" s="38"/>
      <c r="H10" s="38"/>
      <c r="I10" s="38"/>
      <c r="J10" s="38"/>
      <c r="K10" s="38"/>
      <c r="L10" s="38"/>
      <c r="M10" s="38"/>
      <c r="N10" s="38"/>
      <c r="O10" s="38"/>
      <c r="P10" s="38"/>
      <c r="Q10" s="38"/>
      <c r="R10" s="38"/>
      <c r="S10" s="38"/>
    </row>
    <row r="11" spans="1:19" s="49" customFormat="1" ht="15.75" x14ac:dyDescent="0.25">
      <c r="B11" s="78"/>
      <c r="C11" s="78"/>
      <c r="D11" s="78"/>
      <c r="E11" s="78"/>
      <c r="F11" s="78"/>
      <c r="G11" s="78"/>
      <c r="H11" s="78"/>
      <c r="I11" s="78"/>
      <c r="J11" s="78"/>
      <c r="K11" s="78"/>
      <c r="L11" s="78"/>
      <c r="M11" s="78"/>
      <c r="N11" s="78"/>
      <c r="O11" s="78"/>
      <c r="P11" s="78"/>
      <c r="Q11" s="78"/>
      <c r="R11" s="78"/>
      <c r="S11" s="78"/>
    </row>
    <row r="12" spans="1:19" ht="15.75" x14ac:dyDescent="0.25">
      <c r="A12" s="56" t="s">
        <v>517</v>
      </c>
      <c r="B12" s="48"/>
      <c r="C12" s="48"/>
      <c r="D12" s="48"/>
      <c r="E12" s="48"/>
      <c r="F12" s="48"/>
      <c r="G12" s="48"/>
      <c r="H12" s="48"/>
      <c r="I12" s="48"/>
      <c r="J12" s="48"/>
      <c r="K12" s="48"/>
      <c r="L12" s="47"/>
    </row>
    <row r="13" spans="1:19" ht="15.75" x14ac:dyDescent="0.25">
      <c r="A13" s="48" t="str">
        <f>CONCATENATE("Power Cost Equalization Program Data , Calendar Year ",D1)</f>
        <v>Power Cost Equalization Program Data , Calendar Year 2014</v>
      </c>
      <c r="B13" s="48"/>
      <c r="C13" s="48"/>
      <c r="D13" s="48"/>
      <c r="E13" s="48"/>
      <c r="F13" s="48"/>
      <c r="G13" s="48"/>
      <c r="H13" s="48"/>
      <c r="I13" s="48"/>
      <c r="J13" s="48"/>
      <c r="K13" s="48"/>
      <c r="L13" s="48"/>
    </row>
    <row r="14" spans="1:19" ht="15.75" x14ac:dyDescent="0.25">
      <c r="A14" s="76" t="s">
        <v>518</v>
      </c>
      <c r="B14" s="48"/>
      <c r="C14" s="48"/>
      <c r="D14" s="48"/>
      <c r="E14" s="48"/>
      <c r="F14" s="48"/>
      <c r="G14" s="48"/>
      <c r="H14" s="48"/>
      <c r="I14" s="48"/>
      <c r="J14" s="48"/>
      <c r="K14" s="48"/>
      <c r="L14" s="48"/>
    </row>
    <row r="15" spans="1:19" ht="15.75" x14ac:dyDescent="0.25">
      <c r="A15" s="46" t="s">
        <v>563</v>
      </c>
      <c r="B15" s="48"/>
      <c r="C15" s="48"/>
      <c r="D15" s="48"/>
      <c r="E15" s="48"/>
      <c r="F15" s="48"/>
      <c r="G15" s="48"/>
      <c r="H15" s="48"/>
      <c r="I15" s="48"/>
      <c r="J15" s="48"/>
      <c r="K15" s="48"/>
      <c r="L15" s="48"/>
    </row>
    <row r="16" spans="1:19" ht="15.75" x14ac:dyDescent="0.25">
      <c r="A16" s="76"/>
      <c r="B16" s="48"/>
      <c r="C16" s="48"/>
      <c r="D16" s="48"/>
      <c r="E16" s="48"/>
      <c r="F16" s="48"/>
      <c r="G16" s="48"/>
      <c r="H16" s="48"/>
      <c r="I16" s="48"/>
      <c r="J16" s="48"/>
      <c r="K16" s="48"/>
      <c r="L16" s="48"/>
    </row>
    <row r="17" spans="1:20" ht="15.75" x14ac:dyDescent="0.25">
      <c r="A17" s="56" t="s">
        <v>512</v>
      </c>
      <c r="B17" s="48"/>
      <c r="C17" s="48"/>
      <c r="D17" s="48"/>
      <c r="E17" s="48"/>
      <c r="F17" s="48"/>
      <c r="G17" s="48"/>
      <c r="H17" s="48"/>
      <c r="I17" s="56"/>
      <c r="J17" s="48"/>
      <c r="K17" s="48"/>
      <c r="L17" s="48"/>
    </row>
    <row r="18" spans="1:20" ht="15.75" x14ac:dyDescent="0.25">
      <c r="A18" s="48" t="s">
        <v>513</v>
      </c>
      <c r="C18" s="48"/>
      <c r="D18" s="48"/>
      <c r="E18" s="48"/>
      <c r="F18" s="48"/>
      <c r="G18" s="48"/>
      <c r="H18" s="48"/>
      <c r="I18" s="48"/>
      <c r="J18" s="48"/>
      <c r="K18" s="48"/>
      <c r="L18" s="48"/>
    </row>
    <row r="19" spans="1:20" ht="15.75" x14ac:dyDescent="0.25">
      <c r="A19" s="76" t="s">
        <v>514</v>
      </c>
      <c r="C19" s="48"/>
      <c r="D19" s="48"/>
      <c r="E19" s="48"/>
      <c r="F19" s="48"/>
      <c r="G19" s="48"/>
      <c r="H19" s="48"/>
      <c r="I19" s="48"/>
      <c r="J19" s="48"/>
      <c r="K19" s="48"/>
      <c r="L19" s="48"/>
    </row>
    <row r="20" spans="1:20" ht="15.75" x14ac:dyDescent="0.25">
      <c r="A20" s="76" t="s">
        <v>515</v>
      </c>
      <c r="C20" s="48"/>
      <c r="D20" s="48"/>
      <c r="E20" s="48"/>
      <c r="F20" s="48"/>
      <c r="G20" s="48"/>
      <c r="H20" s="48"/>
      <c r="I20" s="48"/>
      <c r="J20" s="48"/>
      <c r="K20" s="48"/>
      <c r="L20" s="48"/>
    </row>
    <row r="21" spans="1:20" ht="15.75" x14ac:dyDescent="0.25">
      <c r="A21" s="76" t="s">
        <v>516</v>
      </c>
      <c r="C21" s="48"/>
      <c r="D21" s="48"/>
      <c r="E21" s="48"/>
      <c r="F21" s="48"/>
      <c r="G21" s="48"/>
      <c r="H21" s="48"/>
      <c r="I21" s="48"/>
      <c r="J21" s="48"/>
      <c r="K21" s="48"/>
      <c r="L21" s="48"/>
    </row>
    <row r="22" spans="1:20" ht="15.75" x14ac:dyDescent="0.25">
      <c r="A22" s="76"/>
      <c r="C22" s="48"/>
      <c r="D22" s="48"/>
      <c r="E22" s="48"/>
      <c r="F22" s="48"/>
      <c r="G22" s="48"/>
      <c r="H22" s="48"/>
      <c r="I22" s="48"/>
      <c r="J22" s="48"/>
      <c r="K22" s="48"/>
      <c r="L22" s="48"/>
    </row>
    <row r="23" spans="1:20" ht="15.75" x14ac:dyDescent="0.25">
      <c r="A23" s="48"/>
      <c r="B23" s="48"/>
      <c r="C23" s="48"/>
      <c r="D23" s="48"/>
      <c r="E23" s="48"/>
      <c r="F23" s="48"/>
      <c r="G23" s="48"/>
      <c r="H23" s="48"/>
      <c r="I23" s="48"/>
      <c r="J23" s="48"/>
      <c r="K23" s="48"/>
      <c r="L23" s="48"/>
    </row>
    <row r="24" spans="1:20" s="1" customFormat="1" ht="15.75" x14ac:dyDescent="0.25">
      <c r="A24" s="39" t="s">
        <v>519</v>
      </c>
      <c r="B24" s="39"/>
      <c r="C24" s="39"/>
      <c r="D24" s="39"/>
      <c r="E24" s="39"/>
      <c r="F24" s="39"/>
      <c r="G24" s="39"/>
      <c r="H24" s="39"/>
      <c r="I24" s="39"/>
      <c r="J24" s="39"/>
      <c r="K24" s="39"/>
      <c r="L24" s="39"/>
      <c r="M24" s="39"/>
      <c r="N24" s="39"/>
      <c r="O24" s="39"/>
      <c r="P24" s="39"/>
      <c r="Q24" s="39"/>
      <c r="R24" s="39"/>
      <c r="S24" s="39"/>
    </row>
    <row r="25" spans="1:20" ht="15.75" x14ac:dyDescent="0.25">
      <c r="A25" s="35"/>
      <c r="B25" s="35" t="s">
        <v>520</v>
      </c>
      <c r="C25" s="35"/>
      <c r="D25" s="35"/>
      <c r="E25" s="35"/>
      <c r="F25" s="35"/>
      <c r="G25" s="35"/>
      <c r="H25" s="35"/>
      <c r="I25" s="35"/>
      <c r="J25" s="35"/>
      <c r="K25" s="35"/>
      <c r="L25" s="79" t="s">
        <v>521</v>
      </c>
      <c r="M25" s="79"/>
      <c r="N25" s="79"/>
      <c r="O25" s="79"/>
      <c r="P25" s="79"/>
      <c r="Q25" s="79"/>
      <c r="R25" s="79"/>
      <c r="S25" s="79"/>
      <c r="T25" s="136"/>
    </row>
    <row r="26" spans="1:20" ht="15.75" x14ac:dyDescent="0.25">
      <c r="A26" s="35"/>
      <c r="B26" s="37" t="str">
        <f>_xlfn.CONCAT('Read Me (2)'!B26,'Read Me'!$D$1)</f>
        <v>Table 1.a   Communities Participating in Power Cost Equalization Program, 2014</v>
      </c>
      <c r="C26" s="37"/>
      <c r="D26" s="35"/>
      <c r="E26" s="35"/>
      <c r="F26" s="35"/>
      <c r="G26" s="35"/>
      <c r="H26" s="35"/>
      <c r="I26" s="35"/>
      <c r="J26" s="35"/>
      <c r="K26" s="35"/>
      <c r="L26" s="80" t="str">
        <f>Figures!A1</f>
        <v>Figure A.  PCE Eligible Communities</v>
      </c>
      <c r="M26" s="79"/>
      <c r="N26" s="79"/>
      <c r="O26" s="79"/>
      <c r="P26" s="79"/>
      <c r="Q26" s="79"/>
      <c r="R26" s="79"/>
      <c r="S26" s="79"/>
      <c r="T26" s="136"/>
    </row>
    <row r="27" spans="1:20" ht="15.75" x14ac:dyDescent="0.25">
      <c r="A27" s="35"/>
      <c r="B27" s="37" t="str">
        <f>_xlfn.CONCAT('Read Me (2)'!B27,'Read Me'!$D$1)</f>
        <v>Table 1.b   Communities and Rates ($/kWh), 2014</v>
      </c>
      <c r="C27" s="36"/>
      <c r="D27" s="36"/>
      <c r="E27" s="37"/>
      <c r="F27" s="35"/>
      <c r="G27" s="35"/>
      <c r="H27" s="35"/>
      <c r="I27" s="35"/>
      <c r="J27" s="35"/>
      <c r="K27" s="35"/>
      <c r="L27" s="80" t="str">
        <f>Figures!A43</f>
        <v>Figure B.  Residential Electricity Rates in Power Cost Equalization Communities</v>
      </c>
      <c r="M27" s="79"/>
      <c r="N27" s="79"/>
      <c r="O27" s="79"/>
      <c r="P27" s="79"/>
      <c r="Q27" s="79"/>
      <c r="R27" s="79"/>
      <c r="S27" s="79"/>
      <c r="T27" s="136"/>
    </row>
    <row r="28" spans="1:20" ht="15.75" x14ac:dyDescent="0.25">
      <c r="A28" s="35"/>
      <c r="B28" s="37" t="str">
        <f>_xlfn.CONCAT('Read Me (2)'!B28,'Read Me'!$D$1)</f>
        <v>Table 1.c   Average Consumption per Residential Customer per Month in PCE communities, 2014</v>
      </c>
      <c r="C28" s="33"/>
      <c r="D28" s="35"/>
      <c r="E28" s="35"/>
      <c r="F28" s="35"/>
      <c r="G28" s="35"/>
      <c r="H28" s="35"/>
      <c r="I28" s="35"/>
      <c r="J28" s="35"/>
      <c r="K28" s="35"/>
      <c r="L28" s="80" t="str">
        <f>Figures!A71</f>
        <v>Figure C.  Installed Capacity by Prime Mover by Certified Utilities (MW), 2021</v>
      </c>
      <c r="M28" s="79"/>
      <c r="N28" s="79"/>
      <c r="O28" s="79"/>
      <c r="P28" s="79"/>
      <c r="Q28" s="79"/>
      <c r="R28" s="79"/>
      <c r="S28" s="79"/>
      <c r="T28" s="136"/>
    </row>
    <row r="29" spans="1:20" ht="15.75" x14ac:dyDescent="0.25">
      <c r="A29" s="35"/>
      <c r="B29" s="37" t="str">
        <f>_xlfn.CONCAT('Read Me (2)'!B29,'Read Me'!$D$1)</f>
        <v>Table 1.d   Installed Capacity by Certified Utilities (kW), 2014</v>
      </c>
      <c r="C29" s="33"/>
      <c r="D29" s="35"/>
      <c r="E29" s="35"/>
      <c r="F29" s="35"/>
      <c r="G29" s="35"/>
      <c r="H29" s="35"/>
      <c r="I29" s="35"/>
      <c r="J29" s="35"/>
      <c r="K29" s="35"/>
      <c r="L29" s="80" t="str">
        <f>Figures!A95</f>
        <v>Figure D.  Installed Capacity by Prime Mover by Certified Utilities (kW), 1962-2014</v>
      </c>
      <c r="M29" s="79"/>
      <c r="N29" s="79"/>
      <c r="O29" s="79"/>
      <c r="P29" s="79"/>
      <c r="Q29" s="79"/>
      <c r="R29" s="79"/>
      <c r="S29" s="79"/>
      <c r="T29" s="136"/>
    </row>
    <row r="30" spans="1:20" ht="15.75" x14ac:dyDescent="0.25">
      <c r="A30" s="35"/>
      <c r="B30" s="37" t="str">
        <f>_xlfn.CONCAT('Read Me (2)'!B30,'Read Me'!$D$1)</f>
        <v>Table 1.e   Net Generation by Certified Utilities (MWh), 2014</v>
      </c>
      <c r="C30" s="33"/>
      <c r="D30" s="35"/>
      <c r="E30" s="35"/>
      <c r="F30" s="35"/>
      <c r="G30" s="35"/>
      <c r="H30" s="35"/>
      <c r="I30" s="35"/>
      <c r="J30" s="35"/>
      <c r="K30" s="35"/>
      <c r="L30" s="80" t="str">
        <f>Figures!A116</f>
        <v>Figure E.  Net Generation by Fuel Type by Certified Utilities (MWh), 2014</v>
      </c>
      <c r="M30" s="79"/>
      <c r="N30" s="79"/>
      <c r="O30" s="79"/>
      <c r="P30" s="79"/>
      <c r="Q30" s="79"/>
      <c r="R30" s="79"/>
      <c r="S30" s="79"/>
      <c r="T30" s="136"/>
    </row>
    <row r="31" spans="1:20" ht="15.75" x14ac:dyDescent="0.25">
      <c r="A31" s="35"/>
      <c r="B31" s="37" t="str">
        <f>_xlfn.CONCAT('Read Me (2)'!B31,'Read Me'!$D$1)</f>
        <v>Table 1.f   Net Generation by Fuel Type by Certified Utilities (MWh), 2014</v>
      </c>
      <c r="C31" s="33"/>
      <c r="D31" s="35"/>
      <c r="E31" s="35"/>
      <c r="F31" s="35"/>
      <c r="G31" s="35"/>
      <c r="H31" s="35"/>
      <c r="I31" s="35"/>
      <c r="J31" s="35"/>
      <c r="K31" s="35"/>
      <c r="L31" s="80" t="str">
        <f>Figures!A137</f>
        <v>Figure F.  Net Generation by Fuel Type by Certified Utilities (GWh), 1971-2014</v>
      </c>
      <c r="M31" s="79"/>
      <c r="N31" s="79"/>
      <c r="O31" s="79"/>
      <c r="P31" s="79"/>
      <c r="Q31" s="79"/>
      <c r="R31" s="79"/>
      <c r="S31" s="79"/>
      <c r="T31" s="136"/>
    </row>
    <row r="32" spans="1:20" ht="15.75" x14ac:dyDescent="0.25">
      <c r="A32" s="35"/>
      <c r="B32" s="37" t="str">
        <f>_xlfn.CONCAT('Read Me (2)'!B32,'Read Me'!$D$1)</f>
        <v>Table 1.g   Fuel Use for Power Generation by Certified Utilities, 2014</v>
      </c>
      <c r="C32" s="33"/>
      <c r="D32" s="35"/>
      <c r="E32" s="35"/>
      <c r="F32" s="35"/>
      <c r="G32" s="35"/>
      <c r="H32" s="35"/>
      <c r="I32" s="35"/>
      <c r="J32" s="35"/>
      <c r="K32" s="35"/>
      <c r="L32" s="80" t="str">
        <f>Figures!A159</f>
        <v>Figure G.  Distribution of Fuel Used for Power Generation by Certified Utilities (MMBtu), 2014</v>
      </c>
      <c r="M32" s="79"/>
      <c r="N32" s="79"/>
      <c r="O32" s="79"/>
      <c r="P32" s="79"/>
      <c r="Q32" s="79"/>
      <c r="R32" s="79"/>
      <c r="S32" s="79"/>
      <c r="T32" s="136"/>
    </row>
    <row r="33" spans="1:20" ht="15.75" x14ac:dyDescent="0.25">
      <c r="A33" s="35"/>
      <c r="B33" s="37" t="str">
        <f>_xlfn.CONCAT('Read Me (2)'!B33,'Read Me'!$D$1)</f>
        <v>Table 1.h   Electricity Sales by Certified Utilities (MWh), 2014</v>
      </c>
      <c r="C33" s="33"/>
      <c r="D33" s="35"/>
      <c r="E33" s="35"/>
      <c r="F33" s="35"/>
      <c r="G33" s="35"/>
      <c r="H33" s="35"/>
      <c r="I33" s="35"/>
      <c r="J33" s="35"/>
      <c r="K33" s="35"/>
      <c r="L33" s="80" t="str">
        <f>Figures!A178</f>
        <v>Figure H.  Fuel Oil Used for Electricity Generation by Certified Utilities, by Energy Regions (%), 2014</v>
      </c>
      <c r="M33" s="79"/>
      <c r="N33" s="79"/>
      <c r="O33" s="79"/>
      <c r="P33" s="79"/>
      <c r="Q33" s="79"/>
      <c r="R33" s="79"/>
      <c r="S33" s="79"/>
      <c r="T33" s="136"/>
    </row>
    <row r="34" spans="1:20" ht="15.75" x14ac:dyDescent="0.25">
      <c r="A34" s="35"/>
      <c r="B34" s="37" t="str">
        <f>_xlfn.CONCAT('Read Me (2)'!B34,'Read Me'!$D$1)</f>
        <v>Table 1.i   Revenue by Certified Utilities ($000), 2014</v>
      </c>
      <c r="C34" s="33"/>
      <c r="D34" s="35"/>
      <c r="E34" s="35"/>
      <c r="F34" s="35"/>
      <c r="G34" s="35"/>
      <c r="H34" s="35"/>
      <c r="I34" s="35"/>
      <c r="J34" s="35"/>
      <c r="K34" s="35"/>
      <c r="L34" s="80" t="str">
        <f>Figures!A203</f>
        <v>Figure I.  Distribution of Sales, Revenue and Customer by Customer Type by Certified Utilities (%), 2014</v>
      </c>
      <c r="M34" s="79"/>
      <c r="N34" s="79"/>
      <c r="O34" s="79"/>
      <c r="P34" s="79"/>
      <c r="Q34" s="79"/>
      <c r="R34" s="79"/>
      <c r="S34" s="79"/>
      <c r="T34" s="136"/>
    </row>
    <row r="35" spans="1:20" ht="15.75" x14ac:dyDescent="0.25">
      <c r="A35" s="37"/>
      <c r="B35" s="37" t="str">
        <f>_xlfn.CONCAT('Read Me (2)'!B35,'Read Me'!$D$1)</f>
        <v>Table 1.j   Customers by Certified Utilities (Accounts), 2014</v>
      </c>
      <c r="C35" s="33"/>
      <c r="D35" s="37"/>
      <c r="E35" s="37"/>
      <c r="F35" s="37"/>
      <c r="G35" s="37"/>
      <c r="H35" s="37"/>
      <c r="I35" s="37"/>
      <c r="J35" s="37"/>
      <c r="K35" s="37"/>
      <c r="L35" s="80" t="str">
        <f>Figures!A226</f>
        <v>Figure J.  Wind Net Generation in Alaska, 2008-2014</v>
      </c>
      <c r="M35" s="80"/>
      <c r="N35" s="80"/>
      <c r="O35" s="80"/>
      <c r="P35" s="80"/>
      <c r="Q35" s="80"/>
      <c r="R35" s="80"/>
      <c r="S35" s="80"/>
      <c r="T35" s="136"/>
    </row>
    <row r="36" spans="1:20" ht="15.75" x14ac:dyDescent="0.25">
      <c r="A36" s="45"/>
      <c r="B36" s="362" t="s">
        <v>522</v>
      </c>
      <c r="C36" s="362"/>
      <c r="D36" s="45"/>
      <c r="E36" s="45"/>
      <c r="F36" s="45"/>
      <c r="G36" s="45"/>
      <c r="H36" s="45"/>
      <c r="I36" s="45"/>
      <c r="J36" s="45"/>
      <c r="K36" s="45"/>
      <c r="L36" s="81"/>
      <c r="M36" s="82"/>
      <c r="N36" s="82"/>
      <c r="O36" s="82"/>
      <c r="P36" s="82"/>
      <c r="Q36" s="82"/>
      <c r="R36" s="82"/>
      <c r="S36" s="82"/>
      <c r="T36" s="136"/>
    </row>
    <row r="37" spans="1:20" ht="15.75" x14ac:dyDescent="0.25">
      <c r="A37" s="42"/>
      <c r="B37" s="44"/>
      <c r="C37" s="43" t="s">
        <v>523</v>
      </c>
      <c r="D37" s="42"/>
      <c r="E37" s="42"/>
      <c r="F37" s="42"/>
      <c r="G37" s="42"/>
      <c r="H37" s="42"/>
      <c r="I37" s="42"/>
      <c r="J37" s="42"/>
      <c r="K37" s="42"/>
      <c r="L37" s="83"/>
      <c r="M37" s="83"/>
      <c r="N37" s="83"/>
      <c r="O37" s="83"/>
      <c r="P37" s="83"/>
      <c r="Q37" s="83"/>
      <c r="R37" s="83"/>
      <c r="S37" s="83"/>
      <c r="T37" s="136"/>
    </row>
    <row r="38" spans="1:20" ht="15.75" x14ac:dyDescent="0.25">
      <c r="A38" s="42"/>
      <c r="B38" s="42" t="str">
        <f>_xlfn.CONCAT('Read Me (2)'!B38,'Read Me'!$D$1)</f>
        <v>Table 2.1a  Installed Capacity by Prime Mover by Plant by Certified Utilities (kW), 2014</v>
      </c>
      <c r="C38" s="41"/>
      <c r="D38" s="42"/>
      <c r="E38" s="42"/>
      <c r="F38" s="42"/>
      <c r="G38" s="42"/>
      <c r="H38" s="42"/>
      <c r="I38" s="42"/>
      <c r="J38" s="42"/>
      <c r="K38" s="42"/>
      <c r="L38" s="83"/>
      <c r="M38" s="83"/>
      <c r="N38" s="83"/>
      <c r="O38" s="83"/>
      <c r="P38" s="83"/>
      <c r="Q38" s="83"/>
      <c r="R38" s="83"/>
      <c r="S38" s="83"/>
      <c r="T38" s="136"/>
    </row>
    <row r="39" spans="1:20" ht="15.75" x14ac:dyDescent="0.25">
      <c r="A39" s="42"/>
      <c r="B39" s="44"/>
      <c r="C39" s="43" t="s">
        <v>524</v>
      </c>
      <c r="D39" s="42"/>
      <c r="E39" s="42"/>
      <c r="F39" s="42"/>
      <c r="G39" s="42"/>
      <c r="H39" s="42"/>
      <c r="I39" s="42"/>
      <c r="J39" s="42"/>
      <c r="K39" s="42"/>
      <c r="L39" s="83"/>
      <c r="M39" s="83"/>
      <c r="N39" s="83"/>
      <c r="O39" s="83"/>
      <c r="P39" s="83"/>
      <c r="Q39" s="83"/>
      <c r="R39" s="83"/>
      <c r="S39" s="83"/>
      <c r="T39" s="136"/>
    </row>
    <row r="40" spans="1:20" ht="15.75" x14ac:dyDescent="0.25">
      <c r="A40" s="42"/>
      <c r="B40" s="42" t="str">
        <f>_xlfn.CONCAT('Read Me (2)'!B40,'Read Me'!$D$1)</f>
        <v>Table 2.2a  Net Generation and Total Disposition by Certified Utilities (MWh), 2014</v>
      </c>
      <c r="C40" s="41"/>
      <c r="D40" s="42"/>
      <c r="E40" s="42"/>
      <c r="F40" s="42"/>
      <c r="G40" s="42"/>
      <c r="H40" s="42"/>
      <c r="I40" s="42"/>
      <c r="J40" s="42"/>
      <c r="K40" s="42"/>
      <c r="L40" s="83"/>
      <c r="M40" s="83"/>
      <c r="N40" s="83"/>
      <c r="O40" s="83"/>
      <c r="P40" s="83"/>
      <c r="Q40" s="83"/>
      <c r="R40" s="83"/>
      <c r="S40" s="83"/>
      <c r="T40" s="136"/>
    </row>
    <row r="41" spans="1:20" ht="15.75" x14ac:dyDescent="0.25">
      <c r="A41" s="42"/>
      <c r="B41" s="42" t="str">
        <f>_xlfn.CONCAT('Read Me (2)'!B41,'Read Me'!$D$1)</f>
        <v>Table 2.3a  Net Generation by Prime Mover by Certified Utilities (MWh), 2014</v>
      </c>
      <c r="C41" s="41"/>
      <c r="D41" s="42"/>
      <c r="E41" s="42"/>
      <c r="F41" s="42"/>
      <c r="G41" s="42"/>
      <c r="H41" s="42"/>
      <c r="I41" s="42"/>
      <c r="J41" s="42"/>
      <c r="K41" s="42"/>
      <c r="L41" s="83"/>
      <c r="M41" s="83"/>
      <c r="N41" s="83"/>
      <c r="O41" s="83"/>
      <c r="P41" s="83"/>
      <c r="Q41" s="83"/>
      <c r="R41" s="83"/>
      <c r="S41" s="83"/>
      <c r="T41" s="136"/>
    </row>
    <row r="42" spans="1:20" ht="15.75" x14ac:dyDescent="0.25">
      <c r="A42" s="42"/>
      <c r="B42" s="42" t="str">
        <f>_xlfn.CONCAT('Read Me (2)'!B42,'Read Me'!$D$1)</f>
        <v>Table 2.3b  Net Generation by Fuel Type by Certified Utilities (MWh), 2014</v>
      </c>
      <c r="C42" s="41"/>
      <c r="D42" s="42"/>
      <c r="E42" s="42"/>
      <c r="F42" s="42"/>
      <c r="G42" s="42"/>
      <c r="H42" s="42"/>
      <c r="I42" s="42"/>
      <c r="J42" s="42"/>
      <c r="K42" s="42"/>
      <c r="L42" s="83"/>
      <c r="M42" s="83"/>
      <c r="N42" s="83"/>
      <c r="O42" s="83"/>
      <c r="P42" s="83"/>
      <c r="Q42" s="83"/>
      <c r="R42" s="83"/>
      <c r="S42" s="83"/>
      <c r="T42" s="136"/>
    </row>
    <row r="43" spans="1:20" ht="15.75" x14ac:dyDescent="0.25">
      <c r="A43" s="42"/>
      <c r="B43" s="42" t="str">
        <f>_xlfn.CONCAT('Read Me (2)'!B43,'Read Me'!$D$1)</f>
        <v>Table 2.3c  Net Generation, Fuel Use, Fuel Cost and Efficiency by Certified Utilities,  2014</v>
      </c>
      <c r="C43" s="41"/>
      <c r="D43" s="42"/>
      <c r="E43" s="42"/>
      <c r="F43" s="42"/>
      <c r="G43" s="42"/>
      <c r="H43" s="42"/>
      <c r="I43" s="42"/>
      <c r="J43" s="42"/>
      <c r="K43" s="42"/>
      <c r="L43" s="83"/>
      <c r="M43" s="83"/>
      <c r="N43" s="83"/>
      <c r="O43" s="83"/>
      <c r="P43" s="83"/>
      <c r="Q43" s="83"/>
      <c r="R43" s="83"/>
      <c r="S43" s="83"/>
      <c r="T43" s="136"/>
    </row>
    <row r="44" spans="1:20" ht="15.75" x14ac:dyDescent="0.25">
      <c r="A44" s="42"/>
      <c r="B44" s="42" t="str">
        <f>_xlfn.CONCAT('Read Me (2)'!B44,'Read Me'!$D$1)</f>
        <v>Table 2.4a  Net Generation, Fuel Type, Emissions, Efficiency by Certified Utilities, 2014</v>
      </c>
      <c r="C44" s="41"/>
      <c r="D44" s="42"/>
      <c r="E44" s="42"/>
      <c r="F44" s="42"/>
      <c r="G44" s="42"/>
      <c r="H44" s="42"/>
      <c r="I44" s="42"/>
      <c r="J44" s="42"/>
      <c r="K44" s="42"/>
      <c r="L44" s="83"/>
      <c r="M44" s="83"/>
      <c r="N44" s="83"/>
      <c r="O44" s="83"/>
      <c r="P44" s="83"/>
      <c r="Q44" s="83"/>
      <c r="R44" s="83"/>
      <c r="S44" s="83"/>
      <c r="T44" s="136"/>
    </row>
    <row r="45" spans="1:20" ht="15.75" x14ac:dyDescent="0.25">
      <c r="A45" s="42"/>
      <c r="B45" s="41"/>
      <c r="C45" s="43" t="s">
        <v>525</v>
      </c>
      <c r="D45" s="42"/>
      <c r="E45" s="42"/>
      <c r="F45" s="42"/>
      <c r="G45" s="42"/>
      <c r="H45" s="42"/>
      <c r="I45" s="42"/>
      <c r="J45" s="42"/>
      <c r="K45" s="42"/>
      <c r="L45" s="83"/>
      <c r="M45" s="83"/>
      <c r="N45" s="83"/>
      <c r="O45" s="83"/>
      <c r="P45" s="83"/>
      <c r="Q45" s="83"/>
      <c r="R45" s="83"/>
      <c r="S45" s="83"/>
      <c r="T45" s="136"/>
    </row>
    <row r="46" spans="1:20" ht="15.75" x14ac:dyDescent="0.25">
      <c r="A46" s="42"/>
      <c r="B46" s="42" t="str">
        <f>_xlfn.CONCAT('Read Me (2)'!B46,'Read Me'!$D$1)</f>
        <v>Table 2.5a   Revenue, Sales and Customers by Customer Type by Certified Utilities ($000, MWh, Accounts), 2014</v>
      </c>
      <c r="C46" s="41"/>
      <c r="D46" s="42"/>
      <c r="E46" s="42"/>
      <c r="F46" s="42"/>
      <c r="G46" s="42"/>
      <c r="H46" s="42"/>
      <c r="I46" s="42"/>
      <c r="J46" s="42"/>
      <c r="K46" s="42"/>
      <c r="L46" s="83"/>
      <c r="M46" s="83"/>
      <c r="N46" s="83"/>
      <c r="O46" s="83"/>
      <c r="P46" s="83"/>
      <c r="Q46" s="83"/>
      <c r="R46" s="83"/>
      <c r="S46" s="83"/>
      <c r="T46" s="136"/>
    </row>
    <row r="47" spans="1:20" ht="15.75" x14ac:dyDescent="0.25">
      <c r="A47" s="42"/>
      <c r="B47" s="42" t="str">
        <f>_xlfn.CONCAT('Read Me (2)'!B47,'Read Me'!$D$1)</f>
        <v>Table 2.5b  Average Annual Energy Use and Rates by Customer Type by Certified Utilities, (kWh/Customer, $/Customer, $/kWh), 2014</v>
      </c>
      <c r="C47" s="41"/>
      <c r="D47" s="42"/>
      <c r="E47" s="42"/>
      <c r="F47" s="42"/>
      <c r="G47" s="42"/>
      <c r="H47" s="42"/>
      <c r="I47" s="42"/>
      <c r="J47" s="42"/>
      <c r="K47" s="42"/>
      <c r="L47" s="80"/>
      <c r="M47" s="80"/>
      <c r="N47" s="80"/>
      <c r="O47" s="80"/>
      <c r="P47" s="80"/>
      <c r="Q47" s="80"/>
      <c r="R47" s="80"/>
      <c r="S47" s="80"/>
      <c r="T47" s="136"/>
    </row>
    <row r="48" spans="1:20" ht="15.75" x14ac:dyDescent="0.25">
      <c r="A48" s="42"/>
      <c r="B48" s="42" t="str">
        <f>_xlfn.CONCAT('Read Me (2)'!B48,'Read Me'!$D$1)</f>
        <v>Table 2.5c  Average Residential Rates and PCE Payments ($/kWh), 2014</v>
      </c>
      <c r="C48" s="41"/>
      <c r="D48" s="42"/>
      <c r="E48" s="42"/>
      <c r="F48" s="42"/>
      <c r="G48" s="42"/>
      <c r="H48" s="42"/>
      <c r="I48" s="42"/>
      <c r="J48" s="42"/>
      <c r="K48" s="42"/>
      <c r="L48" s="80"/>
      <c r="M48" s="80"/>
      <c r="N48" s="80"/>
      <c r="O48" s="80"/>
      <c r="P48" s="80"/>
      <c r="Q48" s="80"/>
      <c r="R48" s="80"/>
      <c r="S48" s="80"/>
      <c r="T48" s="136"/>
    </row>
    <row r="49" spans="1:20" ht="15.75" x14ac:dyDescent="0.25">
      <c r="A49" s="31"/>
      <c r="B49" s="28" t="s">
        <v>526</v>
      </c>
      <c r="C49" s="32"/>
      <c r="D49" s="31"/>
      <c r="E49" s="31"/>
      <c r="F49" s="31"/>
      <c r="G49" s="31"/>
      <c r="H49" s="31"/>
      <c r="I49" s="31"/>
      <c r="J49" s="31"/>
      <c r="K49" s="31"/>
      <c r="L49" s="80"/>
      <c r="M49" s="80"/>
      <c r="N49" s="80"/>
      <c r="O49" s="80"/>
      <c r="P49" s="80"/>
      <c r="Q49" s="80"/>
      <c r="R49" s="80"/>
      <c r="S49" s="80"/>
      <c r="T49" s="136"/>
    </row>
    <row r="50" spans="1:20" ht="15.75" x14ac:dyDescent="0.25">
      <c r="A50" s="31"/>
      <c r="B50" s="28"/>
      <c r="C50" s="32" t="s">
        <v>523</v>
      </c>
      <c r="D50" s="31"/>
      <c r="E50" s="31"/>
      <c r="F50" s="31"/>
      <c r="G50" s="31"/>
      <c r="H50" s="31"/>
      <c r="I50" s="31"/>
      <c r="J50" s="31"/>
      <c r="K50" s="31"/>
      <c r="L50" s="80"/>
      <c r="M50" s="80"/>
      <c r="N50" s="80"/>
      <c r="O50" s="80"/>
      <c r="P50" s="80"/>
      <c r="Q50" s="80"/>
      <c r="R50" s="80"/>
      <c r="S50" s="80"/>
      <c r="T50" s="136"/>
    </row>
    <row r="51" spans="1:20" ht="15.75" x14ac:dyDescent="0.25">
      <c r="A51" s="31"/>
      <c r="B51" s="31" t="str">
        <f>_xlfn.CONCAT('Read Me (2)'!B51,'Read Me'!$D$1)</f>
        <v>Installed Capacity by Prime Mover by Certified Utilities in Alaska (kW, %), 1960-2014</v>
      </c>
      <c r="C51" s="29"/>
      <c r="D51" s="31"/>
      <c r="E51" s="31"/>
      <c r="F51" s="31"/>
      <c r="G51" s="31"/>
      <c r="H51" s="31"/>
      <c r="I51" s="31"/>
      <c r="J51" s="31"/>
      <c r="K51" s="31"/>
      <c r="L51" s="80"/>
      <c r="M51" s="80"/>
      <c r="N51" s="80"/>
      <c r="O51" s="80"/>
      <c r="P51" s="80"/>
      <c r="Q51" s="80"/>
      <c r="R51" s="80"/>
      <c r="S51" s="80"/>
      <c r="T51" s="136"/>
    </row>
    <row r="52" spans="1:20" ht="15.75" x14ac:dyDescent="0.25">
      <c r="A52" s="31"/>
      <c r="B52" s="30"/>
      <c r="C52" s="32" t="s">
        <v>384</v>
      </c>
      <c r="D52" s="31"/>
      <c r="E52" s="31"/>
      <c r="F52" s="31"/>
      <c r="G52" s="31"/>
      <c r="H52" s="31"/>
      <c r="I52" s="31"/>
      <c r="J52" s="31"/>
      <c r="K52" s="31"/>
      <c r="L52" s="80"/>
      <c r="M52" s="80"/>
      <c r="N52" s="80"/>
      <c r="O52" s="80"/>
      <c r="P52" s="80"/>
      <c r="Q52" s="80"/>
      <c r="R52" s="80"/>
      <c r="S52" s="80"/>
      <c r="T52" s="136"/>
    </row>
    <row r="53" spans="1:20" ht="15.75" x14ac:dyDescent="0.25">
      <c r="A53" s="31"/>
      <c r="B53" s="31" t="str">
        <f>_xlfn.CONCAT('Read Me (2)'!B53,'Read Me'!$D$1)</f>
        <v>Net Generation by Fuel Type by Certified Utilities in Alaska (GWh), 1962-2014</v>
      </c>
      <c r="C53" s="29"/>
      <c r="D53" s="31"/>
      <c r="E53" s="31"/>
      <c r="F53" s="31"/>
      <c r="G53" s="31"/>
      <c r="H53" s="31"/>
      <c r="I53" s="31"/>
      <c r="J53" s="31"/>
      <c r="K53" s="31"/>
      <c r="L53" s="80"/>
      <c r="M53" s="80"/>
      <c r="N53" s="80"/>
      <c r="O53" s="80"/>
      <c r="P53" s="80"/>
      <c r="Q53" s="80"/>
      <c r="R53" s="80"/>
      <c r="S53" s="80"/>
      <c r="T53" s="136"/>
    </row>
    <row r="54" spans="1:20" ht="15.75" x14ac:dyDescent="0.25">
      <c r="A54" s="31"/>
      <c r="B54" s="30"/>
      <c r="C54" s="32" t="s">
        <v>525</v>
      </c>
      <c r="D54" s="31"/>
      <c r="E54" s="31"/>
      <c r="F54" s="31"/>
      <c r="G54" s="31"/>
      <c r="H54" s="31"/>
      <c r="I54" s="31"/>
      <c r="J54" s="31"/>
      <c r="K54" s="31"/>
      <c r="L54" s="80"/>
      <c r="M54" s="80"/>
      <c r="N54" s="80"/>
      <c r="O54" s="80"/>
      <c r="P54" s="80"/>
      <c r="Q54" s="80"/>
      <c r="R54" s="80"/>
      <c r="S54" s="80"/>
      <c r="T54" s="136"/>
    </row>
    <row r="55" spans="1:20" ht="15.75" x14ac:dyDescent="0.25">
      <c r="A55" s="31"/>
      <c r="B55" s="31" t="str">
        <f>_xlfn.CONCAT('Read Me (2)'!B55,'Read Me'!$D$1)</f>
        <v>Sales, Revenue, and Customers by Customer Type by Certified Utilities in Alaska (MWh, $000, Accounts), 1962-2014</v>
      </c>
      <c r="C55" s="29"/>
      <c r="D55" s="31"/>
      <c r="E55" s="31"/>
      <c r="F55" s="31"/>
      <c r="G55" s="31"/>
      <c r="H55" s="31"/>
      <c r="I55" s="31"/>
      <c r="J55" s="31"/>
      <c r="K55" s="31"/>
      <c r="L55" s="80"/>
      <c r="M55" s="80"/>
      <c r="N55" s="80"/>
      <c r="O55" s="80"/>
      <c r="P55" s="80"/>
      <c r="Q55" s="80"/>
      <c r="R55" s="80"/>
      <c r="S55" s="80"/>
      <c r="T55" s="136"/>
    </row>
    <row r="56" spans="1:20" ht="15.75" x14ac:dyDescent="0.25">
      <c r="A56" s="31"/>
      <c r="B56" s="31" t="str">
        <f>_xlfn.CONCAT('Read Me (2)'!B56,'Read Me'!$D$1)</f>
        <v>Average Annual Energy Use and Rates by Customer Type by Certified Utilities in Alaska (kWh/Customer, $/Customer, $/kWh), 1962-2014</v>
      </c>
      <c r="C56" s="29"/>
      <c r="D56" s="31"/>
      <c r="E56" s="31"/>
      <c r="F56" s="31"/>
      <c r="G56" s="31"/>
      <c r="H56" s="31"/>
      <c r="I56" s="31"/>
      <c r="J56" s="31"/>
      <c r="K56" s="31"/>
      <c r="L56" s="80"/>
      <c r="M56" s="80"/>
      <c r="N56" s="80"/>
      <c r="O56" s="80"/>
      <c r="P56" s="80"/>
      <c r="Q56" s="80"/>
      <c r="R56" s="80"/>
      <c r="S56" s="80"/>
      <c r="T56" s="136"/>
    </row>
    <row r="57" spans="1:20" ht="15.75" x14ac:dyDescent="0.25">
      <c r="A57" s="48"/>
      <c r="B57" s="56"/>
      <c r="C57" s="48"/>
      <c r="D57" s="48"/>
      <c r="E57" s="48"/>
      <c r="F57" s="48"/>
      <c r="G57" s="48"/>
      <c r="H57" s="48"/>
      <c r="I57" s="48"/>
      <c r="J57" s="48"/>
      <c r="K57" s="48"/>
      <c r="L57" s="48"/>
      <c r="M57" s="48"/>
      <c r="N57" s="48"/>
      <c r="O57" s="48"/>
      <c r="P57" s="48"/>
      <c r="Q57" s="48"/>
      <c r="R57" s="48"/>
      <c r="S57" s="48"/>
    </row>
    <row r="58" spans="1:20" ht="15.75" x14ac:dyDescent="0.25">
      <c r="A58" s="48"/>
      <c r="B58" s="56"/>
      <c r="C58" s="48"/>
      <c r="D58" s="48"/>
      <c r="E58" s="48"/>
      <c r="F58" s="48"/>
      <c r="G58" s="48"/>
      <c r="H58" s="48"/>
      <c r="I58" s="48"/>
      <c r="J58" s="48"/>
      <c r="K58" s="48"/>
      <c r="L58" s="48"/>
      <c r="M58" s="48"/>
      <c r="N58" s="48"/>
      <c r="O58" s="48"/>
      <c r="P58" s="48"/>
      <c r="Q58" s="48"/>
      <c r="R58" s="48"/>
      <c r="S58" s="48"/>
    </row>
  </sheetData>
  <mergeCells count="2">
    <mergeCell ref="B36:C36"/>
    <mergeCell ref="A1:C1"/>
  </mergeCells>
  <hyperlinks>
    <hyperlink ref="A14" r:id="rId1" xr:uid="{00000000-0004-0000-0000-000000000000}"/>
    <hyperlink ref="A20" r:id="rId2" xr:uid="{00000000-0004-0000-0000-000001000000}"/>
    <hyperlink ref="A19" r:id="rId3" xr:uid="{00000000-0004-0000-0000-000002000000}"/>
    <hyperlink ref="A21" r:id="rId4" xr:uid="{00000000-0004-0000-0000-000003000000}"/>
  </hyperlinks>
  <pageMargins left="0.7" right="0.7" top="0.75" bottom="0.75" header="0.3" footer="0.3"/>
  <pageSetup orientation="portrait" horizontalDpi="4294967293" vertic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FF00"/>
  </sheetPr>
  <dimension ref="A1:F17"/>
  <sheetViews>
    <sheetView workbookViewId="0">
      <selection activeCell="A2" sqref="A2"/>
    </sheetView>
  </sheetViews>
  <sheetFormatPr defaultRowHeight="15" x14ac:dyDescent="0.25"/>
  <cols>
    <col min="1" max="1" width="28.5703125" customWidth="1"/>
    <col min="2" max="2" width="11" bestFit="1" customWidth="1"/>
    <col min="3" max="3" width="11.5703125" bestFit="1" customWidth="1"/>
    <col min="5" max="5" width="12" bestFit="1" customWidth="1"/>
    <col min="6" max="6" width="10.140625" bestFit="1" customWidth="1"/>
  </cols>
  <sheetData>
    <row r="1" spans="1:6" x14ac:dyDescent="0.25">
      <c r="A1" s="3" t="s">
        <v>2215</v>
      </c>
      <c r="B1" s="27"/>
      <c r="C1" s="27"/>
      <c r="D1" s="27"/>
      <c r="E1" s="27"/>
      <c r="F1" s="27"/>
    </row>
    <row r="2" spans="1:6" ht="45" x14ac:dyDescent="0.25">
      <c r="A2" s="2" t="s">
        <v>0</v>
      </c>
      <c r="B2" s="2" t="s">
        <v>49</v>
      </c>
      <c r="C2" s="2" t="s">
        <v>50</v>
      </c>
      <c r="D2" s="10" t="s">
        <v>51</v>
      </c>
      <c r="E2" s="2" t="s">
        <v>2141</v>
      </c>
      <c r="F2" s="10" t="s">
        <v>37</v>
      </c>
    </row>
    <row r="3" spans="1:6" x14ac:dyDescent="0.25">
      <c r="A3" t="s">
        <v>4</v>
      </c>
      <c r="B3" s="15">
        <v>8176.6860000000006</v>
      </c>
      <c r="C3" s="15">
        <v>43931.44400000001</v>
      </c>
      <c r="D3" s="15">
        <v>9079.4779999999992</v>
      </c>
      <c r="E3" s="15">
        <v>61220.148000000008</v>
      </c>
      <c r="F3" s="91">
        <v>1.0066682800298372</v>
      </c>
    </row>
    <row r="4" spans="1:6" x14ac:dyDescent="0.25">
      <c r="A4" t="s">
        <v>5</v>
      </c>
      <c r="B4" s="15">
        <v>17009.133000000002</v>
      </c>
      <c r="C4" s="15">
        <v>19479.274999999998</v>
      </c>
      <c r="D4" s="15">
        <v>12338.861000000001</v>
      </c>
      <c r="E4" s="15">
        <v>48856.457000000009</v>
      </c>
      <c r="F4" s="91">
        <v>0.80336698200307688</v>
      </c>
    </row>
    <row r="5" spans="1:6" x14ac:dyDescent="0.25">
      <c r="A5" t="s">
        <v>6</v>
      </c>
      <c r="B5" s="15">
        <v>13520.990999999998</v>
      </c>
      <c r="C5" s="15">
        <v>27655.514000000003</v>
      </c>
      <c r="D5" s="15">
        <v>10342.5</v>
      </c>
      <c r="E5" s="15">
        <v>51601.846999999994</v>
      </c>
      <c r="F5" s="91">
        <v>0.84851056821771831</v>
      </c>
    </row>
    <row r="6" spans="1:6" x14ac:dyDescent="0.25">
      <c r="A6" t="s">
        <v>7</v>
      </c>
      <c r="B6" s="15">
        <v>21605.763999999999</v>
      </c>
      <c r="C6" s="15">
        <v>82129.023000000001</v>
      </c>
      <c r="D6" s="15">
        <v>5069.0780000000004</v>
      </c>
      <c r="E6" s="15">
        <v>108812.99599999997</v>
      </c>
      <c r="F6" s="91">
        <v>1.7892572152588315</v>
      </c>
    </row>
    <row r="7" spans="1:6" x14ac:dyDescent="0.25">
      <c r="A7" t="s">
        <v>8</v>
      </c>
      <c r="B7" s="15">
        <v>35421.387000000002</v>
      </c>
      <c r="C7" s="15">
        <v>23535.955000000002</v>
      </c>
      <c r="D7" s="15">
        <v>90761.772999999986</v>
      </c>
      <c r="E7" s="15">
        <v>149726.69700000001</v>
      </c>
      <c r="F7" s="91">
        <v>2.4620181666914394</v>
      </c>
    </row>
    <row r="8" spans="1:6" x14ac:dyDescent="0.25">
      <c r="A8" t="s">
        <v>9</v>
      </c>
      <c r="B8" s="15">
        <v>24395.368000000002</v>
      </c>
      <c r="C8" s="15">
        <v>20271.053999999996</v>
      </c>
      <c r="D8" s="15">
        <v>18621.006999999998</v>
      </c>
      <c r="E8" s="15">
        <v>63814.381999999991</v>
      </c>
      <c r="F8" s="91">
        <v>1.0493263454558619</v>
      </c>
    </row>
    <row r="9" spans="1:6" x14ac:dyDescent="0.25">
      <c r="A9" t="s">
        <v>10</v>
      </c>
      <c r="B9" s="15">
        <v>18011.830000000002</v>
      </c>
      <c r="C9" s="15">
        <v>133483.02100000001</v>
      </c>
      <c r="D9" s="15">
        <v>1436.4590000000001</v>
      </c>
      <c r="E9" s="15">
        <v>152931.31</v>
      </c>
      <c r="F9" s="91">
        <v>2.5147129471233853</v>
      </c>
    </row>
    <row r="10" spans="1:6" x14ac:dyDescent="0.25">
      <c r="A10" t="s">
        <v>11</v>
      </c>
      <c r="B10" s="15">
        <v>12729.28</v>
      </c>
      <c r="C10" s="15">
        <v>13063.007</v>
      </c>
      <c r="D10" s="15">
        <v>7638.4389999999985</v>
      </c>
      <c r="E10" s="15">
        <v>33446.690999999999</v>
      </c>
      <c r="F10" s="91">
        <v>0.54997780962011777</v>
      </c>
    </row>
    <row r="11" spans="1:6" x14ac:dyDescent="0.25">
      <c r="A11" t="s">
        <v>12</v>
      </c>
      <c r="B11" s="15">
        <v>1542337</v>
      </c>
      <c r="C11" s="15">
        <v>2022042</v>
      </c>
      <c r="D11" s="15">
        <v>989650</v>
      </c>
      <c r="E11" s="15">
        <v>4554029</v>
      </c>
      <c r="F11" s="91">
        <v>74.883787289047376</v>
      </c>
    </row>
    <row r="12" spans="1:6" x14ac:dyDescent="0.25">
      <c r="A12" t="s">
        <v>13</v>
      </c>
      <c r="B12" s="15">
        <v>314375.3980000001</v>
      </c>
      <c r="C12" s="15">
        <v>302729.57199999993</v>
      </c>
      <c r="D12" s="15">
        <v>209541.56599999996</v>
      </c>
      <c r="E12" s="15">
        <v>826730.98200000008</v>
      </c>
      <c r="F12" s="91">
        <v>13.594280361708996</v>
      </c>
    </row>
    <row r="13" spans="1:6" x14ac:dyDescent="0.25">
      <c r="A13" t="s">
        <v>14</v>
      </c>
      <c r="B13" s="15">
        <v>11651.733</v>
      </c>
      <c r="C13" s="15">
        <v>9978.3290000000015</v>
      </c>
      <c r="D13" s="15">
        <v>8564.0819999999985</v>
      </c>
      <c r="E13" s="15">
        <v>30291.399000000001</v>
      </c>
      <c r="F13" s="91">
        <v>0.49809403484335796</v>
      </c>
    </row>
    <row r="14" spans="1:6" x14ac:dyDescent="0.25">
      <c r="A14" s="18" t="s">
        <v>15</v>
      </c>
      <c r="B14" s="19">
        <v>2019234.57</v>
      </c>
      <c r="C14" s="19">
        <v>2698298.1940000001</v>
      </c>
      <c r="D14" s="19">
        <v>1363043.2429999998</v>
      </c>
      <c r="E14" s="19">
        <v>6081461.909</v>
      </c>
      <c r="F14" s="19">
        <v>100</v>
      </c>
    </row>
    <row r="15" spans="1:6" x14ac:dyDescent="0.25">
      <c r="A15" s="2" t="s">
        <v>42</v>
      </c>
      <c r="B15" s="17">
        <v>33.203111360637152</v>
      </c>
      <c r="C15" s="17">
        <v>44.369236120788145</v>
      </c>
      <c r="D15" s="17">
        <v>22.413085264627277</v>
      </c>
      <c r="E15" s="17">
        <v>100</v>
      </c>
      <c r="F15" s="17"/>
    </row>
    <row r="16" spans="1:6" ht="31.5" customHeight="1" x14ac:dyDescent="0.25">
      <c r="A16" s="366" t="s">
        <v>2140</v>
      </c>
      <c r="B16" s="366"/>
      <c r="C16" s="366"/>
      <c r="D16" s="366"/>
      <c r="E16" s="366"/>
      <c r="F16" s="366"/>
    </row>
    <row r="17" spans="2:5" x14ac:dyDescent="0.25">
      <c r="B17" s="15"/>
      <c r="C17" s="15"/>
      <c r="D17" s="15"/>
      <c r="E17" s="15"/>
    </row>
  </sheetData>
  <mergeCells count="1">
    <mergeCell ref="A16:F16"/>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FF00"/>
  </sheetPr>
  <dimension ref="A1:F17"/>
  <sheetViews>
    <sheetView workbookViewId="0">
      <selection activeCell="A2" sqref="A2"/>
    </sheetView>
  </sheetViews>
  <sheetFormatPr defaultRowHeight="15" x14ac:dyDescent="0.25"/>
  <cols>
    <col min="1" max="1" width="28.5703125" customWidth="1"/>
    <col min="2" max="2" width="11" bestFit="1" customWidth="1"/>
    <col min="3" max="3" width="11.5703125" bestFit="1" customWidth="1"/>
    <col min="4" max="4" width="7.5703125" bestFit="1" customWidth="1"/>
    <col min="5" max="5" width="12" bestFit="1" customWidth="1"/>
    <col min="6" max="6" width="10.140625" bestFit="1" customWidth="1"/>
  </cols>
  <sheetData>
    <row r="1" spans="1:6" x14ac:dyDescent="0.25">
      <c r="A1" s="3" t="s">
        <v>2216</v>
      </c>
    </row>
    <row r="2" spans="1:6" ht="45" x14ac:dyDescent="0.25">
      <c r="A2" s="2" t="s">
        <v>0</v>
      </c>
      <c r="B2" s="2" t="s">
        <v>49</v>
      </c>
      <c r="C2" s="2" t="s">
        <v>2147</v>
      </c>
      <c r="D2" s="2" t="s">
        <v>2148</v>
      </c>
      <c r="E2" s="2" t="s">
        <v>2141</v>
      </c>
      <c r="F2" s="10" t="s">
        <v>37</v>
      </c>
    </row>
    <row r="3" spans="1:6" x14ac:dyDescent="0.25">
      <c r="A3" t="s">
        <v>4</v>
      </c>
      <c r="B3" s="15">
        <v>4356.8148824999989</v>
      </c>
      <c r="C3" s="15">
        <v>21259.898798333339</v>
      </c>
      <c r="D3" s="15">
        <v>5230.3561983333329</v>
      </c>
      <c r="E3" s="15">
        <v>30847.069879166665</v>
      </c>
      <c r="F3" s="91">
        <v>2.8678932451470329</v>
      </c>
    </row>
    <row r="4" spans="1:6" x14ac:dyDescent="0.25">
      <c r="A4" t="s">
        <v>5</v>
      </c>
      <c r="B4" s="15">
        <v>7973.3388675000006</v>
      </c>
      <c r="C4" s="15">
        <v>8404.5605708333333</v>
      </c>
      <c r="D4" s="15">
        <v>5990.7998749999997</v>
      </c>
      <c r="E4" s="15">
        <v>22368.699313333331</v>
      </c>
      <c r="F4" s="91">
        <v>2.0796478211617675</v>
      </c>
    </row>
    <row r="5" spans="1:6" x14ac:dyDescent="0.25">
      <c r="A5" t="s">
        <v>6</v>
      </c>
      <c r="B5" s="15">
        <v>7733.3724224999987</v>
      </c>
      <c r="C5" s="15">
        <v>15673.365647499997</v>
      </c>
      <c r="D5" s="15">
        <v>6265.3319516666661</v>
      </c>
      <c r="E5" s="15">
        <v>29672.070021666659</v>
      </c>
      <c r="F5" s="91">
        <v>2.758651940622066</v>
      </c>
    </row>
    <row r="6" spans="1:6" x14ac:dyDescent="0.25">
      <c r="A6" t="s">
        <v>7</v>
      </c>
      <c r="B6" s="15">
        <v>6840.4833316666663</v>
      </c>
      <c r="C6" s="15">
        <v>22270.541487499995</v>
      </c>
      <c r="D6" s="15">
        <v>2249.754715</v>
      </c>
      <c r="E6" s="15">
        <v>31360.779534166672</v>
      </c>
      <c r="F6" s="91">
        <v>2.915653517202446</v>
      </c>
    </row>
    <row r="7" spans="1:6" x14ac:dyDescent="0.25">
      <c r="A7" t="s">
        <v>8</v>
      </c>
      <c r="B7" s="15">
        <v>6405.5571300000001</v>
      </c>
      <c r="C7" s="15">
        <v>4186.1357049999997</v>
      </c>
      <c r="D7" s="15">
        <v>14144.741459999999</v>
      </c>
      <c r="E7" s="15">
        <v>24736.434295000003</v>
      </c>
      <c r="F7" s="91">
        <v>2.2997793016174284</v>
      </c>
    </row>
    <row r="8" spans="1:6" x14ac:dyDescent="0.25">
      <c r="A8" t="s">
        <v>9</v>
      </c>
      <c r="B8" s="15">
        <v>15121.337136666665</v>
      </c>
      <c r="C8" s="15">
        <v>12395.35483416667</v>
      </c>
      <c r="D8" s="15">
        <v>11283.0895325</v>
      </c>
      <c r="E8" s="15">
        <v>38799.781503333332</v>
      </c>
      <c r="F8" s="91">
        <v>3.6072674559518494</v>
      </c>
    </row>
    <row r="9" spans="1:6" x14ac:dyDescent="0.25">
      <c r="A9" t="s">
        <v>10</v>
      </c>
      <c r="B9" s="15">
        <v>2297.7320299999997</v>
      </c>
      <c r="C9" s="15">
        <v>21481.996429999999</v>
      </c>
      <c r="D9" s="15">
        <v>205.72827999999998</v>
      </c>
      <c r="E9" s="15">
        <v>23985.456739999998</v>
      </c>
      <c r="F9" s="91">
        <v>2.2299599163183368</v>
      </c>
    </row>
    <row r="10" spans="1:6" x14ac:dyDescent="0.25">
      <c r="A10" t="s">
        <v>11</v>
      </c>
      <c r="B10" s="15">
        <v>6947.5764433333334</v>
      </c>
      <c r="C10" s="15">
        <v>6237.6344175000004</v>
      </c>
      <c r="D10" s="15">
        <v>4693.0248408333327</v>
      </c>
      <c r="E10" s="15">
        <v>17878.235701666668</v>
      </c>
      <c r="F10" s="91">
        <v>1.6621634276708004</v>
      </c>
    </row>
    <row r="11" spans="1:6" x14ac:dyDescent="0.25">
      <c r="A11" t="s">
        <v>12</v>
      </c>
      <c r="B11" s="15">
        <v>283068.59999999998</v>
      </c>
      <c r="C11" s="15">
        <v>290981.90000000002</v>
      </c>
      <c r="D11" s="15">
        <v>157343.1</v>
      </c>
      <c r="E11" s="15">
        <v>731393.6</v>
      </c>
      <c r="F11" s="91">
        <v>67.998638872355571</v>
      </c>
    </row>
    <row r="12" spans="1:6" x14ac:dyDescent="0.25">
      <c r="A12" t="s">
        <v>13</v>
      </c>
      <c r="B12" s="15">
        <v>41774.281515333336</v>
      </c>
      <c r="C12" s="15">
        <v>41283.110809666665</v>
      </c>
      <c r="D12" s="15">
        <v>21671.23578483333</v>
      </c>
      <c r="E12" s="15">
        <v>104728.62810983336</v>
      </c>
      <c r="F12" s="91">
        <v>9.7367602921843801</v>
      </c>
    </row>
    <row r="13" spans="1:6" x14ac:dyDescent="0.25">
      <c r="A13" t="s">
        <v>14</v>
      </c>
      <c r="B13" s="15">
        <v>7384.5627066666657</v>
      </c>
      <c r="C13" s="15">
        <v>6624.514073333331</v>
      </c>
      <c r="D13" s="15">
        <v>5820.5214950000009</v>
      </c>
      <c r="E13" s="15">
        <v>19829.598275000004</v>
      </c>
      <c r="F13" s="91">
        <v>1.8435842097683248</v>
      </c>
    </row>
    <row r="14" spans="1:6" x14ac:dyDescent="0.25">
      <c r="A14" s="18" t="s">
        <v>15</v>
      </c>
      <c r="B14" s="19">
        <v>389903.65646616661</v>
      </c>
      <c r="C14" s="19">
        <v>450799.01277383341</v>
      </c>
      <c r="D14" s="19">
        <v>234897.68413316665</v>
      </c>
      <c r="E14" s="19">
        <v>1075600.3533731666</v>
      </c>
      <c r="F14" s="19">
        <v>100</v>
      </c>
    </row>
    <row r="15" spans="1:6" x14ac:dyDescent="0.25">
      <c r="A15" s="2" t="s">
        <v>42</v>
      </c>
      <c r="B15" s="17">
        <v>36.249863180445999</v>
      </c>
      <c r="C15" s="17">
        <v>41.911385707534635</v>
      </c>
      <c r="D15" s="17">
        <v>21.838751112019363</v>
      </c>
      <c r="E15" s="17">
        <v>100</v>
      </c>
      <c r="F15" s="17"/>
    </row>
    <row r="16" spans="1:6" ht="30.75" customHeight="1" x14ac:dyDescent="0.25">
      <c r="A16" s="366" t="s">
        <v>2140</v>
      </c>
      <c r="B16" s="366"/>
      <c r="C16" s="366"/>
      <c r="D16" s="366"/>
      <c r="E16" s="366"/>
      <c r="F16" s="366"/>
    </row>
    <row r="17" spans="1:6" ht="15" customHeight="1" x14ac:dyDescent="0.25">
      <c r="A17" s="366" t="s">
        <v>2142</v>
      </c>
      <c r="B17" s="366"/>
      <c r="C17" s="366"/>
      <c r="D17" s="366"/>
      <c r="E17" s="366"/>
      <c r="F17" s="366"/>
    </row>
  </sheetData>
  <mergeCells count="2">
    <mergeCell ref="A16:F16"/>
    <mergeCell ref="A17:F1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F17"/>
  <sheetViews>
    <sheetView workbookViewId="0">
      <selection activeCell="A2" sqref="A2"/>
    </sheetView>
  </sheetViews>
  <sheetFormatPr defaultRowHeight="15" x14ac:dyDescent="0.25"/>
  <cols>
    <col min="1" max="1" width="28.28515625" customWidth="1"/>
    <col min="2" max="2" width="11" bestFit="1" customWidth="1"/>
    <col min="3" max="3" width="11.5703125" bestFit="1" customWidth="1"/>
    <col min="4" max="4" width="7.85546875" customWidth="1"/>
    <col min="5" max="5" width="12" bestFit="1" customWidth="1"/>
    <col min="6" max="6" width="10.140625" bestFit="1" customWidth="1"/>
  </cols>
  <sheetData>
    <row r="1" spans="1:6" x14ac:dyDescent="0.25">
      <c r="A1" s="3" t="s">
        <v>2217</v>
      </c>
    </row>
    <row r="2" spans="1:6" ht="45" customHeight="1" x14ac:dyDescent="0.25">
      <c r="A2" s="10" t="s">
        <v>0</v>
      </c>
      <c r="B2" s="10" t="s">
        <v>49</v>
      </c>
      <c r="C2" s="2" t="s">
        <v>50</v>
      </c>
      <c r="D2" s="10" t="s">
        <v>51</v>
      </c>
      <c r="E2" s="2" t="s">
        <v>2141</v>
      </c>
      <c r="F2" s="10" t="s">
        <v>37</v>
      </c>
    </row>
    <row r="3" spans="1:6" x14ac:dyDescent="0.25">
      <c r="A3" t="s">
        <v>4</v>
      </c>
      <c r="B3" s="15">
        <v>1734</v>
      </c>
      <c r="C3" s="15">
        <v>709</v>
      </c>
      <c r="D3" s="15">
        <v>359</v>
      </c>
      <c r="E3" s="15">
        <v>2788</v>
      </c>
      <c r="F3" s="91">
        <v>0.84118042837445195</v>
      </c>
    </row>
    <row r="4" spans="1:6" x14ac:dyDescent="0.25">
      <c r="A4" t="s">
        <v>5</v>
      </c>
      <c r="B4" s="15">
        <v>3390</v>
      </c>
      <c r="C4" s="15">
        <v>580</v>
      </c>
      <c r="D4" s="15">
        <v>490</v>
      </c>
      <c r="E4" s="15">
        <v>4327</v>
      </c>
      <c r="F4" s="91">
        <v>1.3055192659886132</v>
      </c>
    </row>
    <row r="5" spans="1:6" x14ac:dyDescent="0.25">
      <c r="A5" t="s">
        <v>6</v>
      </c>
      <c r="B5" s="15">
        <v>3152</v>
      </c>
      <c r="C5" s="15">
        <v>1077</v>
      </c>
      <c r="D5" s="15">
        <v>571</v>
      </c>
      <c r="E5" s="15">
        <v>4735</v>
      </c>
      <c r="F5" s="91">
        <v>1.4286188408726794</v>
      </c>
    </row>
    <row r="6" spans="1:6" x14ac:dyDescent="0.25">
      <c r="A6" t="s">
        <v>7</v>
      </c>
      <c r="B6" s="15">
        <v>4214</v>
      </c>
      <c r="C6" s="15">
        <v>1689</v>
      </c>
      <c r="D6" s="15">
        <v>154</v>
      </c>
      <c r="E6" s="15">
        <v>5861</v>
      </c>
      <c r="F6" s="91">
        <v>1.7683495303811561</v>
      </c>
    </row>
    <row r="7" spans="1:6" x14ac:dyDescent="0.25">
      <c r="A7" t="s">
        <v>8</v>
      </c>
      <c r="B7" s="15">
        <v>5001</v>
      </c>
      <c r="C7" s="15">
        <v>1139</v>
      </c>
      <c r="D7" s="15">
        <v>150</v>
      </c>
      <c r="E7" s="15">
        <v>6288</v>
      </c>
      <c r="F7" s="91">
        <v>1.8971816835073725</v>
      </c>
    </row>
    <row r="8" spans="1:6" x14ac:dyDescent="0.25">
      <c r="A8" t="s">
        <v>9</v>
      </c>
      <c r="B8" s="15">
        <v>6736</v>
      </c>
      <c r="C8" s="15">
        <v>1834</v>
      </c>
      <c r="D8" s="15">
        <v>781</v>
      </c>
      <c r="E8" s="15">
        <v>9215</v>
      </c>
      <c r="F8" s="91">
        <v>2.7803004474428175</v>
      </c>
    </row>
    <row r="9" spans="1:6" x14ac:dyDescent="0.25">
      <c r="A9" t="s">
        <v>10</v>
      </c>
      <c r="B9" s="15">
        <v>2228</v>
      </c>
      <c r="C9" s="15">
        <v>966</v>
      </c>
      <c r="D9" s="15">
        <v>44</v>
      </c>
      <c r="E9" s="15">
        <v>3239</v>
      </c>
      <c r="F9" s="91">
        <v>0.97725373296443685</v>
      </c>
    </row>
    <row r="10" spans="1:6" x14ac:dyDescent="0.25">
      <c r="A10" t="s">
        <v>11</v>
      </c>
      <c r="B10" s="15">
        <v>2094</v>
      </c>
      <c r="C10" s="15">
        <v>276</v>
      </c>
      <c r="D10" s="15">
        <v>273</v>
      </c>
      <c r="E10" s="15">
        <v>2588</v>
      </c>
      <c r="F10" s="91">
        <v>0.78083749950971371</v>
      </c>
    </row>
    <row r="11" spans="1:6" x14ac:dyDescent="0.25">
      <c r="A11" t="s">
        <v>12</v>
      </c>
      <c r="B11" s="15">
        <v>215328</v>
      </c>
      <c r="C11" s="15">
        <v>29979</v>
      </c>
      <c r="D11" s="15">
        <v>538</v>
      </c>
      <c r="E11" s="15">
        <v>245845</v>
      </c>
      <c r="F11" s="91">
        <v>74.175036733757949</v>
      </c>
    </row>
    <row r="12" spans="1:6" x14ac:dyDescent="0.25">
      <c r="A12" t="s">
        <v>13</v>
      </c>
      <c r="B12" s="15">
        <v>32463</v>
      </c>
      <c r="C12" s="15">
        <v>8666</v>
      </c>
      <c r="D12" s="15">
        <v>800</v>
      </c>
      <c r="E12" s="15">
        <v>41876</v>
      </c>
      <c r="F12" s="91">
        <v>12.634602445698906</v>
      </c>
    </row>
    <row r="13" spans="1:6" x14ac:dyDescent="0.25">
      <c r="A13" t="s">
        <v>14</v>
      </c>
      <c r="B13" s="15">
        <v>3393</v>
      </c>
      <c r="C13" s="15">
        <v>762</v>
      </c>
      <c r="D13" s="15">
        <v>604</v>
      </c>
      <c r="E13" s="15">
        <v>4677</v>
      </c>
      <c r="F13" s="91">
        <v>1.4111193915019054</v>
      </c>
    </row>
    <row r="14" spans="1:6" x14ac:dyDescent="0.25">
      <c r="A14" s="18" t="s">
        <v>15</v>
      </c>
      <c r="B14" s="19">
        <v>279733</v>
      </c>
      <c r="C14" s="19">
        <v>47677</v>
      </c>
      <c r="D14" s="19">
        <v>4764</v>
      </c>
      <c r="E14" s="19">
        <v>331439</v>
      </c>
      <c r="F14" s="19">
        <v>100</v>
      </c>
    </row>
    <row r="15" spans="1:6" x14ac:dyDescent="0.25">
      <c r="A15" s="2" t="s">
        <v>42</v>
      </c>
      <c r="B15" s="274">
        <v>84.399542600599204</v>
      </c>
      <c r="C15" s="274">
        <v>14.384849097420641</v>
      </c>
      <c r="D15" s="274">
        <v>1.4373685655580666</v>
      </c>
      <c r="E15" s="17">
        <v>100</v>
      </c>
      <c r="F15" s="17"/>
    </row>
    <row r="16" spans="1:6" ht="33.75" customHeight="1" x14ac:dyDescent="0.25">
      <c r="A16" s="366" t="s">
        <v>2140</v>
      </c>
      <c r="B16" s="366"/>
      <c r="C16" s="366"/>
      <c r="D16" s="366"/>
      <c r="E16" s="366"/>
      <c r="F16" s="366"/>
    </row>
    <row r="17" spans="2:5" x14ac:dyDescent="0.25">
      <c r="B17" s="15"/>
      <c r="C17" s="15"/>
      <c r="D17" s="15"/>
      <c r="E17" s="15"/>
    </row>
  </sheetData>
  <mergeCells count="1">
    <mergeCell ref="A16:F16"/>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Q259"/>
  <sheetViews>
    <sheetView workbookViewId="0">
      <pane xSplit="3" ySplit="2" topLeftCell="D233" activePane="bottomRight" state="frozen"/>
      <selection activeCell="H4" sqref="H4"/>
      <selection pane="topRight" activeCell="H4" sqref="H4"/>
      <selection pane="bottomLeft" activeCell="H4" sqref="H4"/>
      <selection pane="bottomRight" activeCell="B1" sqref="B1:B1048576"/>
    </sheetView>
  </sheetViews>
  <sheetFormatPr defaultRowHeight="15" x14ac:dyDescent="0.25"/>
  <cols>
    <col min="1" max="1" width="11" style="149" customWidth="1"/>
    <col min="2" max="2" width="7" style="149" bestFit="1" customWidth="1"/>
    <col min="3" max="3" width="15.5703125" style="26" customWidth="1"/>
    <col min="4" max="4" width="35.85546875" style="26" customWidth="1"/>
    <col min="5" max="5" width="28" style="26" customWidth="1"/>
    <col min="6" max="6" width="22.85546875" style="149" bestFit="1" customWidth="1"/>
    <col min="7" max="7" width="18" style="149" bestFit="1" customWidth="1"/>
    <col min="8" max="8" width="12.42578125" style="347" customWidth="1"/>
    <col min="9" max="9" width="10" style="347" customWidth="1"/>
    <col min="10" max="10" width="12.140625" style="348" customWidth="1"/>
    <col min="11" max="11" width="12.85546875" style="347" customWidth="1"/>
    <col min="12" max="13" width="13.28515625" style="347" bestFit="1" customWidth="1"/>
    <col min="14" max="14" width="10.7109375" style="347" bestFit="1" customWidth="1"/>
    <col min="15" max="15" width="10.5703125" style="347" customWidth="1"/>
    <col min="16" max="16" width="14" style="341" customWidth="1"/>
  </cols>
  <sheetData>
    <row r="1" spans="1:17" x14ac:dyDescent="0.25">
      <c r="A1" s="84" t="s">
        <v>2218</v>
      </c>
    </row>
    <row r="2" spans="1:17" s="172" customFormat="1" ht="45" x14ac:dyDescent="0.25">
      <c r="A2" s="147" t="s">
        <v>2174</v>
      </c>
      <c r="B2" s="147" t="s">
        <v>564</v>
      </c>
      <c r="C2" s="147" t="s">
        <v>1371</v>
      </c>
      <c r="D2" s="145" t="s">
        <v>53</v>
      </c>
      <c r="E2" s="270" t="s">
        <v>54</v>
      </c>
      <c r="F2" s="145" t="s">
        <v>1279</v>
      </c>
      <c r="G2" s="145" t="s">
        <v>0</v>
      </c>
      <c r="H2" s="349" t="s">
        <v>2175</v>
      </c>
      <c r="I2" s="349" t="s">
        <v>32</v>
      </c>
      <c r="J2" s="349" t="s">
        <v>2176</v>
      </c>
      <c r="K2" s="349" t="s">
        <v>34</v>
      </c>
      <c r="L2" s="349" t="s">
        <v>56</v>
      </c>
      <c r="M2" s="349" t="s">
        <v>567</v>
      </c>
      <c r="N2" s="349" t="s">
        <v>2177</v>
      </c>
      <c r="O2" s="349" t="s">
        <v>2178</v>
      </c>
      <c r="P2" s="342" t="s">
        <v>57</v>
      </c>
      <c r="Q2" s="145" t="s">
        <v>58</v>
      </c>
    </row>
    <row r="3" spans="1:17" x14ac:dyDescent="0.25">
      <c r="A3" s="149" t="s">
        <v>1025</v>
      </c>
      <c r="B3" s="149">
        <v>332740</v>
      </c>
      <c r="C3" s="149">
        <v>242</v>
      </c>
      <c r="D3" t="s">
        <v>369</v>
      </c>
      <c r="E3" s="26" t="s">
        <v>370</v>
      </c>
      <c r="F3" t="s">
        <v>1026</v>
      </c>
      <c r="G3" t="s">
        <v>4</v>
      </c>
      <c r="H3" s="347">
        <v>6.5000000000000002E-2</v>
      </c>
      <c r="I3" s="347">
        <v>0</v>
      </c>
      <c r="J3" s="347">
        <v>0</v>
      </c>
      <c r="K3" s="347">
        <v>0</v>
      </c>
      <c r="L3" s="347">
        <v>6.5000000000000002E-2</v>
      </c>
      <c r="M3" s="347">
        <v>0</v>
      </c>
      <c r="N3" s="347">
        <v>0</v>
      </c>
      <c r="O3" s="347">
        <v>0</v>
      </c>
      <c r="P3" s="341" t="s">
        <v>2182</v>
      </c>
      <c r="Q3" t="s">
        <v>501</v>
      </c>
    </row>
    <row r="4" spans="1:17" x14ac:dyDescent="0.25">
      <c r="A4" s="149" t="s">
        <v>930</v>
      </c>
      <c r="B4" s="149">
        <v>332320</v>
      </c>
      <c r="C4" s="149">
        <v>340</v>
      </c>
      <c r="D4" t="s">
        <v>293</v>
      </c>
      <c r="E4" s="26" t="s">
        <v>294</v>
      </c>
      <c r="F4" t="s">
        <v>931</v>
      </c>
      <c r="G4" t="s">
        <v>4</v>
      </c>
      <c r="H4" s="347">
        <v>0.15000000000000002</v>
      </c>
      <c r="I4" s="347">
        <v>0</v>
      </c>
      <c r="J4" s="347">
        <v>0.15000000000000002</v>
      </c>
      <c r="K4" s="347">
        <v>0</v>
      </c>
      <c r="L4" s="347">
        <v>0</v>
      </c>
      <c r="M4" s="347">
        <v>0</v>
      </c>
      <c r="N4" s="347">
        <v>0</v>
      </c>
      <c r="O4" s="347">
        <v>0</v>
      </c>
      <c r="P4" s="341" t="s">
        <v>2180</v>
      </c>
      <c r="Q4" t="s">
        <v>501</v>
      </c>
    </row>
    <row r="5" spans="1:17" x14ac:dyDescent="0.25">
      <c r="A5" s="149" t="s">
        <v>2190</v>
      </c>
      <c r="C5" s="149">
        <v>749</v>
      </c>
      <c r="D5" t="s">
        <v>357</v>
      </c>
      <c r="E5" s="26" t="s">
        <v>2191</v>
      </c>
      <c r="F5" t="s">
        <v>979</v>
      </c>
      <c r="G5" t="s">
        <v>4</v>
      </c>
      <c r="H5" s="347">
        <v>0.22500000000000001</v>
      </c>
      <c r="I5" s="347">
        <v>0</v>
      </c>
      <c r="J5" s="347">
        <v>0</v>
      </c>
      <c r="K5" s="347">
        <v>0</v>
      </c>
      <c r="L5" s="347">
        <v>0.22500000000000001</v>
      </c>
      <c r="M5" s="347">
        <v>0</v>
      </c>
      <c r="N5" s="347">
        <v>0</v>
      </c>
      <c r="O5" s="347">
        <v>0</v>
      </c>
      <c r="P5" s="341">
        <v>0</v>
      </c>
      <c r="Q5" t="s">
        <v>2192</v>
      </c>
    </row>
    <row r="6" spans="1:17" x14ac:dyDescent="0.25">
      <c r="A6" s="149" t="s">
        <v>579</v>
      </c>
      <c r="B6" s="149">
        <v>331040</v>
      </c>
      <c r="C6" s="149">
        <v>293</v>
      </c>
      <c r="D6" t="s">
        <v>65</v>
      </c>
      <c r="E6" s="26" t="s">
        <v>66</v>
      </c>
      <c r="F6" t="s">
        <v>580</v>
      </c>
      <c r="G6" t="s">
        <v>4</v>
      </c>
      <c r="H6" s="347">
        <v>0.505</v>
      </c>
      <c r="I6" s="347">
        <v>0</v>
      </c>
      <c r="J6" s="347">
        <v>0.4</v>
      </c>
      <c r="K6" s="347">
        <v>0.105</v>
      </c>
      <c r="L6" s="347">
        <v>0</v>
      </c>
      <c r="M6" s="347">
        <v>0</v>
      </c>
      <c r="N6" s="347">
        <v>0</v>
      </c>
      <c r="O6" s="347">
        <v>0</v>
      </c>
      <c r="P6" s="341" t="s">
        <v>2182</v>
      </c>
      <c r="Q6" t="s">
        <v>501</v>
      </c>
    </row>
    <row r="7" spans="1:17" x14ac:dyDescent="0.25">
      <c r="A7" s="149" t="s">
        <v>745</v>
      </c>
      <c r="B7" s="149">
        <v>331750</v>
      </c>
      <c r="C7" s="149">
        <v>291</v>
      </c>
      <c r="D7" t="s">
        <v>161</v>
      </c>
      <c r="E7" s="26" t="s">
        <v>162</v>
      </c>
      <c r="F7" t="s">
        <v>746</v>
      </c>
      <c r="G7" t="s">
        <v>4</v>
      </c>
      <c r="H7" s="347">
        <v>0.54100000000000004</v>
      </c>
      <c r="I7" s="347">
        <v>0</v>
      </c>
      <c r="J7" s="347">
        <v>0.25700000000000001</v>
      </c>
      <c r="K7" s="347">
        <v>0.28399999999999997</v>
      </c>
      <c r="L7" s="347">
        <v>0</v>
      </c>
      <c r="M7" s="347">
        <v>0</v>
      </c>
      <c r="N7" s="347">
        <v>0</v>
      </c>
      <c r="O7" s="347">
        <v>0</v>
      </c>
      <c r="P7" s="341" t="s">
        <v>2182</v>
      </c>
      <c r="Q7" t="s">
        <v>501</v>
      </c>
    </row>
    <row r="8" spans="1:17" x14ac:dyDescent="0.25">
      <c r="A8" s="149" t="s">
        <v>976</v>
      </c>
      <c r="B8" s="149">
        <v>332550</v>
      </c>
      <c r="C8" s="149">
        <v>410</v>
      </c>
      <c r="D8" t="s">
        <v>334</v>
      </c>
      <c r="E8" s="26" t="s">
        <v>335</v>
      </c>
      <c r="F8" t="s">
        <v>977</v>
      </c>
      <c r="G8" t="s">
        <v>4</v>
      </c>
      <c r="H8" s="347">
        <v>0.92499999999999993</v>
      </c>
      <c r="I8" s="347">
        <v>0</v>
      </c>
      <c r="J8" s="347">
        <v>0.83</v>
      </c>
      <c r="K8" s="347">
        <v>0</v>
      </c>
      <c r="L8" s="347">
        <v>9.5000000000000001E-2</v>
      </c>
      <c r="M8" s="347">
        <v>0</v>
      </c>
      <c r="N8" s="347">
        <v>0</v>
      </c>
      <c r="O8" s="347">
        <v>0</v>
      </c>
      <c r="P8" s="341" t="s">
        <v>2180</v>
      </c>
      <c r="Q8" t="s">
        <v>501</v>
      </c>
    </row>
    <row r="9" spans="1:17" x14ac:dyDescent="0.25">
      <c r="A9" s="149" t="s">
        <v>1031</v>
      </c>
      <c r="C9" s="149">
        <v>106</v>
      </c>
      <c r="D9" s="26" t="s">
        <v>373</v>
      </c>
      <c r="E9" s="26" t="s">
        <v>375</v>
      </c>
      <c r="F9" t="s">
        <v>1030</v>
      </c>
      <c r="G9" t="s">
        <v>4</v>
      </c>
      <c r="H9" s="347">
        <v>1.25</v>
      </c>
      <c r="I9" s="347">
        <v>0</v>
      </c>
      <c r="J9" s="347">
        <v>1.1000000000000001</v>
      </c>
      <c r="K9" s="347">
        <v>0</v>
      </c>
      <c r="L9" s="347">
        <v>0</v>
      </c>
      <c r="M9" s="347">
        <v>0</v>
      </c>
      <c r="N9" s="347">
        <v>0</v>
      </c>
      <c r="O9" s="347">
        <v>0</v>
      </c>
      <c r="P9" s="341" t="s">
        <v>2185</v>
      </c>
      <c r="Q9" t="s">
        <v>501</v>
      </c>
    </row>
    <row r="10" spans="1:17" x14ac:dyDescent="0.25">
      <c r="A10" s="149" t="s">
        <v>978</v>
      </c>
      <c r="B10" s="149">
        <v>332560</v>
      </c>
      <c r="C10" s="149">
        <v>339</v>
      </c>
      <c r="D10" t="s">
        <v>336</v>
      </c>
      <c r="E10" s="26" t="s">
        <v>337</v>
      </c>
      <c r="F10" t="s">
        <v>979</v>
      </c>
      <c r="G10" t="s">
        <v>4</v>
      </c>
      <c r="H10" s="347">
        <v>2.65</v>
      </c>
      <c r="I10" s="347">
        <v>0</v>
      </c>
      <c r="J10" s="347">
        <v>2.65</v>
      </c>
      <c r="K10" s="347">
        <v>0</v>
      </c>
      <c r="L10" s="347">
        <v>0</v>
      </c>
      <c r="M10" s="347">
        <v>0</v>
      </c>
      <c r="N10" s="347">
        <v>0</v>
      </c>
      <c r="O10" s="347">
        <v>0</v>
      </c>
      <c r="P10" s="341" t="s">
        <v>2180</v>
      </c>
      <c r="Q10" t="s">
        <v>501</v>
      </c>
    </row>
    <row r="11" spans="1:17" x14ac:dyDescent="0.25">
      <c r="A11" s="149" t="s">
        <v>866</v>
      </c>
      <c r="B11" s="149">
        <v>332070</v>
      </c>
      <c r="C11" s="149">
        <v>289</v>
      </c>
      <c r="D11" t="s">
        <v>251</v>
      </c>
      <c r="E11" s="26" t="s">
        <v>252</v>
      </c>
      <c r="F11" t="s">
        <v>867</v>
      </c>
      <c r="G11" t="s">
        <v>4</v>
      </c>
      <c r="H11" s="347">
        <v>3</v>
      </c>
      <c r="I11" s="347">
        <v>0</v>
      </c>
      <c r="J11" s="347">
        <v>1.8</v>
      </c>
      <c r="K11" s="347">
        <v>1.2000000000000002</v>
      </c>
      <c r="L11" s="347">
        <v>0</v>
      </c>
      <c r="M11" s="347">
        <v>0</v>
      </c>
      <c r="N11" s="347">
        <v>0</v>
      </c>
      <c r="O11" s="347">
        <v>0</v>
      </c>
      <c r="P11" s="341" t="s">
        <v>2182</v>
      </c>
      <c r="Q11" t="s">
        <v>501</v>
      </c>
    </row>
    <row r="12" spans="1:17" x14ac:dyDescent="0.25">
      <c r="A12" s="149" t="s">
        <v>1000</v>
      </c>
      <c r="B12" s="149">
        <v>332540</v>
      </c>
      <c r="C12" s="149">
        <v>749</v>
      </c>
      <c r="D12" t="s">
        <v>357</v>
      </c>
      <c r="E12" s="26" t="s">
        <v>358</v>
      </c>
      <c r="F12" t="s">
        <v>1001</v>
      </c>
      <c r="G12" t="s">
        <v>4</v>
      </c>
      <c r="H12" s="347">
        <v>3.88</v>
      </c>
      <c r="I12" s="347">
        <v>0</v>
      </c>
      <c r="J12" s="347">
        <v>2.88</v>
      </c>
      <c r="K12" s="347">
        <v>0</v>
      </c>
      <c r="L12" s="347">
        <v>1</v>
      </c>
      <c r="M12" s="347">
        <v>0</v>
      </c>
      <c r="N12" s="347">
        <v>0</v>
      </c>
      <c r="O12" s="347">
        <v>0</v>
      </c>
      <c r="P12" s="341" t="s">
        <v>2180</v>
      </c>
      <c r="Q12" t="s">
        <v>501</v>
      </c>
    </row>
    <row r="13" spans="1:17" x14ac:dyDescent="0.25">
      <c r="A13" s="149" t="s">
        <v>1042</v>
      </c>
      <c r="C13" s="149"/>
      <c r="D13" t="s">
        <v>1043</v>
      </c>
      <c r="E13" s="26" t="s">
        <v>1044</v>
      </c>
      <c r="F13" t="s">
        <v>1030</v>
      </c>
      <c r="G13" t="s">
        <v>4</v>
      </c>
      <c r="H13" s="347">
        <v>6.6000000000000005</v>
      </c>
      <c r="I13" s="347">
        <v>0</v>
      </c>
      <c r="J13" s="347">
        <v>6.6000000000000005</v>
      </c>
      <c r="K13" s="347">
        <v>0</v>
      </c>
      <c r="L13" s="347">
        <v>0</v>
      </c>
      <c r="M13" s="347">
        <v>0</v>
      </c>
      <c r="N13" s="347">
        <v>0</v>
      </c>
      <c r="O13" s="347">
        <v>0</v>
      </c>
      <c r="P13" s="341" t="s">
        <v>2179</v>
      </c>
      <c r="Q13" t="s">
        <v>501</v>
      </c>
    </row>
    <row r="14" spans="1:17" x14ac:dyDescent="0.25">
      <c r="A14" s="149" t="s">
        <v>1034</v>
      </c>
      <c r="C14" s="149"/>
      <c r="D14" t="s">
        <v>1035</v>
      </c>
      <c r="E14" s="26" t="s">
        <v>1036</v>
      </c>
      <c r="F14" t="s">
        <v>1030</v>
      </c>
      <c r="G14" t="s">
        <v>4</v>
      </c>
      <c r="H14" s="347">
        <v>17.5</v>
      </c>
      <c r="I14" s="347">
        <v>0</v>
      </c>
      <c r="J14" s="347">
        <v>17.5</v>
      </c>
      <c r="K14" s="347">
        <v>0</v>
      </c>
      <c r="L14" s="347">
        <v>0</v>
      </c>
      <c r="M14" s="347">
        <v>0</v>
      </c>
      <c r="N14" s="347">
        <v>0</v>
      </c>
      <c r="O14" s="347">
        <v>0</v>
      </c>
      <c r="P14" s="341" t="s">
        <v>2179</v>
      </c>
      <c r="Q14" t="s">
        <v>501</v>
      </c>
    </row>
    <row r="15" spans="1:17" x14ac:dyDescent="0.25">
      <c r="A15" s="149" t="s">
        <v>1029</v>
      </c>
      <c r="C15" s="149">
        <v>106</v>
      </c>
      <c r="D15" t="s">
        <v>373</v>
      </c>
      <c r="E15" s="26" t="s">
        <v>374</v>
      </c>
      <c r="F15" t="s">
        <v>1030</v>
      </c>
      <c r="G15" t="s">
        <v>4</v>
      </c>
      <c r="H15" s="347">
        <v>21.900000000000002</v>
      </c>
      <c r="I15" s="347">
        <v>0</v>
      </c>
      <c r="J15" s="347">
        <v>21.900000000000002</v>
      </c>
      <c r="K15" s="347">
        <v>0</v>
      </c>
      <c r="L15" s="347">
        <v>0</v>
      </c>
      <c r="M15" s="347">
        <v>0</v>
      </c>
      <c r="N15" s="347">
        <v>0</v>
      </c>
      <c r="O15" s="347">
        <v>0</v>
      </c>
      <c r="P15" s="341" t="s">
        <v>2179</v>
      </c>
      <c r="Q15" t="s">
        <v>501</v>
      </c>
    </row>
    <row r="16" spans="1:17" x14ac:dyDescent="0.25">
      <c r="A16" s="149" t="s">
        <v>1045</v>
      </c>
      <c r="B16" s="149">
        <v>332890</v>
      </c>
      <c r="C16" s="149">
        <v>409</v>
      </c>
      <c r="D16" t="s">
        <v>378</v>
      </c>
      <c r="E16" s="26" t="s">
        <v>379</v>
      </c>
      <c r="F16" t="s">
        <v>1046</v>
      </c>
      <c r="G16" t="s">
        <v>5</v>
      </c>
      <c r="H16" s="347">
        <v>0.38200000000000001</v>
      </c>
      <c r="I16" s="347">
        <v>0</v>
      </c>
      <c r="J16" s="347">
        <v>0.38200000000000001</v>
      </c>
      <c r="K16" s="347">
        <v>0</v>
      </c>
      <c r="L16" s="347">
        <v>0</v>
      </c>
      <c r="M16" s="347">
        <v>0</v>
      </c>
      <c r="N16" s="347">
        <v>0</v>
      </c>
      <c r="O16" s="347">
        <v>0</v>
      </c>
      <c r="P16" s="341" t="s">
        <v>2180</v>
      </c>
    </row>
    <row r="17" spans="1:17" x14ac:dyDescent="0.25">
      <c r="A17" s="149" t="s">
        <v>733</v>
      </c>
      <c r="B17" s="149">
        <v>331730</v>
      </c>
      <c r="C17" s="149">
        <v>169</v>
      </c>
      <c r="D17" s="26" t="s">
        <v>101</v>
      </c>
      <c r="E17" s="26" t="s">
        <v>151</v>
      </c>
      <c r="F17" s="149" t="s">
        <v>734</v>
      </c>
      <c r="G17" s="149" t="s">
        <v>5</v>
      </c>
      <c r="H17" s="347">
        <v>0.495</v>
      </c>
      <c r="I17" s="347">
        <v>0</v>
      </c>
      <c r="J17" s="347">
        <v>0.495</v>
      </c>
      <c r="K17" s="348">
        <v>0</v>
      </c>
      <c r="L17" s="347">
        <v>0</v>
      </c>
      <c r="M17" s="347">
        <v>0</v>
      </c>
      <c r="N17" s="347">
        <v>0</v>
      </c>
      <c r="O17" s="347">
        <v>0</v>
      </c>
      <c r="P17" s="341" t="s">
        <v>2180</v>
      </c>
    </row>
    <row r="18" spans="1:17" x14ac:dyDescent="0.25">
      <c r="A18" s="149" t="s">
        <v>796</v>
      </c>
      <c r="B18" s="149">
        <v>331930</v>
      </c>
      <c r="C18" s="149">
        <v>383</v>
      </c>
      <c r="D18" t="s">
        <v>397</v>
      </c>
      <c r="E18" s="26" t="s">
        <v>398</v>
      </c>
      <c r="F18" t="s">
        <v>797</v>
      </c>
      <c r="G18" t="s">
        <v>5</v>
      </c>
      <c r="H18" s="347">
        <v>0.50800000000000001</v>
      </c>
      <c r="I18" s="347">
        <v>0</v>
      </c>
      <c r="J18" s="347">
        <v>0.50800000000000001</v>
      </c>
      <c r="K18" s="347">
        <v>0</v>
      </c>
      <c r="L18" s="347">
        <v>0</v>
      </c>
      <c r="M18" s="347">
        <v>0</v>
      </c>
      <c r="N18" s="347">
        <v>0</v>
      </c>
      <c r="O18" s="347">
        <v>0</v>
      </c>
      <c r="P18" s="341" t="s">
        <v>2180</v>
      </c>
      <c r="Q18" t="s">
        <v>501</v>
      </c>
    </row>
    <row r="19" spans="1:17" x14ac:dyDescent="0.25">
      <c r="A19" s="149" t="s">
        <v>829</v>
      </c>
      <c r="B19" s="149">
        <v>332000</v>
      </c>
      <c r="C19" s="149">
        <v>373</v>
      </c>
      <c r="D19" t="s">
        <v>222</v>
      </c>
      <c r="E19" s="26" t="s">
        <v>223</v>
      </c>
      <c r="F19" t="s">
        <v>830</v>
      </c>
      <c r="G19" t="s">
        <v>5</v>
      </c>
      <c r="H19" s="347">
        <v>0.69</v>
      </c>
      <c r="I19" s="347">
        <v>0</v>
      </c>
      <c r="J19" s="347">
        <v>0.69</v>
      </c>
      <c r="K19" s="347">
        <v>0</v>
      </c>
      <c r="L19" s="347">
        <v>0</v>
      </c>
      <c r="M19" s="347">
        <v>0</v>
      </c>
      <c r="N19" s="347">
        <v>0</v>
      </c>
      <c r="O19" s="347">
        <v>0</v>
      </c>
      <c r="P19" s="341" t="s">
        <v>2180</v>
      </c>
      <c r="Q19" t="s">
        <v>501</v>
      </c>
    </row>
    <row r="20" spans="1:17" x14ac:dyDescent="0.25">
      <c r="A20" s="149" t="s">
        <v>1327</v>
      </c>
      <c r="B20" s="149">
        <v>331670</v>
      </c>
      <c r="C20" s="149">
        <v>169</v>
      </c>
      <c r="D20" t="s">
        <v>101</v>
      </c>
      <c r="E20" s="26" t="s">
        <v>138</v>
      </c>
      <c r="F20" t="s">
        <v>694</v>
      </c>
      <c r="G20" t="s">
        <v>5</v>
      </c>
      <c r="H20" s="347">
        <v>0.7</v>
      </c>
      <c r="I20" s="347">
        <v>0</v>
      </c>
      <c r="J20" s="347">
        <v>0.7</v>
      </c>
      <c r="K20" s="347">
        <v>0</v>
      </c>
      <c r="L20" s="347">
        <v>0</v>
      </c>
      <c r="M20" s="347">
        <v>0</v>
      </c>
      <c r="N20" s="347">
        <v>0</v>
      </c>
      <c r="O20" s="347">
        <v>0</v>
      </c>
      <c r="P20" s="341" t="s">
        <v>2179</v>
      </c>
      <c r="Q20" t="s">
        <v>1380</v>
      </c>
    </row>
    <row r="21" spans="1:17" x14ac:dyDescent="0.25">
      <c r="A21" s="149" t="s">
        <v>729</v>
      </c>
      <c r="B21" s="149">
        <v>331630</v>
      </c>
      <c r="C21" s="149">
        <v>169</v>
      </c>
      <c r="D21" t="s">
        <v>101</v>
      </c>
      <c r="E21" s="26" t="s">
        <v>143</v>
      </c>
      <c r="F21" t="s">
        <v>730</v>
      </c>
      <c r="G21" t="s">
        <v>5</v>
      </c>
      <c r="H21" s="347">
        <v>0.9850000000000001</v>
      </c>
      <c r="I21" s="347">
        <v>0</v>
      </c>
      <c r="J21" s="347">
        <v>0.78500000000000003</v>
      </c>
      <c r="K21" s="347">
        <v>0</v>
      </c>
      <c r="L21" s="347">
        <v>0.2</v>
      </c>
      <c r="M21" s="347">
        <v>0</v>
      </c>
      <c r="N21" s="347">
        <v>0</v>
      </c>
      <c r="O21" s="347">
        <v>0</v>
      </c>
      <c r="P21" s="341" t="s">
        <v>2180</v>
      </c>
      <c r="Q21" t="s">
        <v>501</v>
      </c>
    </row>
    <row r="22" spans="1:17" x14ac:dyDescent="0.25">
      <c r="A22" s="149" t="s">
        <v>644</v>
      </c>
      <c r="B22" s="149">
        <v>331270</v>
      </c>
      <c r="C22" s="149">
        <v>169</v>
      </c>
      <c r="D22" t="s">
        <v>101</v>
      </c>
      <c r="E22" s="26" t="s">
        <v>105</v>
      </c>
      <c r="F22" t="s">
        <v>645</v>
      </c>
      <c r="G22" t="s">
        <v>5</v>
      </c>
      <c r="H22" s="347">
        <v>1</v>
      </c>
      <c r="I22" s="347">
        <v>0</v>
      </c>
      <c r="J22" s="347">
        <v>1</v>
      </c>
      <c r="K22" s="347">
        <v>0</v>
      </c>
      <c r="L22" s="347">
        <v>0</v>
      </c>
      <c r="M22" s="347">
        <v>0</v>
      </c>
      <c r="N22" s="347">
        <v>0</v>
      </c>
      <c r="O22" s="347">
        <v>0</v>
      </c>
      <c r="P22" s="341" t="s">
        <v>2179</v>
      </c>
      <c r="Q22" t="s">
        <v>501</v>
      </c>
    </row>
    <row r="23" spans="1:17" x14ac:dyDescent="0.25">
      <c r="A23" s="149" t="s">
        <v>663</v>
      </c>
      <c r="B23" s="149">
        <v>331420</v>
      </c>
      <c r="C23" s="149">
        <v>169</v>
      </c>
      <c r="D23" t="s">
        <v>101</v>
      </c>
      <c r="E23" s="26" t="s">
        <v>122</v>
      </c>
      <c r="F23" t="s">
        <v>664</v>
      </c>
      <c r="G23" t="s">
        <v>5</v>
      </c>
      <c r="H23" s="347">
        <v>1.0489999999999999</v>
      </c>
      <c r="I23" s="347">
        <v>0</v>
      </c>
      <c r="J23" s="347">
        <v>1.0489999999999999</v>
      </c>
      <c r="K23" s="347">
        <v>0</v>
      </c>
      <c r="L23" s="347">
        <v>0</v>
      </c>
      <c r="M23" s="347">
        <v>0</v>
      </c>
      <c r="N23" s="347">
        <v>0</v>
      </c>
      <c r="O23" s="347">
        <v>0</v>
      </c>
      <c r="P23" s="341" t="s">
        <v>2180</v>
      </c>
      <c r="Q23" t="s">
        <v>501</v>
      </c>
    </row>
    <row r="24" spans="1:17" x14ac:dyDescent="0.25">
      <c r="A24" s="149" t="s">
        <v>731</v>
      </c>
      <c r="B24" s="149">
        <v>331685</v>
      </c>
      <c r="C24" s="149">
        <v>169</v>
      </c>
      <c r="D24" t="s">
        <v>101</v>
      </c>
      <c r="E24" s="26" t="s">
        <v>147</v>
      </c>
      <c r="F24" t="s">
        <v>732</v>
      </c>
      <c r="G24" t="s">
        <v>5</v>
      </c>
      <c r="H24" s="347">
        <v>1.0499999999999998</v>
      </c>
      <c r="I24" s="347">
        <v>0</v>
      </c>
      <c r="J24" s="347">
        <v>1.0499999999999998</v>
      </c>
      <c r="K24" s="347">
        <v>0</v>
      </c>
      <c r="L24" s="347">
        <v>0</v>
      </c>
      <c r="M24" s="347">
        <v>0</v>
      </c>
      <c r="N24" s="347">
        <v>0</v>
      </c>
      <c r="O24" s="347">
        <v>0</v>
      </c>
      <c r="P24" s="341" t="s">
        <v>2180</v>
      </c>
    </row>
    <row r="25" spans="1:17" x14ac:dyDescent="0.25">
      <c r="A25" s="149" t="s">
        <v>648</v>
      </c>
      <c r="B25" s="149">
        <v>331300</v>
      </c>
      <c r="C25" s="149">
        <v>169</v>
      </c>
      <c r="D25" t="s">
        <v>101</v>
      </c>
      <c r="E25" s="26" t="s">
        <v>109</v>
      </c>
      <c r="F25" t="s">
        <v>649</v>
      </c>
      <c r="G25" t="s">
        <v>5</v>
      </c>
      <c r="H25" s="347">
        <v>1.31</v>
      </c>
      <c r="I25" s="347">
        <v>0</v>
      </c>
      <c r="J25" s="347">
        <v>1.31</v>
      </c>
      <c r="K25" s="347">
        <v>0</v>
      </c>
      <c r="L25" s="347">
        <v>0</v>
      </c>
      <c r="M25" s="347">
        <v>0</v>
      </c>
      <c r="N25" s="347">
        <v>0</v>
      </c>
      <c r="O25" s="347">
        <v>0</v>
      </c>
      <c r="P25" s="341" t="s">
        <v>2179</v>
      </c>
      <c r="Q25" t="s">
        <v>501</v>
      </c>
    </row>
    <row r="26" spans="1:17" x14ac:dyDescent="0.25">
      <c r="A26" s="149" t="s">
        <v>688</v>
      </c>
      <c r="B26" s="149">
        <v>331640</v>
      </c>
      <c r="C26" s="149">
        <v>169</v>
      </c>
      <c r="D26" t="s">
        <v>101</v>
      </c>
      <c r="E26" s="26" t="s">
        <v>144</v>
      </c>
      <c r="F26" t="s">
        <v>689</v>
      </c>
      <c r="G26" t="s">
        <v>5</v>
      </c>
      <c r="H26" s="347">
        <v>1.4359999999999999</v>
      </c>
      <c r="I26" s="347">
        <v>0</v>
      </c>
      <c r="J26" s="347">
        <v>1.4359999999999999</v>
      </c>
      <c r="K26" s="347">
        <v>0</v>
      </c>
      <c r="L26" s="347">
        <v>0</v>
      </c>
      <c r="M26" s="347">
        <v>0</v>
      </c>
      <c r="N26" s="347">
        <v>0</v>
      </c>
      <c r="O26" s="347">
        <v>0</v>
      </c>
      <c r="P26" s="341" t="s">
        <v>2179</v>
      </c>
      <c r="Q26" t="s">
        <v>501</v>
      </c>
    </row>
    <row r="27" spans="1:17" x14ac:dyDescent="0.25">
      <c r="A27" s="149" t="s">
        <v>682</v>
      </c>
      <c r="B27" s="149">
        <v>331590</v>
      </c>
      <c r="C27" s="149">
        <v>169</v>
      </c>
      <c r="D27" t="s">
        <v>101</v>
      </c>
      <c r="E27" s="26" t="s">
        <v>139</v>
      </c>
      <c r="F27" t="s">
        <v>683</v>
      </c>
      <c r="G27" t="s">
        <v>5</v>
      </c>
      <c r="H27" s="347">
        <v>1.7</v>
      </c>
      <c r="I27" s="347">
        <v>0</v>
      </c>
      <c r="J27" s="347">
        <v>1.5</v>
      </c>
      <c r="K27" s="347">
        <v>0</v>
      </c>
      <c r="L27" s="347">
        <v>0.2</v>
      </c>
      <c r="M27" s="347">
        <v>0</v>
      </c>
      <c r="N27" s="347">
        <v>0</v>
      </c>
      <c r="O27" s="347">
        <v>0</v>
      </c>
      <c r="P27" s="341" t="s">
        <v>2179</v>
      </c>
      <c r="Q27" t="s">
        <v>501</v>
      </c>
    </row>
    <row r="28" spans="1:17" x14ac:dyDescent="0.25">
      <c r="A28" s="149" t="s">
        <v>693</v>
      </c>
      <c r="B28" s="149">
        <v>331680</v>
      </c>
      <c r="C28" s="149">
        <v>169</v>
      </c>
      <c r="D28" t="s">
        <v>101</v>
      </c>
      <c r="E28" s="26" t="s">
        <v>146</v>
      </c>
      <c r="F28" t="s">
        <v>694</v>
      </c>
      <c r="G28" t="s">
        <v>5</v>
      </c>
      <c r="H28" s="347">
        <v>2.1120000000000001</v>
      </c>
      <c r="I28" s="347">
        <v>0</v>
      </c>
      <c r="J28" s="347">
        <v>2.1120000000000001</v>
      </c>
      <c r="K28" s="347">
        <v>0</v>
      </c>
      <c r="L28" s="347">
        <v>0</v>
      </c>
      <c r="M28" s="347">
        <v>0</v>
      </c>
      <c r="N28" s="347">
        <v>0</v>
      </c>
      <c r="O28" s="347">
        <v>0</v>
      </c>
      <c r="P28" s="341" t="s">
        <v>2179</v>
      </c>
      <c r="Q28" t="s">
        <v>1380</v>
      </c>
    </row>
    <row r="29" spans="1:17" x14ac:dyDescent="0.25">
      <c r="A29" s="149" t="s">
        <v>651</v>
      </c>
      <c r="B29" s="149">
        <v>331320</v>
      </c>
      <c r="C29" s="149">
        <v>169</v>
      </c>
      <c r="D29" t="s">
        <v>101</v>
      </c>
      <c r="E29" s="26" t="s">
        <v>111</v>
      </c>
      <c r="F29" t="s">
        <v>652</v>
      </c>
      <c r="G29" t="s">
        <v>5</v>
      </c>
      <c r="H29" s="347">
        <v>2.25</v>
      </c>
      <c r="I29" s="347">
        <v>0</v>
      </c>
      <c r="J29" s="347">
        <v>1.9500000000000002</v>
      </c>
      <c r="K29" s="347">
        <v>0</v>
      </c>
      <c r="L29" s="347">
        <v>0.3</v>
      </c>
      <c r="M29" s="347">
        <v>0</v>
      </c>
      <c r="N29" s="347">
        <v>0</v>
      </c>
      <c r="O29" s="347">
        <v>0</v>
      </c>
      <c r="P29" s="341" t="s">
        <v>2179</v>
      </c>
      <c r="Q29" t="s">
        <v>501</v>
      </c>
    </row>
    <row r="30" spans="1:17" x14ac:dyDescent="0.25">
      <c r="A30" s="149" t="s">
        <v>1027</v>
      </c>
      <c r="B30" s="149">
        <v>332850</v>
      </c>
      <c r="C30" s="149">
        <v>741</v>
      </c>
      <c r="D30" s="26" t="s">
        <v>371</v>
      </c>
      <c r="E30" s="26" t="s">
        <v>372</v>
      </c>
      <c r="F30" t="s">
        <v>1028</v>
      </c>
      <c r="G30" t="s">
        <v>5</v>
      </c>
      <c r="H30" s="347">
        <v>2.5</v>
      </c>
      <c r="I30" s="347">
        <v>0</v>
      </c>
      <c r="J30" s="347">
        <v>1.9</v>
      </c>
      <c r="K30" s="347">
        <v>0</v>
      </c>
      <c r="L30" s="347">
        <v>0.6</v>
      </c>
      <c r="M30" s="347">
        <v>0</v>
      </c>
      <c r="N30" s="347">
        <v>0</v>
      </c>
      <c r="O30" s="347">
        <v>0</v>
      </c>
      <c r="P30" s="341" t="s">
        <v>2179</v>
      </c>
      <c r="Q30" t="s">
        <v>501</v>
      </c>
    </row>
    <row r="31" spans="1:17" x14ac:dyDescent="0.25">
      <c r="A31" s="149" t="s">
        <v>936</v>
      </c>
      <c r="B31" s="149">
        <v>332340</v>
      </c>
      <c r="C31" s="149">
        <v>150</v>
      </c>
      <c r="D31" t="s">
        <v>299</v>
      </c>
      <c r="E31" s="26" t="s">
        <v>300</v>
      </c>
      <c r="F31" t="s">
        <v>937</v>
      </c>
      <c r="G31" t="s">
        <v>5</v>
      </c>
      <c r="H31" s="347">
        <v>18.399999999999999</v>
      </c>
      <c r="I31" s="347">
        <v>0</v>
      </c>
      <c r="J31" s="347">
        <v>16.599999999999998</v>
      </c>
      <c r="K31" s="347">
        <v>0</v>
      </c>
      <c r="L31" s="347">
        <v>1.8</v>
      </c>
      <c r="M31" s="347">
        <v>0</v>
      </c>
      <c r="N31" s="347">
        <v>0</v>
      </c>
      <c r="O31" s="347">
        <v>0</v>
      </c>
      <c r="P31" s="341" t="s">
        <v>2179</v>
      </c>
      <c r="Q31" t="s">
        <v>501</v>
      </c>
    </row>
    <row r="32" spans="1:17" x14ac:dyDescent="0.25">
      <c r="A32" s="149" t="s">
        <v>959</v>
      </c>
      <c r="B32" s="149">
        <v>332450</v>
      </c>
      <c r="C32" s="149">
        <v>662</v>
      </c>
      <c r="D32" s="26" t="s">
        <v>315</v>
      </c>
      <c r="E32" s="26" t="s">
        <v>316</v>
      </c>
      <c r="F32" t="s">
        <v>960</v>
      </c>
      <c r="G32" t="s">
        <v>6</v>
      </c>
      <c r="H32" s="347">
        <v>0.219</v>
      </c>
      <c r="I32" s="347">
        <v>0</v>
      </c>
      <c r="J32" s="347">
        <v>0.219</v>
      </c>
      <c r="K32" s="347">
        <v>0</v>
      </c>
      <c r="L32" s="347">
        <v>0</v>
      </c>
      <c r="M32" s="347">
        <v>0</v>
      </c>
      <c r="N32" s="347">
        <v>0</v>
      </c>
      <c r="O32" s="347">
        <v>0</v>
      </c>
      <c r="P32" s="341" t="s">
        <v>2180</v>
      </c>
      <c r="Q32" t="s">
        <v>501</v>
      </c>
    </row>
    <row r="33" spans="1:17" x14ac:dyDescent="0.25">
      <c r="A33" s="149" t="s">
        <v>898</v>
      </c>
      <c r="B33" s="149">
        <v>332180</v>
      </c>
      <c r="C33" s="149">
        <v>330</v>
      </c>
      <c r="D33" t="s">
        <v>268</v>
      </c>
      <c r="E33" s="26" t="s">
        <v>269</v>
      </c>
      <c r="F33" t="s">
        <v>899</v>
      </c>
      <c r="G33" t="s">
        <v>6</v>
      </c>
      <c r="H33" s="347">
        <v>0.23400000000000001</v>
      </c>
      <c r="I33" s="347">
        <v>0</v>
      </c>
      <c r="J33" s="347">
        <v>0.23400000000000001</v>
      </c>
      <c r="K33" s="347">
        <v>0</v>
      </c>
      <c r="L33" s="347">
        <v>0</v>
      </c>
      <c r="M33" s="347">
        <v>0</v>
      </c>
      <c r="N33" s="347">
        <v>0</v>
      </c>
      <c r="O33" s="347">
        <v>0</v>
      </c>
      <c r="P33" s="341" t="s">
        <v>2180</v>
      </c>
      <c r="Q33" t="s">
        <v>501</v>
      </c>
    </row>
    <row r="34" spans="1:17" x14ac:dyDescent="0.25">
      <c r="A34" s="149" t="s">
        <v>1020</v>
      </c>
      <c r="B34" s="149">
        <v>332730</v>
      </c>
      <c r="C34" s="149">
        <v>729</v>
      </c>
      <c r="D34" t="s">
        <v>367</v>
      </c>
      <c r="E34" s="26" t="s">
        <v>368</v>
      </c>
      <c r="F34" t="s">
        <v>1021</v>
      </c>
      <c r="G34" t="s">
        <v>6</v>
      </c>
      <c r="H34" s="347">
        <v>0.34099999999999997</v>
      </c>
      <c r="I34" s="347">
        <v>0</v>
      </c>
      <c r="J34" s="347">
        <v>0.34099999999999997</v>
      </c>
      <c r="K34" s="347">
        <v>0</v>
      </c>
      <c r="L34" s="347">
        <v>0</v>
      </c>
      <c r="M34" s="347">
        <v>0</v>
      </c>
      <c r="N34" s="347">
        <v>0</v>
      </c>
      <c r="O34" s="347">
        <v>0</v>
      </c>
      <c r="P34" s="341" t="s">
        <v>2180</v>
      </c>
      <c r="Q34" t="s">
        <v>501</v>
      </c>
    </row>
    <row r="35" spans="1:17" x14ac:dyDescent="0.25">
      <c r="A35" s="149" t="s">
        <v>781</v>
      </c>
      <c r="B35" s="149">
        <v>331910</v>
      </c>
      <c r="C35" s="149">
        <v>360</v>
      </c>
      <c r="D35" t="s">
        <v>193</v>
      </c>
      <c r="E35" s="26" t="s">
        <v>194</v>
      </c>
      <c r="F35" t="s">
        <v>782</v>
      </c>
      <c r="G35" t="s">
        <v>6</v>
      </c>
      <c r="H35" s="347">
        <v>0.3498</v>
      </c>
      <c r="I35" s="347">
        <v>0</v>
      </c>
      <c r="J35" s="347">
        <v>0.3498</v>
      </c>
      <c r="K35" s="347">
        <v>0</v>
      </c>
      <c r="L35" s="347">
        <v>0</v>
      </c>
      <c r="M35" s="347">
        <v>0</v>
      </c>
      <c r="N35" s="347">
        <v>0</v>
      </c>
      <c r="O35" s="347">
        <v>0</v>
      </c>
      <c r="P35" s="341" t="s">
        <v>2180</v>
      </c>
      <c r="Q35" t="s">
        <v>501</v>
      </c>
    </row>
    <row r="36" spans="1:17" x14ac:dyDescent="0.25">
      <c r="A36" s="149" t="s">
        <v>845</v>
      </c>
      <c r="B36" s="149">
        <v>332040</v>
      </c>
      <c r="C36" s="149">
        <v>681</v>
      </c>
      <c r="D36" t="s">
        <v>234</v>
      </c>
      <c r="E36" s="26" t="s">
        <v>235</v>
      </c>
      <c r="F36" t="s">
        <v>846</v>
      </c>
      <c r="G36" t="s">
        <v>6</v>
      </c>
      <c r="H36" s="347">
        <v>0.36100000000000004</v>
      </c>
      <c r="I36" s="347">
        <v>0</v>
      </c>
      <c r="J36" s="347">
        <v>0.20100000000000001</v>
      </c>
      <c r="K36" s="347">
        <v>0</v>
      </c>
      <c r="L36" s="347">
        <v>0</v>
      </c>
      <c r="M36" s="347">
        <v>0</v>
      </c>
      <c r="N36" s="347">
        <v>0.125</v>
      </c>
      <c r="O36" s="347">
        <v>0</v>
      </c>
      <c r="P36" s="341" t="s">
        <v>2189</v>
      </c>
      <c r="Q36" t="s">
        <v>501</v>
      </c>
    </row>
    <row r="37" spans="1:17" x14ac:dyDescent="0.25">
      <c r="A37" s="149" t="s">
        <v>767</v>
      </c>
      <c r="B37" s="149">
        <v>331880</v>
      </c>
      <c r="C37" s="149">
        <v>437</v>
      </c>
      <c r="D37" t="s">
        <v>183</v>
      </c>
      <c r="E37" s="26" t="s">
        <v>184</v>
      </c>
      <c r="F37" t="s">
        <v>768</v>
      </c>
      <c r="G37" t="s">
        <v>6</v>
      </c>
      <c r="H37" s="347">
        <v>0.435</v>
      </c>
      <c r="I37" s="347">
        <v>0</v>
      </c>
      <c r="J37" s="347">
        <v>0.435</v>
      </c>
      <c r="K37" s="347">
        <v>0</v>
      </c>
      <c r="L37" s="347">
        <v>0</v>
      </c>
      <c r="M37" s="347">
        <v>0</v>
      </c>
      <c r="N37" s="347">
        <v>0</v>
      </c>
      <c r="O37" s="347">
        <v>0</v>
      </c>
      <c r="P37" s="341" t="s">
        <v>2180</v>
      </c>
      <c r="Q37" t="s">
        <v>501</v>
      </c>
    </row>
    <row r="38" spans="1:17" x14ac:dyDescent="0.25">
      <c r="A38" s="149" t="s">
        <v>966</v>
      </c>
      <c r="B38" s="149">
        <v>332480</v>
      </c>
      <c r="C38" s="149">
        <v>425</v>
      </c>
      <c r="D38" t="s">
        <v>322</v>
      </c>
      <c r="E38" s="26" t="s">
        <v>323</v>
      </c>
      <c r="F38" t="s">
        <v>967</v>
      </c>
      <c r="G38" t="s">
        <v>6</v>
      </c>
      <c r="H38" s="347">
        <v>0.49700000000000005</v>
      </c>
      <c r="I38" s="347">
        <v>0</v>
      </c>
      <c r="J38" s="347">
        <v>0.29700000000000004</v>
      </c>
      <c r="K38" s="347">
        <v>0</v>
      </c>
      <c r="L38" s="347">
        <v>0.2</v>
      </c>
      <c r="M38" s="347">
        <v>0</v>
      </c>
      <c r="N38" s="347">
        <v>0</v>
      </c>
      <c r="O38" s="347">
        <v>0</v>
      </c>
      <c r="P38" s="341" t="s">
        <v>2180</v>
      </c>
      <c r="Q38" t="s">
        <v>501</v>
      </c>
    </row>
    <row r="39" spans="1:17" x14ac:dyDescent="0.25">
      <c r="A39" s="149" t="s">
        <v>1048</v>
      </c>
      <c r="B39" s="149">
        <v>332470</v>
      </c>
      <c r="C39" s="149">
        <v>659</v>
      </c>
      <c r="D39" t="s">
        <v>291</v>
      </c>
      <c r="E39" s="26" t="s">
        <v>292</v>
      </c>
      <c r="F39" t="s">
        <v>1049</v>
      </c>
      <c r="G39" t="s">
        <v>6</v>
      </c>
      <c r="H39" s="347">
        <v>0.49800000000000005</v>
      </c>
      <c r="I39" s="347">
        <v>0</v>
      </c>
      <c r="J39" s="347">
        <v>0.47400000000000003</v>
      </c>
      <c r="K39" s="347">
        <v>0</v>
      </c>
      <c r="L39" s="347">
        <v>2.3999999999999997E-2</v>
      </c>
      <c r="M39" s="347">
        <v>0</v>
      </c>
      <c r="N39" s="347">
        <v>0</v>
      </c>
      <c r="O39" s="347">
        <v>0</v>
      </c>
      <c r="P39" s="341" t="s">
        <v>2180</v>
      </c>
      <c r="Q39" t="s">
        <v>501</v>
      </c>
    </row>
    <row r="40" spans="1:17" x14ac:dyDescent="0.25">
      <c r="A40" s="149" t="s">
        <v>902</v>
      </c>
      <c r="B40" s="149">
        <v>332210</v>
      </c>
      <c r="C40" s="149">
        <v>321</v>
      </c>
      <c r="D40" t="s">
        <v>270</v>
      </c>
      <c r="E40" s="26" t="s">
        <v>271</v>
      </c>
      <c r="F40" t="s">
        <v>903</v>
      </c>
      <c r="G40" t="s">
        <v>6</v>
      </c>
      <c r="H40" s="347">
        <v>0.6</v>
      </c>
      <c r="I40" s="347">
        <v>0</v>
      </c>
      <c r="J40" s="347">
        <v>0.6</v>
      </c>
      <c r="K40" s="347">
        <v>0</v>
      </c>
      <c r="L40" s="347">
        <v>0</v>
      </c>
      <c r="M40" s="347">
        <v>0</v>
      </c>
      <c r="N40" s="347">
        <v>0</v>
      </c>
      <c r="O40" s="347">
        <v>0</v>
      </c>
      <c r="P40" s="341" t="s">
        <v>2180</v>
      </c>
      <c r="Q40" t="s">
        <v>501</v>
      </c>
    </row>
    <row r="41" spans="1:17" x14ac:dyDescent="0.25">
      <c r="A41" s="149" t="s">
        <v>769</v>
      </c>
      <c r="B41" s="149">
        <v>331860</v>
      </c>
      <c r="C41" s="149">
        <v>297</v>
      </c>
      <c r="D41" t="s">
        <v>179</v>
      </c>
      <c r="E41" s="26" t="s">
        <v>1294</v>
      </c>
      <c r="F41" t="s">
        <v>770</v>
      </c>
      <c r="G41" t="s">
        <v>6</v>
      </c>
      <c r="H41" s="347">
        <v>0.63500000000000001</v>
      </c>
      <c r="I41" s="347">
        <v>0</v>
      </c>
      <c r="J41" s="347">
        <v>0.57500000000000007</v>
      </c>
      <c r="K41" s="347">
        <v>0.06</v>
      </c>
      <c r="L41" s="347">
        <v>0</v>
      </c>
      <c r="M41" s="347">
        <v>0</v>
      </c>
      <c r="N41" s="347">
        <v>0</v>
      </c>
      <c r="O41" s="347">
        <v>0</v>
      </c>
      <c r="P41" s="341" t="s">
        <v>2182</v>
      </c>
      <c r="Q41" t="s">
        <v>501</v>
      </c>
    </row>
    <row r="42" spans="1:17" x14ac:dyDescent="0.25">
      <c r="A42" s="149" t="s">
        <v>765</v>
      </c>
      <c r="B42" s="149">
        <v>331870</v>
      </c>
      <c r="C42" s="149">
        <v>658</v>
      </c>
      <c r="D42" t="s">
        <v>181</v>
      </c>
      <c r="E42" s="26" t="s">
        <v>182</v>
      </c>
      <c r="F42" t="s">
        <v>766</v>
      </c>
      <c r="G42" t="s">
        <v>6</v>
      </c>
      <c r="H42" s="347">
        <v>0.66</v>
      </c>
      <c r="I42" s="347">
        <v>0</v>
      </c>
      <c r="J42" s="347">
        <v>0.49299999999999999</v>
      </c>
      <c r="K42" s="347">
        <v>0.16700000000000001</v>
      </c>
      <c r="L42" s="347">
        <v>0</v>
      </c>
      <c r="M42" s="347">
        <v>0</v>
      </c>
      <c r="N42" s="347">
        <v>0</v>
      </c>
      <c r="O42" s="347">
        <v>0</v>
      </c>
      <c r="P42" s="341" t="s">
        <v>2182</v>
      </c>
      <c r="Q42" t="s">
        <v>501</v>
      </c>
    </row>
    <row r="43" spans="1:17" x14ac:dyDescent="0.25">
      <c r="A43" s="149" t="s">
        <v>932</v>
      </c>
      <c r="B43" s="149">
        <v>332110</v>
      </c>
      <c r="C43" s="149">
        <v>661</v>
      </c>
      <c r="D43" t="s">
        <v>295</v>
      </c>
      <c r="E43" s="26" t="s">
        <v>296</v>
      </c>
      <c r="F43" t="s">
        <v>933</v>
      </c>
      <c r="G43" t="s">
        <v>6</v>
      </c>
      <c r="H43" s="347">
        <v>0.70200000000000007</v>
      </c>
      <c r="I43" s="347">
        <v>0</v>
      </c>
      <c r="J43" s="347">
        <v>0.70200000000000007</v>
      </c>
      <c r="K43" s="347">
        <v>0</v>
      </c>
      <c r="L43" s="347">
        <v>0</v>
      </c>
      <c r="M43" s="347">
        <v>0</v>
      </c>
      <c r="N43" s="347">
        <v>0</v>
      </c>
      <c r="O43" s="347">
        <v>0</v>
      </c>
      <c r="P43" s="341" t="s">
        <v>2180</v>
      </c>
      <c r="Q43" t="s">
        <v>501</v>
      </c>
    </row>
    <row r="44" spans="1:17" x14ac:dyDescent="0.25">
      <c r="A44" s="149" t="s">
        <v>968</v>
      </c>
      <c r="B44" s="149">
        <v>332500</v>
      </c>
      <c r="C44" s="149">
        <v>399</v>
      </c>
      <c r="D44" t="s">
        <v>326</v>
      </c>
      <c r="E44" s="26" t="s">
        <v>327</v>
      </c>
      <c r="F44" t="s">
        <v>969</v>
      </c>
      <c r="G44" t="s">
        <v>6</v>
      </c>
      <c r="H44" s="347">
        <v>0.70200000000000007</v>
      </c>
      <c r="I44" s="347">
        <v>0</v>
      </c>
      <c r="J44" s="347">
        <v>0.70200000000000007</v>
      </c>
      <c r="K44" s="347">
        <v>0</v>
      </c>
      <c r="L44" s="347">
        <v>0</v>
      </c>
      <c r="M44" s="347">
        <v>0</v>
      </c>
      <c r="N44" s="347">
        <v>0</v>
      </c>
      <c r="O44" s="347">
        <v>0</v>
      </c>
      <c r="P44" s="341" t="s">
        <v>2180</v>
      </c>
      <c r="Q44" t="s">
        <v>501</v>
      </c>
    </row>
    <row r="45" spans="1:17" x14ac:dyDescent="0.25">
      <c r="A45" s="149" t="s">
        <v>886</v>
      </c>
      <c r="B45" s="149">
        <v>332100</v>
      </c>
      <c r="C45" s="149">
        <v>660</v>
      </c>
      <c r="D45" t="s">
        <v>256</v>
      </c>
      <c r="E45" s="26" t="s">
        <v>257</v>
      </c>
      <c r="F45" t="s">
        <v>887</v>
      </c>
      <c r="G45" t="s">
        <v>6</v>
      </c>
      <c r="H45" s="347">
        <v>0.77200000000000002</v>
      </c>
      <c r="I45" s="347">
        <v>0</v>
      </c>
      <c r="J45" s="347">
        <v>0.58200000000000007</v>
      </c>
      <c r="K45" s="347">
        <v>0</v>
      </c>
      <c r="L45" s="347">
        <v>0.19</v>
      </c>
      <c r="M45" s="347">
        <v>0</v>
      </c>
      <c r="N45" s="347">
        <v>0</v>
      </c>
      <c r="O45" s="347">
        <v>0</v>
      </c>
      <c r="P45" s="341" t="s">
        <v>2180</v>
      </c>
      <c r="Q45" t="s">
        <v>501</v>
      </c>
    </row>
    <row r="46" spans="1:17" x14ac:dyDescent="0.25">
      <c r="A46" s="149" t="s">
        <v>992</v>
      </c>
      <c r="B46" s="149">
        <v>332590</v>
      </c>
      <c r="C46" s="149">
        <v>447</v>
      </c>
      <c r="D46" t="s">
        <v>349</v>
      </c>
      <c r="E46" s="26" t="s">
        <v>350</v>
      </c>
      <c r="F46" t="s">
        <v>993</v>
      </c>
      <c r="G46" t="s">
        <v>6</v>
      </c>
      <c r="H46" s="347">
        <v>0.81499999999999995</v>
      </c>
      <c r="I46" s="347">
        <v>0</v>
      </c>
      <c r="J46" s="347">
        <v>0.81499999999999995</v>
      </c>
      <c r="K46" s="347">
        <v>0</v>
      </c>
      <c r="L46" s="347">
        <v>0</v>
      </c>
      <c r="M46" s="347">
        <v>0</v>
      </c>
      <c r="N46" s="347">
        <v>0</v>
      </c>
      <c r="O46" s="347">
        <v>0</v>
      </c>
      <c r="P46" s="341" t="s">
        <v>2180</v>
      </c>
      <c r="Q46" t="s">
        <v>501</v>
      </c>
    </row>
    <row r="47" spans="1:17" x14ac:dyDescent="0.25">
      <c r="A47" s="149" t="s">
        <v>807</v>
      </c>
      <c r="B47" s="149">
        <v>331940</v>
      </c>
      <c r="C47" s="149">
        <v>320</v>
      </c>
      <c r="D47" t="s">
        <v>204</v>
      </c>
      <c r="E47" s="26" t="s">
        <v>205</v>
      </c>
      <c r="F47" t="s">
        <v>808</v>
      </c>
      <c r="G47" t="s">
        <v>6</v>
      </c>
      <c r="H47" s="347">
        <v>1</v>
      </c>
      <c r="I47" s="347">
        <v>0</v>
      </c>
      <c r="J47" s="347">
        <v>1</v>
      </c>
      <c r="K47" s="347">
        <v>0</v>
      </c>
      <c r="L47" s="347">
        <v>0</v>
      </c>
      <c r="M47" s="347">
        <v>0</v>
      </c>
      <c r="N47" s="347">
        <v>0</v>
      </c>
      <c r="O47" s="347">
        <v>0</v>
      </c>
      <c r="P47" s="341" t="s">
        <v>2180</v>
      </c>
      <c r="Q47" t="s">
        <v>501</v>
      </c>
    </row>
    <row r="48" spans="1:17" x14ac:dyDescent="0.25">
      <c r="A48" s="149" t="s">
        <v>669</v>
      </c>
      <c r="B48" s="149">
        <v>331480</v>
      </c>
      <c r="C48" s="149">
        <v>169</v>
      </c>
      <c r="D48" t="s">
        <v>101</v>
      </c>
      <c r="E48" s="26" t="s">
        <v>127</v>
      </c>
      <c r="F48" t="s">
        <v>670</v>
      </c>
      <c r="G48" t="s">
        <v>6</v>
      </c>
      <c r="H48" s="347">
        <v>1.2310000000000001</v>
      </c>
      <c r="I48" s="347">
        <v>0</v>
      </c>
      <c r="J48" s="347">
        <v>1.2310000000000001</v>
      </c>
      <c r="K48" s="347">
        <v>0</v>
      </c>
      <c r="L48" s="347">
        <v>0</v>
      </c>
      <c r="M48" s="347">
        <v>0</v>
      </c>
      <c r="N48" s="347">
        <v>0</v>
      </c>
      <c r="O48" s="347">
        <v>0</v>
      </c>
      <c r="P48" s="341" t="s">
        <v>2179</v>
      </c>
      <c r="Q48" t="s">
        <v>501</v>
      </c>
    </row>
    <row r="49" spans="1:17" x14ac:dyDescent="0.25">
      <c r="A49" s="149" t="s">
        <v>847</v>
      </c>
      <c r="B49" s="149">
        <v>332050</v>
      </c>
      <c r="C49" s="149">
        <v>280</v>
      </c>
      <c r="D49" t="s">
        <v>236</v>
      </c>
      <c r="E49" s="26" t="s">
        <v>237</v>
      </c>
      <c r="F49" t="s">
        <v>848</v>
      </c>
      <c r="G49" t="s">
        <v>6</v>
      </c>
      <c r="H49" s="347">
        <v>1.7</v>
      </c>
      <c r="I49" s="347">
        <v>0</v>
      </c>
      <c r="J49" s="347">
        <v>0.89999999999999991</v>
      </c>
      <c r="K49" s="347">
        <v>0.8</v>
      </c>
      <c r="L49" s="347">
        <v>0</v>
      </c>
      <c r="M49" s="347">
        <v>0</v>
      </c>
      <c r="N49" s="347">
        <v>0</v>
      </c>
      <c r="O49" s="347">
        <v>0</v>
      </c>
      <c r="P49" s="341" t="s">
        <v>2179</v>
      </c>
      <c r="Q49" t="s">
        <v>849</v>
      </c>
    </row>
    <row r="50" spans="1:17" x14ac:dyDescent="0.25">
      <c r="A50" s="149" t="s">
        <v>695</v>
      </c>
      <c r="B50" s="149">
        <v>331690</v>
      </c>
      <c r="C50" s="149">
        <v>169</v>
      </c>
      <c r="D50" t="s">
        <v>101</v>
      </c>
      <c r="E50" s="26" t="s">
        <v>148</v>
      </c>
      <c r="F50" t="s">
        <v>696</v>
      </c>
      <c r="G50" t="s">
        <v>6</v>
      </c>
      <c r="H50" s="347">
        <v>2.6339999999999999</v>
      </c>
      <c r="I50" s="347">
        <v>0</v>
      </c>
      <c r="J50" s="347">
        <v>2.6339999999999999</v>
      </c>
      <c r="K50" s="347">
        <v>0</v>
      </c>
      <c r="L50" s="347">
        <v>0</v>
      </c>
      <c r="M50" s="347">
        <v>0</v>
      </c>
      <c r="N50" s="347">
        <v>0</v>
      </c>
      <c r="O50" s="347">
        <v>0</v>
      </c>
      <c r="P50" s="341" t="s">
        <v>2179</v>
      </c>
      <c r="Q50" t="s">
        <v>1381</v>
      </c>
    </row>
    <row r="51" spans="1:17" x14ac:dyDescent="0.25">
      <c r="A51" s="149" t="s">
        <v>954</v>
      </c>
      <c r="B51" s="149">
        <v>332430</v>
      </c>
      <c r="C51" s="149">
        <v>45</v>
      </c>
      <c r="D51" t="s">
        <v>311</v>
      </c>
      <c r="E51" s="26" t="s">
        <v>312</v>
      </c>
      <c r="F51" t="s">
        <v>955</v>
      </c>
      <c r="G51" t="s">
        <v>6</v>
      </c>
      <c r="H51" s="347">
        <v>11</v>
      </c>
      <c r="I51" s="347">
        <v>0</v>
      </c>
      <c r="J51" s="347">
        <v>11</v>
      </c>
      <c r="K51" s="347">
        <v>0</v>
      </c>
      <c r="L51" s="347">
        <v>0</v>
      </c>
      <c r="M51" s="347">
        <v>0</v>
      </c>
      <c r="N51" s="347">
        <v>0</v>
      </c>
      <c r="O51" s="347">
        <v>0</v>
      </c>
      <c r="P51" s="341" t="s">
        <v>2179</v>
      </c>
      <c r="Q51" t="s">
        <v>956</v>
      </c>
    </row>
    <row r="52" spans="1:17" x14ac:dyDescent="0.25">
      <c r="A52" s="149" t="s">
        <v>923</v>
      </c>
      <c r="B52" s="149">
        <v>332280</v>
      </c>
      <c r="C52" s="149">
        <v>22</v>
      </c>
      <c r="D52" t="s">
        <v>285</v>
      </c>
      <c r="E52" s="26" t="s">
        <v>286</v>
      </c>
      <c r="F52" t="s">
        <v>924</v>
      </c>
      <c r="G52" t="s">
        <v>6</v>
      </c>
      <c r="H52" s="347">
        <v>16.500000000000004</v>
      </c>
      <c r="I52" s="347">
        <v>0</v>
      </c>
      <c r="J52" s="347">
        <v>16.500000000000004</v>
      </c>
      <c r="K52" s="347">
        <v>0</v>
      </c>
      <c r="L52" s="347">
        <v>0</v>
      </c>
      <c r="M52" s="347">
        <v>0</v>
      </c>
      <c r="N52" s="347">
        <v>0</v>
      </c>
      <c r="O52" s="347">
        <v>0</v>
      </c>
      <c r="P52" s="341" t="s">
        <v>2179</v>
      </c>
      <c r="Q52" t="s">
        <v>925</v>
      </c>
    </row>
    <row r="53" spans="1:17" x14ac:dyDescent="0.25">
      <c r="A53" s="149" t="s">
        <v>771</v>
      </c>
      <c r="B53" s="149">
        <v>331890</v>
      </c>
      <c r="C53" s="149">
        <v>368</v>
      </c>
      <c r="D53" t="s">
        <v>185</v>
      </c>
      <c r="E53" s="26" t="s">
        <v>186</v>
      </c>
      <c r="F53" t="s">
        <v>772</v>
      </c>
      <c r="G53" t="s">
        <v>7</v>
      </c>
      <c r="H53" s="347">
        <v>0.35100000000000003</v>
      </c>
      <c r="I53" s="347">
        <v>0</v>
      </c>
      <c r="J53" s="347">
        <v>0.35100000000000003</v>
      </c>
      <c r="K53" s="347">
        <v>0</v>
      </c>
      <c r="L53" s="347">
        <v>0</v>
      </c>
      <c r="M53" s="347">
        <v>0</v>
      </c>
      <c r="N53" s="347">
        <v>0</v>
      </c>
      <c r="O53" s="347">
        <v>0</v>
      </c>
      <c r="P53" s="341" t="s">
        <v>2180</v>
      </c>
      <c r="Q53" t="s">
        <v>501</v>
      </c>
    </row>
    <row r="54" spans="1:17" x14ac:dyDescent="0.25">
      <c r="A54" s="149" t="s">
        <v>763</v>
      </c>
      <c r="B54" s="149">
        <v>331850</v>
      </c>
      <c r="C54" s="149">
        <v>686</v>
      </c>
      <c r="D54" t="s">
        <v>177</v>
      </c>
      <c r="E54" s="26" t="s">
        <v>178</v>
      </c>
      <c r="F54" t="s">
        <v>764</v>
      </c>
      <c r="G54" t="s">
        <v>7</v>
      </c>
      <c r="H54" s="347">
        <v>0.48699999999999999</v>
      </c>
      <c r="I54" s="347">
        <v>0</v>
      </c>
      <c r="J54" s="347">
        <v>0.48699999999999999</v>
      </c>
      <c r="K54" s="347">
        <v>0</v>
      </c>
      <c r="L54" s="347">
        <v>0</v>
      </c>
      <c r="M54" s="347">
        <v>0</v>
      </c>
      <c r="N54" s="347">
        <v>0</v>
      </c>
      <c r="O54" s="347">
        <v>0</v>
      </c>
      <c r="P54" s="341" t="s">
        <v>2180</v>
      </c>
      <c r="Q54" t="s">
        <v>501</v>
      </c>
    </row>
    <row r="55" spans="1:17" x14ac:dyDescent="0.25">
      <c r="A55" s="149" t="s">
        <v>1337</v>
      </c>
      <c r="C55" s="149">
        <v>160</v>
      </c>
      <c r="D55" t="s">
        <v>200</v>
      </c>
      <c r="E55" s="26" t="s">
        <v>1338</v>
      </c>
      <c r="F55" t="s">
        <v>792</v>
      </c>
      <c r="G55" t="s">
        <v>7</v>
      </c>
      <c r="H55" s="347">
        <v>1</v>
      </c>
      <c r="I55" s="347">
        <v>0</v>
      </c>
      <c r="J55" s="347">
        <v>0</v>
      </c>
      <c r="K55" s="347">
        <v>0</v>
      </c>
      <c r="L55" s="347">
        <v>0</v>
      </c>
      <c r="M55" s="347">
        <v>0</v>
      </c>
      <c r="N55" s="347">
        <v>1</v>
      </c>
      <c r="O55" s="347">
        <v>0</v>
      </c>
      <c r="P55" s="341" t="s">
        <v>2179</v>
      </c>
      <c r="Q55" t="s">
        <v>793</v>
      </c>
    </row>
    <row r="56" spans="1:17" x14ac:dyDescent="0.25">
      <c r="A56" s="149" t="s">
        <v>618</v>
      </c>
      <c r="B56" s="149">
        <v>331195</v>
      </c>
      <c r="C56" s="149">
        <v>2</v>
      </c>
      <c r="D56" t="s">
        <v>78</v>
      </c>
      <c r="E56" s="26" t="s">
        <v>1336</v>
      </c>
      <c r="F56" t="s">
        <v>619</v>
      </c>
      <c r="G56" t="s">
        <v>7</v>
      </c>
      <c r="H56" s="347">
        <v>1.0720000000000001</v>
      </c>
      <c r="I56" s="347">
        <v>0</v>
      </c>
      <c r="J56" s="347">
        <v>1.0720000000000001</v>
      </c>
      <c r="K56" s="347">
        <v>0</v>
      </c>
      <c r="L56" s="347">
        <v>0</v>
      </c>
      <c r="M56" s="347">
        <v>0</v>
      </c>
      <c r="N56" s="347">
        <v>0</v>
      </c>
      <c r="O56" s="347">
        <v>0</v>
      </c>
      <c r="P56" s="341" t="s">
        <v>2179</v>
      </c>
      <c r="Q56" t="s">
        <v>1373</v>
      </c>
    </row>
    <row r="57" spans="1:17" x14ac:dyDescent="0.25">
      <c r="A57" s="149" t="s">
        <v>791</v>
      </c>
      <c r="C57" s="149">
        <v>160</v>
      </c>
      <c r="D57" t="s">
        <v>200</v>
      </c>
      <c r="E57" s="26" t="s">
        <v>201</v>
      </c>
      <c r="F57" t="s">
        <v>792</v>
      </c>
      <c r="G57" t="s">
        <v>7</v>
      </c>
      <c r="H57" s="347">
        <v>1.2</v>
      </c>
      <c r="I57" s="347">
        <v>0</v>
      </c>
      <c r="J57" s="347">
        <v>0</v>
      </c>
      <c r="K57" s="347">
        <v>1.2</v>
      </c>
      <c r="L57" s="347">
        <v>0</v>
      </c>
      <c r="M57" s="347">
        <v>0</v>
      </c>
      <c r="N57" s="347">
        <v>0</v>
      </c>
      <c r="O57" s="347">
        <v>0</v>
      </c>
      <c r="P57" s="341" t="s">
        <v>2179</v>
      </c>
      <c r="Q57" t="s">
        <v>793</v>
      </c>
    </row>
    <row r="58" spans="1:17" x14ac:dyDescent="0.25">
      <c r="A58" s="149" t="s">
        <v>790</v>
      </c>
      <c r="C58" s="149">
        <v>10</v>
      </c>
      <c r="D58" t="s">
        <v>195</v>
      </c>
      <c r="E58" s="26" t="s">
        <v>199</v>
      </c>
      <c r="F58" t="s">
        <v>786</v>
      </c>
      <c r="G58" t="s">
        <v>7</v>
      </c>
      <c r="H58" s="347">
        <v>5.3</v>
      </c>
      <c r="I58" s="347">
        <v>5.3</v>
      </c>
      <c r="J58" s="347">
        <v>0</v>
      </c>
      <c r="K58" s="347">
        <v>0</v>
      </c>
      <c r="L58" s="347">
        <v>0</v>
      </c>
      <c r="M58" s="347">
        <v>0</v>
      </c>
      <c r="N58" s="347">
        <v>0</v>
      </c>
      <c r="O58" s="347">
        <v>0</v>
      </c>
      <c r="P58" s="341" t="s">
        <v>2179</v>
      </c>
      <c r="Q58" t="s">
        <v>538</v>
      </c>
    </row>
    <row r="59" spans="1:17" x14ac:dyDescent="0.25">
      <c r="A59" s="149" t="s">
        <v>795</v>
      </c>
      <c r="C59" s="149">
        <v>160</v>
      </c>
      <c r="D59" t="s">
        <v>200</v>
      </c>
      <c r="E59" s="26" t="s">
        <v>203</v>
      </c>
      <c r="F59" t="s">
        <v>792</v>
      </c>
      <c r="G59" t="s">
        <v>7</v>
      </c>
      <c r="H59" s="347">
        <v>6</v>
      </c>
      <c r="I59" s="347">
        <v>0</v>
      </c>
      <c r="J59" s="347">
        <v>0</v>
      </c>
      <c r="K59" s="347">
        <v>6</v>
      </c>
      <c r="L59" s="347">
        <v>0</v>
      </c>
      <c r="M59" s="347">
        <v>0</v>
      </c>
      <c r="N59" s="347">
        <v>0</v>
      </c>
      <c r="O59" s="347">
        <v>0</v>
      </c>
      <c r="P59" s="341" t="s">
        <v>2179</v>
      </c>
      <c r="Q59" t="s">
        <v>793</v>
      </c>
    </row>
    <row r="60" spans="1:17" x14ac:dyDescent="0.25">
      <c r="A60" s="149" t="s">
        <v>783</v>
      </c>
      <c r="C60" s="149">
        <v>10</v>
      </c>
      <c r="D60" t="s">
        <v>195</v>
      </c>
      <c r="E60" s="26" t="s">
        <v>785</v>
      </c>
      <c r="F60" t="s">
        <v>786</v>
      </c>
      <c r="G60" t="s">
        <v>7</v>
      </c>
      <c r="H60" s="347">
        <v>6.5</v>
      </c>
      <c r="I60" s="347">
        <v>0</v>
      </c>
      <c r="J60" s="347">
        <v>0</v>
      </c>
      <c r="K60" s="347">
        <v>6.5</v>
      </c>
      <c r="L60" s="347">
        <v>0</v>
      </c>
      <c r="M60" s="347">
        <v>0</v>
      </c>
      <c r="N60" s="347">
        <v>0</v>
      </c>
      <c r="O60" s="347">
        <v>0</v>
      </c>
      <c r="P60" s="341" t="s">
        <v>2179</v>
      </c>
      <c r="Q60" t="s">
        <v>538</v>
      </c>
    </row>
    <row r="61" spans="1:17" x14ac:dyDescent="0.25">
      <c r="A61" s="149" t="s">
        <v>789</v>
      </c>
      <c r="C61" s="149">
        <v>10</v>
      </c>
      <c r="D61" t="s">
        <v>195</v>
      </c>
      <c r="E61" s="26" t="s">
        <v>198</v>
      </c>
      <c r="F61" t="s">
        <v>786</v>
      </c>
      <c r="G61" t="s">
        <v>7</v>
      </c>
      <c r="H61" s="347">
        <v>8.6</v>
      </c>
      <c r="I61" s="347">
        <v>0</v>
      </c>
      <c r="J61" s="347">
        <v>8.6</v>
      </c>
      <c r="K61" s="347">
        <v>0</v>
      </c>
      <c r="L61" s="347">
        <v>0</v>
      </c>
      <c r="M61" s="347">
        <v>0</v>
      </c>
      <c r="N61" s="347">
        <v>0</v>
      </c>
      <c r="O61" s="347">
        <v>0</v>
      </c>
      <c r="P61" s="341" t="s">
        <v>2179</v>
      </c>
      <c r="Q61" t="s">
        <v>538</v>
      </c>
    </row>
    <row r="62" spans="1:17" x14ac:dyDescent="0.25">
      <c r="A62" s="149" t="s">
        <v>787</v>
      </c>
      <c r="C62" s="149">
        <v>10</v>
      </c>
      <c r="D62" t="s">
        <v>195</v>
      </c>
      <c r="E62" s="26" t="s">
        <v>196</v>
      </c>
      <c r="F62" t="s">
        <v>786</v>
      </c>
      <c r="G62" t="s">
        <v>7</v>
      </c>
      <c r="H62" s="347">
        <v>9.1999999999999993</v>
      </c>
      <c r="I62" s="347">
        <v>0</v>
      </c>
      <c r="J62" s="347">
        <v>9.1999999999999993</v>
      </c>
      <c r="K62" s="347">
        <v>0</v>
      </c>
      <c r="L62" s="347">
        <v>0</v>
      </c>
      <c r="M62" s="347">
        <v>0</v>
      </c>
      <c r="N62" s="347">
        <v>0</v>
      </c>
      <c r="O62" s="347">
        <v>0</v>
      </c>
      <c r="P62" s="341" t="s">
        <v>2179</v>
      </c>
      <c r="Q62" t="s">
        <v>538</v>
      </c>
    </row>
    <row r="63" spans="1:17" x14ac:dyDescent="0.25">
      <c r="A63" s="149" t="s">
        <v>794</v>
      </c>
      <c r="C63" s="149">
        <v>160</v>
      </c>
      <c r="D63" t="s">
        <v>200</v>
      </c>
      <c r="E63" s="26" t="s">
        <v>202</v>
      </c>
      <c r="F63" t="s">
        <v>792</v>
      </c>
      <c r="G63" t="s">
        <v>7</v>
      </c>
      <c r="H63" s="347">
        <v>10.7</v>
      </c>
      <c r="I63" s="347">
        <v>0</v>
      </c>
      <c r="J63" s="347">
        <v>10.7</v>
      </c>
      <c r="K63" s="347">
        <v>0</v>
      </c>
      <c r="L63" s="347">
        <v>0</v>
      </c>
      <c r="M63" s="347">
        <v>0</v>
      </c>
      <c r="N63" s="347">
        <v>0</v>
      </c>
      <c r="O63" s="347">
        <v>0</v>
      </c>
      <c r="P63" s="341" t="s">
        <v>2179</v>
      </c>
      <c r="Q63" t="s">
        <v>793</v>
      </c>
    </row>
    <row r="64" spans="1:17" x14ac:dyDescent="0.25">
      <c r="A64" s="149" t="s">
        <v>788</v>
      </c>
      <c r="C64" s="149">
        <v>10</v>
      </c>
      <c r="D64" t="s">
        <v>195</v>
      </c>
      <c r="E64" s="26" t="s">
        <v>197</v>
      </c>
      <c r="F64" t="s">
        <v>786</v>
      </c>
      <c r="G64" t="s">
        <v>7</v>
      </c>
      <c r="H64" s="347">
        <v>12</v>
      </c>
      <c r="I64" s="347">
        <v>0</v>
      </c>
      <c r="J64" s="347">
        <v>0</v>
      </c>
      <c r="K64" s="347">
        <v>12</v>
      </c>
      <c r="L64" s="347">
        <v>0</v>
      </c>
      <c r="M64" s="347">
        <v>0</v>
      </c>
      <c r="N64" s="347">
        <v>0</v>
      </c>
      <c r="O64" s="347">
        <v>0</v>
      </c>
      <c r="P64" s="341" t="s">
        <v>2179</v>
      </c>
      <c r="Q64" t="s">
        <v>538</v>
      </c>
    </row>
    <row r="65" spans="1:17" x14ac:dyDescent="0.25">
      <c r="A65" s="149" t="s">
        <v>735</v>
      </c>
      <c r="B65" s="149">
        <v>331740</v>
      </c>
      <c r="C65" s="149">
        <v>683</v>
      </c>
      <c r="D65" t="s">
        <v>152</v>
      </c>
      <c r="E65" s="26" t="s">
        <v>153</v>
      </c>
      <c r="F65" t="s">
        <v>736</v>
      </c>
      <c r="G65" t="s">
        <v>8</v>
      </c>
      <c r="H65" s="347">
        <v>0.2</v>
      </c>
      <c r="I65" s="347">
        <v>0</v>
      </c>
      <c r="J65" s="347">
        <v>0.2</v>
      </c>
      <c r="K65" s="347">
        <v>0</v>
      </c>
      <c r="L65" s="347">
        <v>0</v>
      </c>
      <c r="M65" s="347">
        <v>0</v>
      </c>
      <c r="N65" s="347">
        <v>0</v>
      </c>
      <c r="O65" s="347">
        <v>0</v>
      </c>
      <c r="P65" s="341" t="s">
        <v>2180</v>
      </c>
      <c r="Q65" t="s">
        <v>501</v>
      </c>
    </row>
    <row r="66" spans="1:17" x14ac:dyDescent="0.25">
      <c r="A66" s="149" t="s">
        <v>573</v>
      </c>
      <c r="B66" s="149">
        <v>331010</v>
      </c>
      <c r="C66" s="149">
        <v>449</v>
      </c>
      <c r="D66" t="s">
        <v>59</v>
      </c>
      <c r="E66" s="26" t="s">
        <v>60</v>
      </c>
      <c r="F66" t="s">
        <v>574</v>
      </c>
      <c r="G66" t="s">
        <v>8</v>
      </c>
      <c r="H66" s="347">
        <v>0.33999999999999997</v>
      </c>
      <c r="I66" s="347">
        <v>0</v>
      </c>
      <c r="J66" s="347">
        <v>0.33999999999999997</v>
      </c>
      <c r="K66" s="347">
        <v>0</v>
      </c>
      <c r="L66" s="347">
        <v>0</v>
      </c>
      <c r="M66" s="347">
        <v>0</v>
      </c>
      <c r="N66" s="347">
        <v>0</v>
      </c>
      <c r="O66" s="347">
        <v>0</v>
      </c>
      <c r="P66" s="341" t="s">
        <v>2180</v>
      </c>
      <c r="Q66" t="s">
        <v>501</v>
      </c>
    </row>
    <row r="67" spans="1:17" x14ac:dyDescent="0.25">
      <c r="A67" s="149" t="s">
        <v>957</v>
      </c>
      <c r="B67" s="149">
        <v>332440</v>
      </c>
      <c r="C67" s="263">
        <v>357</v>
      </c>
      <c r="D67" t="s">
        <v>313</v>
      </c>
      <c r="E67" s="26" t="s">
        <v>314</v>
      </c>
      <c r="F67" t="s">
        <v>958</v>
      </c>
      <c r="G67" t="s">
        <v>8</v>
      </c>
      <c r="H67" s="347">
        <v>0.46100000000000002</v>
      </c>
      <c r="I67" s="347">
        <v>0</v>
      </c>
      <c r="J67" s="347">
        <v>0.33600000000000002</v>
      </c>
      <c r="K67" s="347">
        <v>0.125</v>
      </c>
      <c r="L67" s="347">
        <v>0</v>
      </c>
      <c r="M67" s="347">
        <v>0</v>
      </c>
      <c r="N67" s="347">
        <v>0</v>
      </c>
      <c r="O67" s="347">
        <v>0</v>
      </c>
      <c r="P67" s="341" t="s">
        <v>2182</v>
      </c>
      <c r="Q67" t="s">
        <v>501</v>
      </c>
    </row>
    <row r="68" spans="1:17" x14ac:dyDescent="0.25">
      <c r="A68" s="149" t="s">
        <v>896</v>
      </c>
      <c r="B68" s="149">
        <v>332170</v>
      </c>
      <c r="C68" s="149">
        <v>353</v>
      </c>
      <c r="D68" t="s">
        <v>266</v>
      </c>
      <c r="E68" s="26" t="s">
        <v>267</v>
      </c>
      <c r="F68" t="s">
        <v>897</v>
      </c>
      <c r="G68" t="s">
        <v>8</v>
      </c>
      <c r="H68" s="347">
        <v>0.47499999999999998</v>
      </c>
      <c r="I68" s="347">
        <v>0</v>
      </c>
      <c r="J68" s="347">
        <v>0</v>
      </c>
      <c r="K68" s="347">
        <v>0.47499999999999998</v>
      </c>
      <c r="L68" s="347">
        <v>0</v>
      </c>
      <c r="M68" s="347">
        <v>0</v>
      </c>
      <c r="N68" s="347">
        <v>0</v>
      </c>
      <c r="O68" s="347">
        <v>0</v>
      </c>
      <c r="P68" s="341" t="s">
        <v>2182</v>
      </c>
      <c r="Q68" t="s">
        <v>501</v>
      </c>
    </row>
    <row r="69" spans="1:17" x14ac:dyDescent="0.25">
      <c r="A69" s="149" t="s">
        <v>1302</v>
      </c>
      <c r="C69" s="149">
        <v>16</v>
      </c>
      <c r="D69" t="s">
        <v>255</v>
      </c>
      <c r="E69" s="26" t="s">
        <v>1335</v>
      </c>
      <c r="F69" t="s">
        <v>872</v>
      </c>
      <c r="G69" t="s">
        <v>8</v>
      </c>
      <c r="H69" s="347">
        <v>0.5</v>
      </c>
      <c r="I69" s="347">
        <v>0</v>
      </c>
      <c r="J69" s="347">
        <v>0.5</v>
      </c>
      <c r="K69" s="347">
        <v>0</v>
      </c>
      <c r="L69" s="347">
        <v>0</v>
      </c>
      <c r="M69" s="347">
        <v>0</v>
      </c>
      <c r="N69" s="347">
        <v>0</v>
      </c>
      <c r="O69" s="347">
        <v>0</v>
      </c>
      <c r="P69" s="341" t="s">
        <v>2179</v>
      </c>
      <c r="Q69" t="s">
        <v>543</v>
      </c>
    </row>
    <row r="70" spans="1:17" x14ac:dyDescent="0.25">
      <c r="A70" s="149" t="s">
        <v>723</v>
      </c>
      <c r="B70" s="149">
        <v>331540</v>
      </c>
      <c r="C70" s="149">
        <v>169</v>
      </c>
      <c r="D70" t="s">
        <v>101</v>
      </c>
      <c r="E70" s="26" t="s">
        <v>133</v>
      </c>
      <c r="F70" t="s">
        <v>724</v>
      </c>
      <c r="G70" t="s">
        <v>8</v>
      </c>
      <c r="H70" s="347">
        <v>1</v>
      </c>
      <c r="I70" s="347">
        <v>0</v>
      </c>
      <c r="J70" s="347">
        <v>1</v>
      </c>
      <c r="K70" s="347">
        <v>0</v>
      </c>
      <c r="L70" s="347">
        <v>0</v>
      </c>
      <c r="M70" s="347">
        <v>0</v>
      </c>
      <c r="N70" s="347">
        <v>0</v>
      </c>
      <c r="O70" s="347">
        <v>0</v>
      </c>
      <c r="P70" s="341" t="s">
        <v>2180</v>
      </c>
      <c r="Q70" t="s">
        <v>501</v>
      </c>
    </row>
    <row r="71" spans="1:17" x14ac:dyDescent="0.25">
      <c r="A71" s="149" t="s">
        <v>874</v>
      </c>
      <c r="C71" s="149">
        <v>16</v>
      </c>
      <c r="D71" t="s">
        <v>255</v>
      </c>
      <c r="E71" s="26" t="s">
        <v>875</v>
      </c>
      <c r="F71" t="s">
        <v>872</v>
      </c>
      <c r="G71" t="s">
        <v>8</v>
      </c>
      <c r="H71" s="347">
        <v>2</v>
      </c>
      <c r="I71" s="347">
        <v>0</v>
      </c>
      <c r="J71" s="347">
        <v>0</v>
      </c>
      <c r="K71" s="347">
        <v>0</v>
      </c>
      <c r="L71" s="347">
        <v>0</v>
      </c>
      <c r="M71" s="347">
        <v>0</v>
      </c>
      <c r="N71" s="347">
        <v>0</v>
      </c>
      <c r="O71" s="347">
        <v>2</v>
      </c>
      <c r="P71" s="341" t="s">
        <v>2179</v>
      </c>
      <c r="Q71" t="s">
        <v>543</v>
      </c>
    </row>
    <row r="72" spans="1:17" x14ac:dyDescent="0.25">
      <c r="A72" s="149" t="s">
        <v>870</v>
      </c>
      <c r="C72" s="149">
        <v>16</v>
      </c>
      <c r="D72" t="s">
        <v>255</v>
      </c>
      <c r="E72" s="26" t="s">
        <v>871</v>
      </c>
      <c r="F72" t="s">
        <v>872</v>
      </c>
      <c r="G72" t="s">
        <v>8</v>
      </c>
      <c r="H72" s="347">
        <v>3</v>
      </c>
      <c r="I72" s="347">
        <v>0</v>
      </c>
      <c r="J72" s="347">
        <v>0</v>
      </c>
      <c r="K72" s="347">
        <v>0</v>
      </c>
      <c r="L72" s="347">
        <v>0</v>
      </c>
      <c r="M72" s="347">
        <v>0</v>
      </c>
      <c r="N72" s="347">
        <v>3</v>
      </c>
      <c r="O72" s="347">
        <v>0</v>
      </c>
      <c r="P72" s="341" t="s">
        <v>2179</v>
      </c>
      <c r="Q72" t="s">
        <v>543</v>
      </c>
    </row>
    <row r="73" spans="1:17" x14ac:dyDescent="0.25">
      <c r="A73" s="149" t="s">
        <v>882</v>
      </c>
      <c r="C73" s="149">
        <v>16</v>
      </c>
      <c r="D73" t="s">
        <v>255</v>
      </c>
      <c r="E73" s="26" t="s">
        <v>883</v>
      </c>
      <c r="F73" t="s">
        <v>872</v>
      </c>
      <c r="G73" t="s">
        <v>8</v>
      </c>
      <c r="H73" s="347">
        <v>8.4</v>
      </c>
      <c r="I73" s="347">
        <v>0</v>
      </c>
      <c r="J73" s="347">
        <v>8.4</v>
      </c>
      <c r="K73" s="347">
        <v>0</v>
      </c>
      <c r="L73" s="347">
        <v>0</v>
      </c>
      <c r="M73" s="347">
        <v>0</v>
      </c>
      <c r="N73" s="347">
        <v>0</v>
      </c>
      <c r="O73" s="347">
        <v>0</v>
      </c>
      <c r="P73" s="341" t="s">
        <v>2179</v>
      </c>
      <c r="Q73" t="s">
        <v>543</v>
      </c>
    </row>
    <row r="74" spans="1:17" x14ac:dyDescent="0.25">
      <c r="A74" s="149" t="s">
        <v>880</v>
      </c>
      <c r="C74" s="149">
        <v>16</v>
      </c>
      <c r="D74" t="s">
        <v>255</v>
      </c>
      <c r="E74" s="26" t="s">
        <v>881</v>
      </c>
      <c r="F74" t="s">
        <v>872</v>
      </c>
      <c r="G74" t="s">
        <v>8</v>
      </c>
      <c r="H74" s="347">
        <v>9</v>
      </c>
      <c r="I74" s="347">
        <v>0</v>
      </c>
      <c r="J74" s="347">
        <v>0</v>
      </c>
      <c r="K74" s="347">
        <v>0</v>
      </c>
      <c r="L74" s="347">
        <v>9</v>
      </c>
      <c r="M74" s="347">
        <v>0</v>
      </c>
      <c r="N74" s="347">
        <v>0</v>
      </c>
      <c r="O74" s="347">
        <v>0</v>
      </c>
      <c r="P74" s="341" t="s">
        <v>2179</v>
      </c>
      <c r="Q74" t="s">
        <v>543</v>
      </c>
    </row>
    <row r="75" spans="1:17" x14ac:dyDescent="0.25">
      <c r="A75" s="149" t="s">
        <v>878</v>
      </c>
      <c r="C75" s="149">
        <v>16</v>
      </c>
      <c r="D75" t="s">
        <v>255</v>
      </c>
      <c r="E75" s="26" t="s">
        <v>879</v>
      </c>
      <c r="F75" t="s">
        <v>872</v>
      </c>
      <c r="G75" t="s">
        <v>8</v>
      </c>
      <c r="H75" s="347">
        <v>10</v>
      </c>
      <c r="I75" s="347">
        <v>0</v>
      </c>
      <c r="J75" s="347">
        <v>10</v>
      </c>
      <c r="K75" s="347">
        <v>0</v>
      </c>
      <c r="L75" s="347">
        <v>0</v>
      </c>
      <c r="M75" s="347">
        <v>0</v>
      </c>
      <c r="N75" s="347">
        <v>0</v>
      </c>
      <c r="O75" s="347">
        <v>0</v>
      </c>
      <c r="P75" s="341" t="s">
        <v>2179</v>
      </c>
      <c r="Q75" t="s">
        <v>543</v>
      </c>
    </row>
    <row r="76" spans="1:17" x14ac:dyDescent="0.25">
      <c r="A76" s="149" t="s">
        <v>876</v>
      </c>
      <c r="C76" s="149">
        <v>16</v>
      </c>
      <c r="D76" t="s">
        <v>255</v>
      </c>
      <c r="E76" s="26" t="s">
        <v>877</v>
      </c>
      <c r="F76" t="s">
        <v>872</v>
      </c>
      <c r="G76" t="s">
        <v>8</v>
      </c>
      <c r="H76" s="347">
        <v>18.3</v>
      </c>
      <c r="I76" s="347">
        <v>0</v>
      </c>
      <c r="J76" s="347">
        <v>18.3</v>
      </c>
      <c r="K76" s="347">
        <v>0</v>
      </c>
      <c r="L76" s="347">
        <v>0</v>
      </c>
      <c r="M76" s="347">
        <v>0</v>
      </c>
      <c r="N76" s="347">
        <v>0</v>
      </c>
      <c r="O76" s="347">
        <v>0</v>
      </c>
      <c r="P76" s="341" t="s">
        <v>2179</v>
      </c>
      <c r="Q76" t="s">
        <v>543</v>
      </c>
    </row>
    <row r="77" spans="1:17" x14ac:dyDescent="0.25">
      <c r="A77" s="149" t="s">
        <v>884</v>
      </c>
      <c r="C77" s="149">
        <v>16</v>
      </c>
      <c r="D77" t="s">
        <v>255</v>
      </c>
      <c r="E77" s="26" t="s">
        <v>885</v>
      </c>
      <c r="F77" t="s">
        <v>872</v>
      </c>
      <c r="G77" t="s">
        <v>8</v>
      </c>
      <c r="H77" s="347">
        <v>33.599999999999994</v>
      </c>
      <c r="I77" s="347">
        <v>0</v>
      </c>
      <c r="J77" s="347">
        <v>0</v>
      </c>
      <c r="K77" s="347">
        <v>33.599999999999994</v>
      </c>
      <c r="L77" s="347">
        <v>0</v>
      </c>
      <c r="M77" s="347">
        <v>0</v>
      </c>
      <c r="N77" s="347">
        <v>0</v>
      </c>
      <c r="O77" s="347">
        <v>0</v>
      </c>
      <c r="P77" s="341" t="s">
        <v>2179</v>
      </c>
      <c r="Q77" t="s">
        <v>543</v>
      </c>
    </row>
    <row r="78" spans="1:17" x14ac:dyDescent="0.25">
      <c r="A78" s="149" t="s">
        <v>900</v>
      </c>
      <c r="B78" s="149">
        <v>332190</v>
      </c>
      <c r="C78" s="149">
        <v>570</v>
      </c>
      <c r="D78" t="s">
        <v>402</v>
      </c>
      <c r="E78" s="26" t="s">
        <v>403</v>
      </c>
      <c r="F78" t="s">
        <v>901</v>
      </c>
      <c r="G78" t="s">
        <v>9</v>
      </c>
      <c r="H78" s="347">
        <v>1.2E-2</v>
      </c>
      <c r="I78" s="347">
        <v>0</v>
      </c>
      <c r="J78" s="347">
        <v>0</v>
      </c>
      <c r="K78" s="347">
        <v>0</v>
      </c>
      <c r="L78" s="347">
        <v>0</v>
      </c>
      <c r="M78" s="347">
        <v>1.2E-2</v>
      </c>
      <c r="N78" s="347">
        <v>0</v>
      </c>
      <c r="O78" s="347">
        <v>0</v>
      </c>
      <c r="P78" s="341" t="s">
        <v>2182</v>
      </c>
    </row>
    <row r="79" spans="1:17" x14ac:dyDescent="0.25">
      <c r="A79" s="149" t="s">
        <v>1304</v>
      </c>
      <c r="B79" s="149">
        <v>332490</v>
      </c>
      <c r="C79" s="149"/>
      <c r="D79" t="s">
        <v>324</v>
      </c>
      <c r="E79" s="26" t="s">
        <v>325</v>
      </c>
      <c r="F79" t="s">
        <v>1305</v>
      </c>
      <c r="G79" t="s">
        <v>9</v>
      </c>
      <c r="H79" s="347">
        <v>0.12</v>
      </c>
      <c r="I79" s="347">
        <v>0</v>
      </c>
      <c r="J79" s="347">
        <v>0.12</v>
      </c>
      <c r="K79" s="347">
        <v>0</v>
      </c>
      <c r="L79" s="347">
        <v>0</v>
      </c>
      <c r="M79" s="347">
        <v>0</v>
      </c>
      <c r="N79" s="347">
        <v>0</v>
      </c>
      <c r="O79" s="347">
        <v>0</v>
      </c>
      <c r="P79" s="341" t="s">
        <v>2180</v>
      </c>
      <c r="Q79" t="s">
        <v>501</v>
      </c>
    </row>
    <row r="80" spans="1:17" x14ac:dyDescent="0.25">
      <c r="A80" s="149" t="s">
        <v>921</v>
      </c>
      <c r="B80" s="149">
        <v>332270</v>
      </c>
      <c r="C80" s="149">
        <v>343</v>
      </c>
      <c r="D80" t="s">
        <v>279</v>
      </c>
      <c r="E80" s="26" t="s">
        <v>284</v>
      </c>
      <c r="F80" t="s">
        <v>922</v>
      </c>
      <c r="G80" t="s">
        <v>9</v>
      </c>
      <c r="H80" s="347">
        <v>0.13800000000000001</v>
      </c>
      <c r="I80" s="347">
        <v>0</v>
      </c>
      <c r="J80" s="347">
        <v>0.13800000000000001</v>
      </c>
      <c r="K80" s="347">
        <v>0</v>
      </c>
      <c r="L80" s="347">
        <v>0</v>
      </c>
      <c r="M80" s="347">
        <v>0</v>
      </c>
      <c r="N80" s="347">
        <v>0</v>
      </c>
      <c r="O80" s="347">
        <v>0</v>
      </c>
      <c r="P80" s="341" t="s">
        <v>2180</v>
      </c>
      <c r="Q80" t="s">
        <v>501</v>
      </c>
    </row>
    <row r="81" spans="1:17" x14ac:dyDescent="0.25">
      <c r="A81" s="149" t="s">
        <v>913</v>
      </c>
      <c r="B81" s="149">
        <v>332230</v>
      </c>
      <c r="C81" s="149">
        <v>343</v>
      </c>
      <c r="D81" t="s">
        <v>279</v>
      </c>
      <c r="E81" s="26" t="s">
        <v>280</v>
      </c>
      <c r="F81" t="s">
        <v>914</v>
      </c>
      <c r="G81" t="s">
        <v>9</v>
      </c>
      <c r="H81" s="347">
        <v>0.17900000000000002</v>
      </c>
      <c r="I81" s="347">
        <v>0</v>
      </c>
      <c r="J81" s="347">
        <v>0.17900000000000002</v>
      </c>
      <c r="K81" s="347">
        <v>0</v>
      </c>
      <c r="L81" s="347">
        <v>0</v>
      </c>
      <c r="M81" s="347">
        <v>0</v>
      </c>
      <c r="N81" s="347">
        <v>0</v>
      </c>
      <c r="O81" s="347">
        <v>0</v>
      </c>
      <c r="P81" s="341" t="s">
        <v>2180</v>
      </c>
      <c r="Q81" t="s">
        <v>501</v>
      </c>
    </row>
    <row r="82" spans="1:17" x14ac:dyDescent="0.25">
      <c r="A82" s="149" t="s">
        <v>1303</v>
      </c>
      <c r="B82" s="149">
        <v>332290</v>
      </c>
      <c r="C82" s="149">
        <v>319</v>
      </c>
      <c r="D82" t="s">
        <v>287</v>
      </c>
      <c r="E82" s="26" t="s">
        <v>288</v>
      </c>
      <c r="F82" t="s">
        <v>642</v>
      </c>
      <c r="G82" t="s">
        <v>9</v>
      </c>
      <c r="H82" s="347">
        <v>0.25</v>
      </c>
      <c r="I82" s="347">
        <v>0</v>
      </c>
      <c r="J82" s="347">
        <v>0.25</v>
      </c>
      <c r="K82" s="347">
        <v>0</v>
      </c>
      <c r="L82" s="347">
        <v>0</v>
      </c>
      <c r="M82" s="347">
        <v>0</v>
      </c>
      <c r="N82" s="347">
        <v>0</v>
      </c>
      <c r="O82" s="347">
        <v>0</v>
      </c>
      <c r="P82" s="341" t="s">
        <v>2180</v>
      </c>
      <c r="Q82" t="s">
        <v>1383</v>
      </c>
    </row>
    <row r="83" spans="1:17" x14ac:dyDescent="0.25">
      <c r="A83" s="149" t="s">
        <v>915</v>
      </c>
      <c r="B83" s="149">
        <v>332240</v>
      </c>
      <c r="C83" s="149">
        <v>343</v>
      </c>
      <c r="D83" t="s">
        <v>279</v>
      </c>
      <c r="E83" s="26" t="s">
        <v>281</v>
      </c>
      <c r="F83" t="s">
        <v>916</v>
      </c>
      <c r="G83" t="s">
        <v>9</v>
      </c>
      <c r="H83" s="347">
        <v>0.27400000000000002</v>
      </c>
      <c r="I83" s="347">
        <v>0</v>
      </c>
      <c r="J83" s="347">
        <v>0.27400000000000002</v>
      </c>
      <c r="K83" s="347">
        <v>0</v>
      </c>
      <c r="L83" s="347">
        <v>0</v>
      </c>
      <c r="M83" s="347">
        <v>0</v>
      </c>
      <c r="N83" s="347">
        <v>0</v>
      </c>
      <c r="O83" s="347">
        <v>0</v>
      </c>
      <c r="P83" s="341" t="s">
        <v>2180</v>
      </c>
      <c r="Q83" t="s">
        <v>501</v>
      </c>
    </row>
    <row r="84" spans="1:17" x14ac:dyDescent="0.25">
      <c r="A84" s="149" t="s">
        <v>919</v>
      </c>
      <c r="B84" s="149">
        <v>332260</v>
      </c>
      <c r="C84" s="149">
        <v>343</v>
      </c>
      <c r="D84" t="s">
        <v>279</v>
      </c>
      <c r="E84" s="26" t="s">
        <v>283</v>
      </c>
      <c r="F84" t="s">
        <v>920</v>
      </c>
      <c r="G84" t="s">
        <v>9</v>
      </c>
      <c r="H84" s="347">
        <v>0.32300000000000001</v>
      </c>
      <c r="I84" s="347">
        <v>0</v>
      </c>
      <c r="J84" s="347">
        <v>0.32300000000000001</v>
      </c>
      <c r="K84" s="347">
        <v>0</v>
      </c>
      <c r="L84" s="347">
        <v>0</v>
      </c>
      <c r="M84" s="347">
        <v>0</v>
      </c>
      <c r="N84" s="347">
        <v>0</v>
      </c>
      <c r="O84" s="347">
        <v>0</v>
      </c>
      <c r="P84" s="341" t="s">
        <v>2180</v>
      </c>
      <c r="Q84" t="s">
        <v>501</v>
      </c>
    </row>
    <row r="85" spans="1:17" x14ac:dyDescent="0.25">
      <c r="A85" s="149" t="s">
        <v>1330</v>
      </c>
      <c r="B85" s="149">
        <v>331490</v>
      </c>
      <c r="C85" s="149">
        <v>169</v>
      </c>
      <c r="D85" t="s">
        <v>101</v>
      </c>
      <c r="E85" s="26" t="s">
        <v>128</v>
      </c>
      <c r="F85" t="s">
        <v>698</v>
      </c>
      <c r="G85" t="s">
        <v>9</v>
      </c>
      <c r="H85" s="347">
        <v>0.32500000000000001</v>
      </c>
      <c r="I85" s="347">
        <v>0</v>
      </c>
      <c r="J85" s="347">
        <v>0.32500000000000001</v>
      </c>
      <c r="K85" s="347">
        <v>0</v>
      </c>
      <c r="L85" s="347">
        <v>0</v>
      </c>
      <c r="M85" s="347">
        <v>0</v>
      </c>
      <c r="N85" s="347">
        <v>0</v>
      </c>
      <c r="O85" s="347">
        <v>0</v>
      </c>
      <c r="P85" s="341" t="s">
        <v>2180</v>
      </c>
      <c r="Q85" t="s">
        <v>1378</v>
      </c>
    </row>
    <row r="86" spans="1:17" x14ac:dyDescent="0.25">
      <c r="A86" s="149" t="s">
        <v>1331</v>
      </c>
      <c r="B86" s="149">
        <v>331710</v>
      </c>
      <c r="C86" s="149">
        <v>169</v>
      </c>
      <c r="D86" t="s">
        <v>101</v>
      </c>
      <c r="E86" s="26" t="s">
        <v>150</v>
      </c>
      <c r="F86" t="s">
        <v>698</v>
      </c>
      <c r="G86" t="s">
        <v>9</v>
      </c>
      <c r="H86" s="347">
        <v>0.32500000000000001</v>
      </c>
      <c r="I86" s="347">
        <v>0</v>
      </c>
      <c r="J86" s="347">
        <v>0.32500000000000001</v>
      </c>
      <c r="K86" s="347">
        <v>0</v>
      </c>
      <c r="L86" s="347">
        <v>0</v>
      </c>
      <c r="M86" s="347">
        <v>0</v>
      </c>
      <c r="N86" s="347">
        <v>0</v>
      </c>
      <c r="O86" s="347">
        <v>0</v>
      </c>
      <c r="P86" s="341" t="s">
        <v>2180</v>
      </c>
    </row>
    <row r="87" spans="1:17" x14ac:dyDescent="0.25">
      <c r="A87" s="149" t="s">
        <v>1032</v>
      </c>
      <c r="B87" s="149">
        <v>332870</v>
      </c>
      <c r="C87" s="149">
        <v>375</v>
      </c>
      <c r="D87" t="s">
        <v>408</v>
      </c>
      <c r="E87" s="26" t="s">
        <v>409</v>
      </c>
      <c r="F87" t="s">
        <v>1033</v>
      </c>
      <c r="G87" t="s">
        <v>9</v>
      </c>
      <c r="H87" s="347">
        <v>0.379</v>
      </c>
      <c r="I87" s="347">
        <v>0</v>
      </c>
      <c r="J87" s="347">
        <v>0.379</v>
      </c>
      <c r="K87" s="347">
        <v>0</v>
      </c>
      <c r="L87" s="347">
        <v>0</v>
      </c>
      <c r="M87" s="347">
        <v>0</v>
      </c>
      <c r="N87" s="347">
        <v>0</v>
      </c>
      <c r="O87" s="347">
        <v>0</v>
      </c>
      <c r="P87" s="341" t="s">
        <v>2180</v>
      </c>
      <c r="Q87" t="s">
        <v>501</v>
      </c>
    </row>
    <row r="88" spans="1:17" x14ac:dyDescent="0.25">
      <c r="A88" s="149" t="s">
        <v>1016</v>
      </c>
      <c r="B88" s="149">
        <v>332710</v>
      </c>
      <c r="C88" s="149">
        <v>664</v>
      </c>
      <c r="D88" t="s">
        <v>363</v>
      </c>
      <c r="E88" s="26" t="s">
        <v>364</v>
      </c>
      <c r="F88" t="s">
        <v>1017</v>
      </c>
      <c r="G88" t="s">
        <v>9</v>
      </c>
      <c r="H88" s="347">
        <v>0.44999999999999996</v>
      </c>
      <c r="I88" s="347">
        <v>0</v>
      </c>
      <c r="J88" s="347">
        <v>0.44999999999999996</v>
      </c>
      <c r="K88" s="347">
        <v>0</v>
      </c>
      <c r="L88" s="347">
        <v>0</v>
      </c>
      <c r="M88" s="347">
        <v>0</v>
      </c>
      <c r="N88" s="347">
        <v>0</v>
      </c>
      <c r="O88" s="347">
        <v>0</v>
      </c>
      <c r="P88" s="341" t="s">
        <v>2180</v>
      </c>
    </row>
    <row r="89" spans="1:17" x14ac:dyDescent="0.25">
      <c r="A89" s="149" t="s">
        <v>1326</v>
      </c>
      <c r="B89" s="149">
        <v>331530</v>
      </c>
      <c r="C89" s="149">
        <v>169</v>
      </c>
      <c r="D89" t="s">
        <v>101</v>
      </c>
      <c r="E89" s="26" t="s">
        <v>132</v>
      </c>
      <c r="F89" t="s">
        <v>1379</v>
      </c>
      <c r="G89" t="s">
        <v>9</v>
      </c>
      <c r="H89" s="347">
        <v>0.5</v>
      </c>
      <c r="I89" s="347">
        <v>0</v>
      </c>
      <c r="J89" s="347">
        <v>0.5</v>
      </c>
      <c r="K89" s="347">
        <v>0</v>
      </c>
      <c r="L89" s="347">
        <v>0</v>
      </c>
      <c r="M89" s="347">
        <v>0</v>
      </c>
      <c r="N89" s="347">
        <v>0</v>
      </c>
      <c r="O89" s="347">
        <v>0</v>
      </c>
      <c r="P89" s="341" t="s">
        <v>2179</v>
      </c>
      <c r="Q89" t="s">
        <v>1376</v>
      </c>
    </row>
    <row r="90" spans="1:17" x14ac:dyDescent="0.25">
      <c r="A90" s="149" t="s">
        <v>926</v>
      </c>
      <c r="B90" s="149">
        <v>332300</v>
      </c>
      <c r="C90" s="149">
        <v>625</v>
      </c>
      <c r="D90" t="s">
        <v>405</v>
      </c>
      <c r="E90" s="26" t="s">
        <v>406</v>
      </c>
      <c r="F90" t="s">
        <v>927</v>
      </c>
      <c r="G90" t="s">
        <v>9</v>
      </c>
      <c r="H90" s="347">
        <v>0.56700000000000006</v>
      </c>
      <c r="I90" s="347">
        <v>0</v>
      </c>
      <c r="J90" s="347">
        <v>0.56700000000000006</v>
      </c>
      <c r="K90" s="347">
        <v>0</v>
      </c>
      <c r="L90" s="347">
        <v>0</v>
      </c>
      <c r="M90" s="347">
        <v>0</v>
      </c>
      <c r="N90" s="347">
        <v>0</v>
      </c>
      <c r="O90" s="347">
        <v>0</v>
      </c>
      <c r="P90" s="341" t="s">
        <v>2180</v>
      </c>
      <c r="Q90" t="s">
        <v>501</v>
      </c>
    </row>
    <row r="91" spans="1:17" x14ac:dyDescent="0.25">
      <c r="A91" s="149" t="s">
        <v>707</v>
      </c>
      <c r="B91" s="149">
        <v>331330</v>
      </c>
      <c r="C91" s="149">
        <v>169</v>
      </c>
      <c r="D91" t="s">
        <v>101</v>
      </c>
      <c r="E91" s="26" t="s">
        <v>112</v>
      </c>
      <c r="F91" t="s">
        <v>708</v>
      </c>
      <c r="G91" t="s">
        <v>9</v>
      </c>
      <c r="H91" s="347">
        <v>0.64200000000000002</v>
      </c>
      <c r="I91" s="347">
        <v>0</v>
      </c>
      <c r="J91" s="347">
        <v>0.64200000000000002</v>
      </c>
      <c r="K91" s="347">
        <v>0</v>
      </c>
      <c r="L91" s="347">
        <v>0</v>
      </c>
      <c r="M91" s="347">
        <v>0</v>
      </c>
      <c r="N91" s="347">
        <v>0</v>
      </c>
      <c r="O91" s="347">
        <v>0</v>
      </c>
      <c r="P91" s="341" t="s">
        <v>2180</v>
      </c>
      <c r="Q91" t="s">
        <v>501</v>
      </c>
    </row>
    <row r="92" spans="1:17" x14ac:dyDescent="0.25">
      <c r="A92" s="149" t="s">
        <v>637</v>
      </c>
      <c r="B92" s="149">
        <v>331240</v>
      </c>
      <c r="C92" s="149">
        <v>169</v>
      </c>
      <c r="D92" t="s">
        <v>101</v>
      </c>
      <c r="E92" s="26" t="s">
        <v>102</v>
      </c>
      <c r="F92" t="s">
        <v>1325</v>
      </c>
      <c r="G92" t="s">
        <v>9</v>
      </c>
      <c r="H92" s="347">
        <v>0.8</v>
      </c>
      <c r="I92" s="347">
        <v>0</v>
      </c>
      <c r="J92" s="347">
        <v>0.8</v>
      </c>
      <c r="K92" s="347">
        <v>0</v>
      </c>
      <c r="L92" s="347">
        <v>0</v>
      </c>
      <c r="M92" s="347">
        <v>0</v>
      </c>
      <c r="N92" s="347">
        <v>0</v>
      </c>
      <c r="O92" s="347">
        <v>0</v>
      </c>
      <c r="P92" s="341" t="s">
        <v>2179</v>
      </c>
      <c r="Q92" t="s">
        <v>501</v>
      </c>
    </row>
    <row r="93" spans="1:17" x14ac:dyDescent="0.25">
      <c r="A93" s="149" t="s">
        <v>717</v>
      </c>
      <c r="B93" s="149">
        <v>331450</v>
      </c>
      <c r="C93" s="149">
        <v>169</v>
      </c>
      <c r="D93" t="s">
        <v>101</v>
      </c>
      <c r="E93" s="26" t="s">
        <v>124</v>
      </c>
      <c r="F93" t="s">
        <v>718</v>
      </c>
      <c r="G93" t="s">
        <v>9</v>
      </c>
      <c r="H93" s="347">
        <v>0.90300000000000002</v>
      </c>
      <c r="I93" s="347">
        <v>0</v>
      </c>
      <c r="J93" s="347">
        <v>0.70300000000000007</v>
      </c>
      <c r="K93" s="347">
        <v>0</v>
      </c>
      <c r="L93" s="347">
        <v>0.2</v>
      </c>
      <c r="M93" s="347">
        <v>0</v>
      </c>
      <c r="N93" s="347">
        <v>0</v>
      </c>
      <c r="O93" s="347">
        <v>0</v>
      </c>
      <c r="P93" s="341" t="s">
        <v>2180</v>
      </c>
      <c r="Q93" t="s">
        <v>501</v>
      </c>
    </row>
    <row r="94" spans="1:17" x14ac:dyDescent="0.25">
      <c r="A94" s="149" t="s">
        <v>725</v>
      </c>
      <c r="B94" s="149">
        <v>331580</v>
      </c>
      <c r="C94" s="149">
        <v>169</v>
      </c>
      <c r="D94" t="s">
        <v>101</v>
      </c>
      <c r="E94" s="26" t="s">
        <v>136</v>
      </c>
      <c r="F94" t="s">
        <v>726</v>
      </c>
      <c r="G94" t="s">
        <v>9</v>
      </c>
      <c r="H94" s="347">
        <v>0.90400000000000003</v>
      </c>
      <c r="I94" s="347">
        <v>0</v>
      </c>
      <c r="J94" s="347">
        <v>0.90400000000000003</v>
      </c>
      <c r="K94" s="347">
        <v>0</v>
      </c>
      <c r="L94" s="347">
        <v>0</v>
      </c>
      <c r="M94" s="347">
        <v>0</v>
      </c>
      <c r="N94" s="347">
        <v>0</v>
      </c>
      <c r="O94" s="347">
        <v>0</v>
      </c>
      <c r="P94" s="341" t="s">
        <v>2180</v>
      </c>
      <c r="Q94" t="s">
        <v>501</v>
      </c>
    </row>
    <row r="95" spans="1:17" x14ac:dyDescent="0.25">
      <c r="A95" s="149" t="s">
        <v>577</v>
      </c>
      <c r="B95" s="149">
        <v>331030</v>
      </c>
      <c r="C95" s="149">
        <v>635</v>
      </c>
      <c r="D95" t="s">
        <v>63</v>
      </c>
      <c r="E95" s="26" t="s">
        <v>64</v>
      </c>
      <c r="F95" t="s">
        <v>578</v>
      </c>
      <c r="G95" t="s">
        <v>9</v>
      </c>
      <c r="H95" s="347">
        <v>0.92</v>
      </c>
      <c r="I95" s="347">
        <v>0</v>
      </c>
      <c r="J95" s="347">
        <v>0.92</v>
      </c>
      <c r="K95" s="347">
        <v>0</v>
      </c>
      <c r="L95" s="347">
        <v>0</v>
      </c>
      <c r="M95" s="347">
        <v>0</v>
      </c>
      <c r="N95" s="347">
        <v>0</v>
      </c>
      <c r="O95" s="347">
        <v>0</v>
      </c>
      <c r="P95" s="341" t="s">
        <v>2180</v>
      </c>
      <c r="Q95" t="s">
        <v>501</v>
      </c>
    </row>
    <row r="96" spans="1:17" x14ac:dyDescent="0.25">
      <c r="A96" s="149" t="s">
        <v>684</v>
      </c>
      <c r="B96" s="149">
        <v>331600</v>
      </c>
      <c r="C96" s="149">
        <v>169</v>
      </c>
      <c r="D96" s="26" t="s">
        <v>101</v>
      </c>
      <c r="E96" s="26" t="s">
        <v>140</v>
      </c>
      <c r="F96" t="s">
        <v>685</v>
      </c>
      <c r="G96" t="s">
        <v>9</v>
      </c>
      <c r="H96" s="347">
        <v>1.08</v>
      </c>
      <c r="I96" s="347">
        <v>0</v>
      </c>
      <c r="J96" s="347">
        <v>1.08</v>
      </c>
      <c r="K96" s="347">
        <v>0</v>
      </c>
      <c r="L96" s="347">
        <v>0</v>
      </c>
      <c r="M96" s="347">
        <v>0</v>
      </c>
      <c r="N96" s="347">
        <v>0</v>
      </c>
      <c r="O96" s="347">
        <v>0</v>
      </c>
      <c r="P96" s="341" t="s">
        <v>2180</v>
      </c>
      <c r="Q96" t="s">
        <v>501</v>
      </c>
    </row>
    <row r="97" spans="1:17" x14ac:dyDescent="0.25">
      <c r="A97" s="149" t="s">
        <v>699</v>
      </c>
      <c r="B97" s="149">
        <v>331720</v>
      </c>
      <c r="C97" s="149">
        <v>169</v>
      </c>
      <c r="D97" t="s">
        <v>101</v>
      </c>
      <c r="E97" s="26" t="s">
        <v>1382</v>
      </c>
      <c r="F97" t="s">
        <v>700</v>
      </c>
      <c r="G97" t="s">
        <v>9</v>
      </c>
      <c r="H97" s="347">
        <v>1.1000000000000001</v>
      </c>
      <c r="I97" s="347">
        <v>0</v>
      </c>
      <c r="J97" s="347">
        <v>1.1000000000000001</v>
      </c>
      <c r="K97" s="347">
        <v>0</v>
      </c>
      <c r="L97" s="347">
        <v>0</v>
      </c>
      <c r="M97" s="347">
        <v>0</v>
      </c>
      <c r="N97" s="347">
        <v>0</v>
      </c>
      <c r="O97" s="347">
        <v>0</v>
      </c>
      <c r="P97" s="341" t="s">
        <v>2179</v>
      </c>
      <c r="Q97" t="s">
        <v>2186</v>
      </c>
    </row>
    <row r="98" spans="1:17" x14ac:dyDescent="0.25">
      <c r="A98" s="149" t="s">
        <v>892</v>
      </c>
      <c r="B98" s="149">
        <v>332150</v>
      </c>
      <c r="C98" s="149">
        <v>281</v>
      </c>
      <c r="D98" t="s">
        <v>262</v>
      </c>
      <c r="E98" s="26" t="s">
        <v>263</v>
      </c>
      <c r="F98" t="s">
        <v>893</v>
      </c>
      <c r="G98" t="s">
        <v>9</v>
      </c>
      <c r="H98" s="347">
        <v>1.1000000000000001</v>
      </c>
      <c r="I98" s="347">
        <v>0</v>
      </c>
      <c r="J98" s="347">
        <v>1.1000000000000001</v>
      </c>
      <c r="K98" s="347">
        <v>0</v>
      </c>
      <c r="L98" s="347">
        <v>0</v>
      </c>
      <c r="M98" s="347">
        <v>0</v>
      </c>
      <c r="N98" s="347">
        <v>0</v>
      </c>
      <c r="O98" s="347">
        <v>0</v>
      </c>
      <c r="P98" s="341" t="s">
        <v>2180</v>
      </c>
      <c r="Q98" t="s">
        <v>501</v>
      </c>
    </row>
    <row r="99" spans="1:17" x14ac:dyDescent="0.25">
      <c r="A99" s="149" t="s">
        <v>747</v>
      </c>
      <c r="B99" s="149">
        <v>331780</v>
      </c>
      <c r="C99" s="149">
        <v>337</v>
      </c>
      <c r="D99" t="s">
        <v>163</v>
      </c>
      <c r="E99" s="26" t="s">
        <v>164</v>
      </c>
      <c r="F99" t="s">
        <v>748</v>
      </c>
      <c r="G99" t="s">
        <v>9</v>
      </c>
      <c r="H99" s="347">
        <v>1.1040000000000001</v>
      </c>
      <c r="I99" s="347">
        <v>0</v>
      </c>
      <c r="J99" s="347">
        <v>1.1040000000000001</v>
      </c>
      <c r="K99" s="347">
        <v>0</v>
      </c>
      <c r="L99" s="347">
        <v>0</v>
      </c>
      <c r="M99" s="347">
        <v>0</v>
      </c>
      <c r="N99" s="347">
        <v>0</v>
      </c>
      <c r="O99" s="347">
        <v>0</v>
      </c>
      <c r="P99" s="341" t="s">
        <v>2180</v>
      </c>
      <c r="Q99" t="s">
        <v>501</v>
      </c>
    </row>
    <row r="100" spans="1:17" x14ac:dyDescent="0.25">
      <c r="A100" s="149" t="s">
        <v>705</v>
      </c>
      <c r="B100" s="149">
        <v>331290</v>
      </c>
      <c r="C100" s="149">
        <v>169</v>
      </c>
      <c r="D100" t="s">
        <v>101</v>
      </c>
      <c r="E100" s="26" t="s">
        <v>107</v>
      </c>
      <c r="F100" t="s">
        <v>706</v>
      </c>
      <c r="G100" t="s">
        <v>9</v>
      </c>
      <c r="H100" s="347">
        <v>1.1199999999999999</v>
      </c>
      <c r="I100" s="347">
        <v>0</v>
      </c>
      <c r="J100" s="347">
        <v>1.1199999999999999</v>
      </c>
      <c r="K100" s="347">
        <v>0</v>
      </c>
      <c r="L100" s="347">
        <v>0</v>
      </c>
      <c r="M100" s="347">
        <v>0</v>
      </c>
      <c r="N100" s="347">
        <v>0</v>
      </c>
      <c r="O100" s="347">
        <v>0</v>
      </c>
      <c r="P100" s="341" t="s">
        <v>2180</v>
      </c>
      <c r="Q100" t="s">
        <v>501</v>
      </c>
    </row>
    <row r="101" spans="1:17" x14ac:dyDescent="0.25">
      <c r="A101" s="149" t="s">
        <v>665</v>
      </c>
      <c r="B101" s="149">
        <v>331440</v>
      </c>
      <c r="C101" s="149">
        <v>169</v>
      </c>
      <c r="D101" t="s">
        <v>101</v>
      </c>
      <c r="E101" s="26" t="s">
        <v>123</v>
      </c>
      <c r="F101" t="s">
        <v>666</v>
      </c>
      <c r="G101" t="s">
        <v>9</v>
      </c>
      <c r="H101" s="347">
        <v>1.1499999999999999</v>
      </c>
      <c r="I101" s="347">
        <v>0</v>
      </c>
      <c r="J101" s="347">
        <v>1.1499999999999999</v>
      </c>
      <c r="K101" s="347">
        <v>0</v>
      </c>
      <c r="L101" s="347">
        <v>0</v>
      </c>
      <c r="M101" s="347">
        <v>0</v>
      </c>
      <c r="N101" s="347">
        <v>0</v>
      </c>
      <c r="O101" s="347">
        <v>0</v>
      </c>
      <c r="P101" s="341" t="s">
        <v>2180</v>
      </c>
      <c r="Q101" t="s">
        <v>501</v>
      </c>
    </row>
    <row r="102" spans="1:17" x14ac:dyDescent="0.25">
      <c r="A102" s="149" t="s">
        <v>928</v>
      </c>
      <c r="B102" s="149">
        <v>332310</v>
      </c>
      <c r="C102" s="149">
        <v>365</v>
      </c>
      <c r="D102" t="s">
        <v>289</v>
      </c>
      <c r="E102" s="26" t="s">
        <v>290</v>
      </c>
      <c r="F102" t="s">
        <v>929</v>
      </c>
      <c r="G102" t="s">
        <v>9</v>
      </c>
      <c r="H102" s="347">
        <v>1.206</v>
      </c>
      <c r="I102" s="347">
        <v>0</v>
      </c>
      <c r="J102" s="347">
        <v>0.92100000000000004</v>
      </c>
      <c r="K102" s="347">
        <v>0</v>
      </c>
      <c r="L102" s="347">
        <v>0.28500000000000003</v>
      </c>
      <c r="M102" s="347">
        <v>0</v>
      </c>
      <c r="N102" s="347">
        <v>0</v>
      </c>
      <c r="O102" s="347">
        <v>0</v>
      </c>
      <c r="P102" s="341" t="s">
        <v>2180</v>
      </c>
      <c r="Q102" t="s">
        <v>501</v>
      </c>
    </row>
    <row r="103" spans="1:17" x14ac:dyDescent="0.25">
      <c r="A103" s="149" t="s">
        <v>661</v>
      </c>
      <c r="B103" s="149">
        <v>332120</v>
      </c>
      <c r="C103" s="149">
        <v>169</v>
      </c>
      <c r="D103" t="s">
        <v>101</v>
      </c>
      <c r="E103" s="26" t="s">
        <v>121</v>
      </c>
      <c r="F103" t="s">
        <v>662</v>
      </c>
      <c r="G103" t="s">
        <v>9</v>
      </c>
      <c r="H103" s="347">
        <v>1.3900000000000001</v>
      </c>
      <c r="I103" s="347">
        <v>0</v>
      </c>
      <c r="J103" s="347">
        <v>1.3900000000000001</v>
      </c>
      <c r="K103" s="347">
        <v>0</v>
      </c>
      <c r="L103" s="347">
        <v>0</v>
      </c>
      <c r="M103" s="347">
        <v>0</v>
      </c>
      <c r="N103" s="347">
        <v>0</v>
      </c>
      <c r="O103" s="347">
        <v>0</v>
      </c>
      <c r="P103" s="341" t="s">
        <v>2180</v>
      </c>
      <c r="Q103" t="s">
        <v>501</v>
      </c>
    </row>
    <row r="104" spans="1:17" x14ac:dyDescent="0.25">
      <c r="A104" s="149" t="s">
        <v>575</v>
      </c>
      <c r="B104" s="149">
        <v>331020</v>
      </c>
      <c r="C104" s="149">
        <v>412</v>
      </c>
      <c r="D104" t="s">
        <v>61</v>
      </c>
      <c r="E104" s="26" t="s">
        <v>62</v>
      </c>
      <c r="F104" t="s">
        <v>576</v>
      </c>
      <c r="G104" t="s">
        <v>9</v>
      </c>
      <c r="H104" s="347">
        <v>1.5</v>
      </c>
      <c r="I104" s="347">
        <v>0</v>
      </c>
      <c r="J104" s="347">
        <v>1.5</v>
      </c>
      <c r="K104" s="347">
        <v>0</v>
      </c>
      <c r="L104" s="347">
        <v>0</v>
      </c>
      <c r="M104" s="347">
        <v>0</v>
      </c>
      <c r="N104" s="347">
        <v>0</v>
      </c>
      <c r="O104" s="347">
        <v>0</v>
      </c>
      <c r="P104" s="341" t="s">
        <v>2180</v>
      </c>
      <c r="Q104" t="s">
        <v>501</v>
      </c>
    </row>
    <row r="105" spans="1:17" x14ac:dyDescent="0.25">
      <c r="A105" s="149" t="s">
        <v>675</v>
      </c>
      <c r="B105" s="149">
        <v>331550</v>
      </c>
      <c r="C105" s="149">
        <v>169</v>
      </c>
      <c r="D105" t="s">
        <v>101</v>
      </c>
      <c r="E105" s="26" t="s">
        <v>134</v>
      </c>
      <c r="F105" t="s">
        <v>676</v>
      </c>
      <c r="G105" t="s">
        <v>9</v>
      </c>
      <c r="H105" s="347">
        <v>1.5009999999999999</v>
      </c>
      <c r="I105" s="347">
        <v>0</v>
      </c>
      <c r="J105" s="347">
        <v>1.5009999999999999</v>
      </c>
      <c r="K105" s="347">
        <v>0</v>
      </c>
      <c r="L105" s="347">
        <v>0</v>
      </c>
      <c r="M105" s="347">
        <v>0</v>
      </c>
      <c r="N105" s="347">
        <v>0</v>
      </c>
      <c r="O105" s="347">
        <v>0</v>
      </c>
      <c r="P105" s="341" t="s">
        <v>2179</v>
      </c>
      <c r="Q105" t="s">
        <v>501</v>
      </c>
    </row>
    <row r="106" spans="1:17" x14ac:dyDescent="0.25">
      <c r="A106" s="149" t="s">
        <v>677</v>
      </c>
      <c r="B106" s="149">
        <v>331570</v>
      </c>
      <c r="C106" s="149">
        <v>169</v>
      </c>
      <c r="D106" t="s">
        <v>101</v>
      </c>
      <c r="E106" s="26" t="s">
        <v>135</v>
      </c>
      <c r="F106" t="s">
        <v>678</v>
      </c>
      <c r="G106" t="s">
        <v>9</v>
      </c>
      <c r="H106" s="347">
        <v>1.58</v>
      </c>
      <c r="I106" s="347">
        <v>0</v>
      </c>
      <c r="J106" s="347">
        <v>1.28</v>
      </c>
      <c r="K106" s="347">
        <v>0</v>
      </c>
      <c r="L106" s="347">
        <v>0.3</v>
      </c>
      <c r="M106" s="347">
        <v>0</v>
      </c>
      <c r="N106" s="347">
        <v>0</v>
      </c>
      <c r="O106" s="347">
        <v>0</v>
      </c>
      <c r="P106" s="341" t="s">
        <v>2179</v>
      </c>
      <c r="Q106" t="s">
        <v>501</v>
      </c>
    </row>
    <row r="107" spans="1:17" x14ac:dyDescent="0.25">
      <c r="A107" s="149" t="s">
        <v>952</v>
      </c>
      <c r="B107" s="149">
        <v>332420</v>
      </c>
      <c r="C107" s="149">
        <v>408</v>
      </c>
      <c r="D107" t="s">
        <v>309</v>
      </c>
      <c r="E107" s="26" t="s">
        <v>310</v>
      </c>
      <c r="F107" t="s">
        <v>953</v>
      </c>
      <c r="G107" t="s">
        <v>9</v>
      </c>
      <c r="H107" s="347">
        <v>1.68</v>
      </c>
      <c r="I107" s="347">
        <v>0</v>
      </c>
      <c r="J107" s="347">
        <v>1.68</v>
      </c>
      <c r="K107" s="347">
        <v>0</v>
      </c>
      <c r="L107" s="347">
        <v>0</v>
      </c>
      <c r="M107" s="347">
        <v>0</v>
      </c>
      <c r="N107" s="347">
        <v>0</v>
      </c>
      <c r="O107" s="347">
        <v>0</v>
      </c>
      <c r="P107" s="341" t="s">
        <v>2180</v>
      </c>
      <c r="Q107" t="s">
        <v>501</v>
      </c>
    </row>
    <row r="108" spans="1:17" x14ac:dyDescent="0.25">
      <c r="A108" s="149" t="s">
        <v>894</v>
      </c>
      <c r="B108" s="149">
        <v>332160</v>
      </c>
      <c r="C108" s="149">
        <v>376</v>
      </c>
      <c r="D108" t="s">
        <v>264</v>
      </c>
      <c r="E108" s="26" t="s">
        <v>265</v>
      </c>
      <c r="F108" t="s">
        <v>895</v>
      </c>
      <c r="G108" t="s">
        <v>9</v>
      </c>
      <c r="H108" s="347">
        <v>1.798</v>
      </c>
      <c r="I108" s="347">
        <v>0</v>
      </c>
      <c r="J108" s="347">
        <v>1.028</v>
      </c>
      <c r="K108" s="347">
        <v>0</v>
      </c>
      <c r="L108" s="347">
        <v>0.47500000000000003</v>
      </c>
      <c r="M108" s="347">
        <v>0</v>
      </c>
      <c r="N108" s="347">
        <v>0.29499999999999998</v>
      </c>
      <c r="O108" s="347">
        <v>0</v>
      </c>
      <c r="P108" s="341">
        <v>0</v>
      </c>
      <c r="Q108" t="s">
        <v>501</v>
      </c>
    </row>
    <row r="109" spans="1:17" x14ac:dyDescent="0.25">
      <c r="A109" s="149" t="s">
        <v>868</v>
      </c>
      <c r="B109" s="149">
        <v>332080</v>
      </c>
      <c r="C109" s="149">
        <v>446</v>
      </c>
      <c r="D109" t="s">
        <v>400</v>
      </c>
      <c r="E109" s="26" t="s">
        <v>401</v>
      </c>
      <c r="F109" t="s">
        <v>869</v>
      </c>
      <c r="G109" t="s">
        <v>9</v>
      </c>
      <c r="H109" s="347">
        <v>1.98</v>
      </c>
      <c r="I109" s="347">
        <v>0</v>
      </c>
      <c r="J109" s="347">
        <v>1.41</v>
      </c>
      <c r="K109" s="347">
        <v>0</v>
      </c>
      <c r="L109" s="347">
        <v>0.57000000000000006</v>
      </c>
      <c r="M109" s="347">
        <v>0</v>
      </c>
      <c r="N109" s="347">
        <v>0</v>
      </c>
      <c r="O109" s="347">
        <v>0</v>
      </c>
      <c r="P109" s="341" t="s">
        <v>2180</v>
      </c>
      <c r="Q109" t="s">
        <v>501</v>
      </c>
    </row>
    <row r="110" spans="1:17" x14ac:dyDescent="0.25">
      <c r="A110" s="149" t="s">
        <v>697</v>
      </c>
      <c r="B110" s="149">
        <v>331700</v>
      </c>
      <c r="C110" s="149">
        <v>169</v>
      </c>
      <c r="D110" t="s">
        <v>101</v>
      </c>
      <c r="E110" s="26" t="s">
        <v>149</v>
      </c>
      <c r="F110" t="s">
        <v>698</v>
      </c>
      <c r="G110" t="s">
        <v>9</v>
      </c>
      <c r="H110" s="347">
        <v>2.1060000000000003</v>
      </c>
      <c r="I110" s="347">
        <v>0</v>
      </c>
      <c r="J110" s="347">
        <v>2.0060000000000002</v>
      </c>
      <c r="K110" s="347">
        <v>0</v>
      </c>
      <c r="L110" s="347">
        <v>0.1</v>
      </c>
      <c r="M110" s="347">
        <v>0</v>
      </c>
      <c r="N110" s="347">
        <v>0</v>
      </c>
      <c r="O110" s="347">
        <v>0</v>
      </c>
      <c r="P110" s="341" t="s">
        <v>2179</v>
      </c>
      <c r="Q110" t="s">
        <v>1378</v>
      </c>
    </row>
    <row r="111" spans="1:17" x14ac:dyDescent="0.25">
      <c r="A111" s="149" t="s">
        <v>646</v>
      </c>
      <c r="B111" s="149">
        <v>331280</v>
      </c>
      <c r="C111" s="149">
        <v>169</v>
      </c>
      <c r="D111" t="s">
        <v>101</v>
      </c>
      <c r="E111" s="26" t="s">
        <v>106</v>
      </c>
      <c r="F111" t="s">
        <v>647</v>
      </c>
      <c r="G111" t="s">
        <v>9</v>
      </c>
      <c r="H111" s="347">
        <v>2.2000000000000002</v>
      </c>
      <c r="I111" s="347">
        <v>0</v>
      </c>
      <c r="J111" s="347">
        <v>1.8</v>
      </c>
      <c r="K111" s="347">
        <v>0</v>
      </c>
      <c r="L111" s="347">
        <v>0.4</v>
      </c>
      <c r="M111" s="347">
        <v>0</v>
      </c>
      <c r="N111" s="347">
        <v>0</v>
      </c>
      <c r="O111" s="347">
        <v>0</v>
      </c>
      <c r="P111" s="341" t="s">
        <v>2179</v>
      </c>
      <c r="Q111" t="s">
        <v>501</v>
      </c>
    </row>
    <row r="112" spans="1:17" x14ac:dyDescent="0.25">
      <c r="A112" s="149" t="s">
        <v>741</v>
      </c>
      <c r="B112" s="149">
        <v>331760</v>
      </c>
      <c r="C112" s="149">
        <v>5</v>
      </c>
      <c r="D112" t="s">
        <v>157</v>
      </c>
      <c r="E112" s="26" t="s">
        <v>158</v>
      </c>
      <c r="F112" t="s">
        <v>742</v>
      </c>
      <c r="G112" t="s">
        <v>9</v>
      </c>
      <c r="H112" s="347">
        <v>2.2000000000000002</v>
      </c>
      <c r="I112" s="347">
        <v>0</v>
      </c>
      <c r="J112" s="347">
        <v>2.2000000000000002</v>
      </c>
      <c r="K112" s="347">
        <v>0</v>
      </c>
      <c r="L112" s="347">
        <v>0</v>
      </c>
      <c r="M112" s="347">
        <v>0</v>
      </c>
      <c r="N112" s="347">
        <v>0</v>
      </c>
      <c r="O112" s="347">
        <v>0</v>
      </c>
      <c r="P112" s="341" t="s">
        <v>2179</v>
      </c>
      <c r="Q112" t="s">
        <v>501</v>
      </c>
    </row>
    <row r="113" spans="1:17" x14ac:dyDescent="0.25">
      <c r="A113" s="149" t="s">
        <v>667</v>
      </c>
      <c r="B113" s="149">
        <v>331470</v>
      </c>
      <c r="C113" s="149">
        <v>169</v>
      </c>
      <c r="D113" t="s">
        <v>101</v>
      </c>
      <c r="E113" s="26" t="s">
        <v>126</v>
      </c>
      <c r="F113" t="s">
        <v>680</v>
      </c>
      <c r="G113" t="s">
        <v>9</v>
      </c>
      <c r="H113" s="347">
        <v>2.2999999999999998</v>
      </c>
      <c r="I113" s="347">
        <v>0</v>
      </c>
      <c r="J113" s="347">
        <v>2.2999999999999998</v>
      </c>
      <c r="K113" s="347">
        <v>0</v>
      </c>
      <c r="L113" s="347">
        <v>0</v>
      </c>
      <c r="M113" s="347">
        <v>0</v>
      </c>
      <c r="N113" s="347">
        <v>0</v>
      </c>
      <c r="O113" s="347">
        <v>0</v>
      </c>
      <c r="P113" s="341" t="s">
        <v>2179</v>
      </c>
      <c r="Q113" t="s">
        <v>1377</v>
      </c>
    </row>
    <row r="114" spans="1:17" x14ac:dyDescent="0.25">
      <c r="A114" s="149" t="s">
        <v>1018</v>
      </c>
      <c r="B114" s="149">
        <v>332720</v>
      </c>
      <c r="C114" s="149">
        <v>344</v>
      </c>
      <c r="D114" t="s">
        <v>365</v>
      </c>
      <c r="E114" s="26" t="s">
        <v>366</v>
      </c>
      <c r="F114" t="s">
        <v>1019</v>
      </c>
      <c r="G114" t="s">
        <v>9</v>
      </c>
      <c r="H114" s="347">
        <v>2.4649999999999999</v>
      </c>
      <c r="I114" s="347">
        <v>0</v>
      </c>
      <c r="J114" s="347">
        <v>1.6949999999999998</v>
      </c>
      <c r="K114" s="347">
        <v>0</v>
      </c>
      <c r="L114" s="347">
        <v>0.47500000000000003</v>
      </c>
      <c r="M114" s="347">
        <v>0</v>
      </c>
      <c r="N114" s="347">
        <v>0.29499999999999998</v>
      </c>
      <c r="O114" s="347">
        <v>0</v>
      </c>
      <c r="P114" s="341">
        <v>0</v>
      </c>
      <c r="Q114" t="s">
        <v>501</v>
      </c>
    </row>
    <row r="115" spans="1:17" x14ac:dyDescent="0.25">
      <c r="A115" s="149" t="s">
        <v>653</v>
      </c>
      <c r="B115" s="149">
        <v>331360</v>
      </c>
      <c r="C115" s="149">
        <v>169</v>
      </c>
      <c r="D115" t="s">
        <v>101</v>
      </c>
      <c r="E115" s="26" t="s">
        <v>115</v>
      </c>
      <c r="F115" t="s">
        <v>654</v>
      </c>
      <c r="G115" t="s">
        <v>9</v>
      </c>
      <c r="H115" s="347">
        <v>2.5</v>
      </c>
      <c r="I115" s="347">
        <v>0</v>
      </c>
      <c r="J115" s="347">
        <v>2.2000000000000002</v>
      </c>
      <c r="K115" s="347">
        <v>0</v>
      </c>
      <c r="L115" s="347">
        <v>0.3</v>
      </c>
      <c r="M115" s="347">
        <v>0</v>
      </c>
      <c r="N115" s="347">
        <v>0</v>
      </c>
      <c r="O115" s="347">
        <v>0</v>
      </c>
      <c r="P115" s="341" t="s">
        <v>2179</v>
      </c>
      <c r="Q115" t="s">
        <v>501</v>
      </c>
    </row>
    <row r="116" spans="1:17" x14ac:dyDescent="0.25">
      <c r="A116" s="149" t="s">
        <v>970</v>
      </c>
      <c r="B116" s="149">
        <v>332510</v>
      </c>
      <c r="C116" s="149">
        <v>395</v>
      </c>
      <c r="D116" t="s">
        <v>328</v>
      </c>
      <c r="E116" s="26" t="s">
        <v>329</v>
      </c>
      <c r="F116" t="s">
        <v>971</v>
      </c>
      <c r="G116" t="s">
        <v>9</v>
      </c>
      <c r="H116" s="347">
        <v>2.62</v>
      </c>
      <c r="I116" s="347">
        <v>0</v>
      </c>
      <c r="J116" s="347">
        <v>1.8499999999999999</v>
      </c>
      <c r="K116" s="347">
        <v>0</v>
      </c>
      <c r="L116" s="347">
        <v>0.47500000000000003</v>
      </c>
      <c r="M116" s="347">
        <v>0</v>
      </c>
      <c r="N116" s="347">
        <v>0.29499999999999998</v>
      </c>
      <c r="O116" s="347">
        <v>0</v>
      </c>
      <c r="P116" s="341">
        <v>0</v>
      </c>
      <c r="Q116" t="s">
        <v>501</v>
      </c>
    </row>
    <row r="117" spans="1:17" x14ac:dyDescent="0.25">
      <c r="A117" s="149" t="s">
        <v>679</v>
      </c>
      <c r="B117" s="149">
        <v>331660</v>
      </c>
      <c r="C117" s="149">
        <v>169</v>
      </c>
      <c r="D117" t="s">
        <v>101</v>
      </c>
      <c r="E117" s="26" t="s">
        <v>137</v>
      </c>
      <c r="F117" t="s">
        <v>680</v>
      </c>
      <c r="G117" t="s">
        <v>9</v>
      </c>
      <c r="H117" s="347">
        <v>3.18</v>
      </c>
      <c r="I117" s="347">
        <v>0</v>
      </c>
      <c r="J117" s="347">
        <v>2.2800000000000002</v>
      </c>
      <c r="K117" s="347">
        <v>0</v>
      </c>
      <c r="L117" s="347">
        <v>0.9</v>
      </c>
      <c r="M117" s="347">
        <v>0</v>
      </c>
      <c r="N117" s="347">
        <v>0</v>
      </c>
      <c r="O117" s="347">
        <v>0</v>
      </c>
      <c r="P117" s="341" t="s">
        <v>2179</v>
      </c>
      <c r="Q117" t="s">
        <v>1377</v>
      </c>
    </row>
    <row r="118" spans="1:17" x14ac:dyDescent="0.25">
      <c r="A118" s="149" t="s">
        <v>655</v>
      </c>
      <c r="B118" s="149">
        <v>331390</v>
      </c>
      <c r="C118" s="149">
        <v>169</v>
      </c>
      <c r="D118" t="s">
        <v>101</v>
      </c>
      <c r="E118" s="26" t="s">
        <v>118</v>
      </c>
      <c r="F118" t="s">
        <v>656</v>
      </c>
      <c r="G118" t="s">
        <v>9</v>
      </c>
      <c r="H118" s="347">
        <v>3.306</v>
      </c>
      <c r="I118" s="347">
        <v>0</v>
      </c>
      <c r="J118" s="347">
        <v>3.0060000000000002</v>
      </c>
      <c r="K118" s="347">
        <v>0</v>
      </c>
      <c r="L118" s="347">
        <v>0.3</v>
      </c>
      <c r="M118" s="347">
        <v>0</v>
      </c>
      <c r="N118" s="347">
        <v>0</v>
      </c>
      <c r="O118" s="347">
        <v>0</v>
      </c>
      <c r="P118" s="341" t="s">
        <v>2179</v>
      </c>
      <c r="Q118" t="s">
        <v>1376</v>
      </c>
    </row>
    <row r="119" spans="1:17" x14ac:dyDescent="0.25">
      <c r="A119" s="149" t="s">
        <v>650</v>
      </c>
      <c r="B119" s="149">
        <v>331310</v>
      </c>
      <c r="C119" s="149">
        <v>169</v>
      </c>
      <c r="D119" t="s">
        <v>101</v>
      </c>
      <c r="E119" s="26" t="s">
        <v>110</v>
      </c>
      <c r="F119" t="s">
        <v>638</v>
      </c>
      <c r="G119" t="s">
        <v>9</v>
      </c>
      <c r="H119" s="347">
        <v>3.5999999999999996</v>
      </c>
      <c r="I119" s="347">
        <v>0</v>
      </c>
      <c r="J119" s="347">
        <v>3.1999999999999997</v>
      </c>
      <c r="K119" s="347">
        <v>0</v>
      </c>
      <c r="L119" s="347">
        <v>0.4</v>
      </c>
      <c r="M119" s="347">
        <v>0</v>
      </c>
      <c r="N119" s="347">
        <v>0</v>
      </c>
      <c r="O119" s="347">
        <v>0</v>
      </c>
      <c r="P119" s="341" t="s">
        <v>2179</v>
      </c>
      <c r="Q119" t="s">
        <v>1375</v>
      </c>
    </row>
    <row r="120" spans="1:17" x14ac:dyDescent="0.25">
      <c r="A120" s="149" t="s">
        <v>641</v>
      </c>
      <c r="B120" s="149">
        <v>331800</v>
      </c>
      <c r="C120" s="149">
        <v>169</v>
      </c>
      <c r="D120" t="s">
        <v>101</v>
      </c>
      <c r="E120" s="26" t="s">
        <v>171</v>
      </c>
      <c r="F120" t="s">
        <v>642</v>
      </c>
      <c r="G120" t="s">
        <v>9</v>
      </c>
      <c r="H120" s="347">
        <v>13.5</v>
      </c>
      <c r="I120" s="347">
        <v>0</v>
      </c>
      <c r="J120" s="347">
        <v>12.6</v>
      </c>
      <c r="K120" s="347">
        <v>0</v>
      </c>
      <c r="L120" s="347">
        <v>0.9</v>
      </c>
      <c r="M120" s="347">
        <v>0</v>
      </c>
      <c r="N120" s="347">
        <v>0</v>
      </c>
      <c r="O120" s="347">
        <v>0</v>
      </c>
      <c r="P120" s="341" t="s">
        <v>2179</v>
      </c>
      <c r="Q120" t="s">
        <v>1383</v>
      </c>
    </row>
    <row r="121" spans="1:17" x14ac:dyDescent="0.25">
      <c r="A121" s="149" t="s">
        <v>948</v>
      </c>
      <c r="B121" s="149">
        <v>332400</v>
      </c>
      <c r="C121" s="149">
        <v>254</v>
      </c>
      <c r="D121" t="s">
        <v>301</v>
      </c>
      <c r="E121" s="26" t="s">
        <v>307</v>
      </c>
      <c r="F121" t="s">
        <v>949</v>
      </c>
      <c r="G121" t="s">
        <v>10</v>
      </c>
      <c r="H121" s="347">
        <v>2.4</v>
      </c>
      <c r="I121" s="347">
        <v>0</v>
      </c>
      <c r="J121" s="347">
        <v>2.4</v>
      </c>
      <c r="K121" s="347">
        <v>0</v>
      </c>
      <c r="L121" s="347">
        <v>0</v>
      </c>
      <c r="M121" s="347">
        <v>0</v>
      </c>
      <c r="N121" s="347">
        <v>0</v>
      </c>
      <c r="O121" s="347">
        <v>0</v>
      </c>
      <c r="P121" s="341" t="s">
        <v>2179</v>
      </c>
      <c r="Q121" t="s">
        <v>501</v>
      </c>
    </row>
    <row r="122" spans="1:17" x14ac:dyDescent="0.25">
      <c r="A122" s="149" t="s">
        <v>942</v>
      </c>
      <c r="B122" s="149">
        <v>332370</v>
      </c>
      <c r="C122" s="149">
        <v>254</v>
      </c>
      <c r="D122" t="s">
        <v>301</v>
      </c>
      <c r="E122" s="26" t="s">
        <v>304</v>
      </c>
      <c r="F122" t="s">
        <v>943</v>
      </c>
      <c r="G122" t="s">
        <v>10</v>
      </c>
      <c r="H122" s="347">
        <v>2.6</v>
      </c>
      <c r="I122" s="347">
        <v>0</v>
      </c>
      <c r="J122" s="347">
        <v>2.6</v>
      </c>
      <c r="K122" s="347">
        <v>0</v>
      </c>
      <c r="L122" s="347">
        <v>0</v>
      </c>
      <c r="M122" s="347">
        <v>0</v>
      </c>
      <c r="N122" s="347">
        <v>0</v>
      </c>
      <c r="O122" s="347">
        <v>0</v>
      </c>
      <c r="P122" s="341" t="s">
        <v>2179</v>
      </c>
      <c r="Q122" t="s">
        <v>501</v>
      </c>
    </row>
    <row r="123" spans="1:17" x14ac:dyDescent="0.25">
      <c r="A123" s="149" t="s">
        <v>938</v>
      </c>
      <c r="B123" s="149">
        <v>332350</v>
      </c>
      <c r="C123" s="149">
        <v>254</v>
      </c>
      <c r="D123" t="s">
        <v>301</v>
      </c>
      <c r="E123" s="26" t="s">
        <v>302</v>
      </c>
      <c r="F123" t="s">
        <v>939</v>
      </c>
      <c r="G123" t="s">
        <v>10</v>
      </c>
      <c r="H123" s="347">
        <v>2.6999999999999997</v>
      </c>
      <c r="I123" s="347">
        <v>0</v>
      </c>
      <c r="J123" s="347">
        <v>2.6999999999999997</v>
      </c>
      <c r="K123" s="347">
        <v>0</v>
      </c>
      <c r="L123" s="347">
        <v>0</v>
      </c>
      <c r="M123" s="347">
        <v>0</v>
      </c>
      <c r="N123" s="347">
        <v>0</v>
      </c>
      <c r="O123" s="347">
        <v>0</v>
      </c>
      <c r="P123" s="341" t="s">
        <v>2179</v>
      </c>
      <c r="Q123" t="s">
        <v>501</v>
      </c>
    </row>
    <row r="124" spans="1:17" x14ac:dyDescent="0.25">
      <c r="A124" s="149" t="s">
        <v>950</v>
      </c>
      <c r="B124" s="149">
        <v>332410</v>
      </c>
      <c r="C124" s="149">
        <v>254</v>
      </c>
      <c r="D124" t="s">
        <v>301</v>
      </c>
      <c r="E124" s="26" t="s">
        <v>308</v>
      </c>
      <c r="F124" t="s">
        <v>951</v>
      </c>
      <c r="G124" t="s">
        <v>10</v>
      </c>
      <c r="H124" s="347">
        <v>3</v>
      </c>
      <c r="I124" s="347">
        <v>0</v>
      </c>
      <c r="J124" s="347">
        <v>3</v>
      </c>
      <c r="K124" s="347">
        <v>0</v>
      </c>
      <c r="L124" s="347">
        <v>0</v>
      </c>
      <c r="M124" s="347">
        <v>0</v>
      </c>
      <c r="N124" s="347">
        <v>0</v>
      </c>
      <c r="O124" s="347">
        <v>0</v>
      </c>
      <c r="P124" s="341" t="s">
        <v>2179</v>
      </c>
    </row>
    <row r="125" spans="1:17" x14ac:dyDescent="0.25">
      <c r="A125" s="149" t="s">
        <v>946</v>
      </c>
      <c r="B125" s="149">
        <v>332390</v>
      </c>
      <c r="C125" s="149">
        <v>254</v>
      </c>
      <c r="D125" t="s">
        <v>301</v>
      </c>
      <c r="E125" s="26" t="s">
        <v>306</v>
      </c>
      <c r="F125" t="s">
        <v>947</v>
      </c>
      <c r="G125" t="s">
        <v>10</v>
      </c>
      <c r="H125" s="347">
        <v>3.1</v>
      </c>
      <c r="I125" s="347">
        <v>0</v>
      </c>
      <c r="J125" s="347">
        <v>3.1</v>
      </c>
      <c r="K125" s="347">
        <v>0</v>
      </c>
      <c r="L125" s="347">
        <v>0</v>
      </c>
      <c r="M125" s="347">
        <v>0</v>
      </c>
      <c r="N125" s="347">
        <v>0</v>
      </c>
      <c r="O125" s="347">
        <v>0</v>
      </c>
      <c r="P125" s="341" t="s">
        <v>2179</v>
      </c>
      <c r="Q125" t="s">
        <v>501</v>
      </c>
    </row>
    <row r="126" spans="1:17" x14ac:dyDescent="0.25">
      <c r="A126" s="149" t="s">
        <v>940</v>
      </c>
      <c r="B126" s="149">
        <v>332360</v>
      </c>
      <c r="C126" s="149">
        <v>254</v>
      </c>
      <c r="D126" t="s">
        <v>301</v>
      </c>
      <c r="E126" s="26" t="s">
        <v>303</v>
      </c>
      <c r="F126" t="s">
        <v>941</v>
      </c>
      <c r="G126" t="s">
        <v>10</v>
      </c>
      <c r="H126" s="347">
        <v>3.2</v>
      </c>
      <c r="I126" s="347">
        <v>0</v>
      </c>
      <c r="J126" s="347">
        <v>3.2</v>
      </c>
      <c r="K126" s="347">
        <v>0</v>
      </c>
      <c r="L126" s="347">
        <v>0</v>
      </c>
      <c r="M126" s="347">
        <v>0</v>
      </c>
      <c r="N126" s="347">
        <v>0</v>
      </c>
      <c r="O126" s="347">
        <v>0</v>
      </c>
      <c r="P126" s="341" t="s">
        <v>2179</v>
      </c>
      <c r="Q126" t="s">
        <v>501</v>
      </c>
    </row>
    <row r="127" spans="1:17" x14ac:dyDescent="0.25">
      <c r="A127" s="149" t="s">
        <v>944</v>
      </c>
      <c r="B127" s="149">
        <v>332380</v>
      </c>
      <c r="C127" s="149">
        <v>254</v>
      </c>
      <c r="D127" t="s">
        <v>301</v>
      </c>
      <c r="E127" s="26" t="s">
        <v>305</v>
      </c>
      <c r="F127" t="s">
        <v>945</v>
      </c>
      <c r="G127" t="s">
        <v>10</v>
      </c>
      <c r="H127" s="347">
        <v>4.4000000000000004</v>
      </c>
      <c r="I127" s="347">
        <v>0</v>
      </c>
      <c r="J127" s="347">
        <v>4.4000000000000004</v>
      </c>
      <c r="K127" s="347">
        <v>0</v>
      </c>
      <c r="L127" s="347">
        <v>0</v>
      </c>
      <c r="M127" s="347">
        <v>0</v>
      </c>
      <c r="N127" s="347">
        <v>0</v>
      </c>
      <c r="O127" s="347">
        <v>0</v>
      </c>
      <c r="P127" s="341" t="s">
        <v>2179</v>
      </c>
      <c r="Q127" t="s">
        <v>501</v>
      </c>
    </row>
    <row r="128" spans="1:17" x14ac:dyDescent="0.25">
      <c r="A128" s="149" t="s">
        <v>1009</v>
      </c>
      <c r="C128" s="149">
        <v>227</v>
      </c>
      <c r="D128" t="s">
        <v>1273</v>
      </c>
      <c r="E128" s="26" t="s">
        <v>1010</v>
      </c>
      <c r="F128" t="s">
        <v>1008</v>
      </c>
      <c r="G128" t="s">
        <v>10</v>
      </c>
      <c r="H128" s="347">
        <v>7.8000000000000007</v>
      </c>
      <c r="I128" s="347">
        <v>0</v>
      </c>
      <c r="J128" s="347">
        <v>7.8000000000000007</v>
      </c>
      <c r="K128" s="347">
        <v>0</v>
      </c>
      <c r="L128" s="347">
        <v>0</v>
      </c>
      <c r="M128" s="347">
        <v>0</v>
      </c>
      <c r="N128" s="347">
        <v>0</v>
      </c>
      <c r="O128" s="347">
        <v>0</v>
      </c>
      <c r="P128" s="341" t="s">
        <v>2179</v>
      </c>
      <c r="Q128" t="s">
        <v>501</v>
      </c>
    </row>
    <row r="129" spans="1:17" x14ac:dyDescent="0.25">
      <c r="A129" s="149" t="s">
        <v>751</v>
      </c>
      <c r="C129" s="149">
        <v>214</v>
      </c>
      <c r="D129" t="s">
        <v>167</v>
      </c>
      <c r="E129" s="26" t="s">
        <v>168</v>
      </c>
      <c r="F129" t="s">
        <v>753</v>
      </c>
      <c r="G129" t="s">
        <v>10</v>
      </c>
      <c r="H129" s="347">
        <v>20.3</v>
      </c>
      <c r="I129" s="347">
        <v>17.3</v>
      </c>
      <c r="J129" s="347">
        <v>3</v>
      </c>
      <c r="K129" s="347">
        <v>0</v>
      </c>
      <c r="L129" s="347">
        <v>0</v>
      </c>
      <c r="M129" s="347">
        <v>0</v>
      </c>
      <c r="N129" s="347">
        <v>0</v>
      </c>
      <c r="O129" s="347">
        <v>0</v>
      </c>
      <c r="P129" s="341" t="s">
        <v>2179</v>
      </c>
    </row>
    <row r="130" spans="1:17" x14ac:dyDescent="0.25">
      <c r="A130" s="149" t="s">
        <v>1004</v>
      </c>
      <c r="C130" s="149">
        <v>227</v>
      </c>
      <c r="D130" t="s">
        <v>1273</v>
      </c>
      <c r="E130" s="26" t="s">
        <v>1006</v>
      </c>
      <c r="F130" t="s">
        <v>1008</v>
      </c>
      <c r="G130" t="s">
        <v>10</v>
      </c>
      <c r="H130" s="347">
        <v>25.7</v>
      </c>
      <c r="I130" s="347">
        <v>25.4</v>
      </c>
      <c r="J130" s="347">
        <v>0.3</v>
      </c>
      <c r="K130" s="347">
        <v>0</v>
      </c>
      <c r="L130" s="347">
        <v>0</v>
      </c>
      <c r="M130" s="347">
        <v>0</v>
      </c>
      <c r="N130" s="347">
        <v>0</v>
      </c>
      <c r="O130" s="347">
        <v>0</v>
      </c>
      <c r="P130" s="341" t="s">
        <v>2179</v>
      </c>
      <c r="Q130" t="s">
        <v>501</v>
      </c>
    </row>
    <row r="131" spans="1:17" x14ac:dyDescent="0.25">
      <c r="A131" s="149" t="s">
        <v>1301</v>
      </c>
      <c r="B131" s="149">
        <v>332090</v>
      </c>
      <c r="C131" s="149">
        <v>407</v>
      </c>
      <c r="D131" t="s">
        <v>253</v>
      </c>
      <c r="E131" s="26" t="s">
        <v>254</v>
      </c>
      <c r="F131" t="s">
        <v>691</v>
      </c>
      <c r="G131" t="s">
        <v>11</v>
      </c>
      <c r="H131" s="347">
        <v>0.18</v>
      </c>
      <c r="I131" s="347">
        <v>0</v>
      </c>
      <c r="J131" s="347">
        <v>0.18</v>
      </c>
      <c r="K131" s="347">
        <v>0</v>
      </c>
      <c r="L131" s="347">
        <v>0</v>
      </c>
      <c r="M131" s="347">
        <v>0</v>
      </c>
      <c r="N131" s="347">
        <v>0</v>
      </c>
      <c r="O131" s="347">
        <v>0</v>
      </c>
      <c r="P131" s="341" t="s">
        <v>2180</v>
      </c>
      <c r="Q131" t="s">
        <v>692</v>
      </c>
    </row>
    <row r="132" spans="1:17" x14ac:dyDescent="0.25">
      <c r="A132" s="149" t="s">
        <v>857</v>
      </c>
      <c r="B132" s="149">
        <v>332060</v>
      </c>
      <c r="C132" s="149">
        <v>369</v>
      </c>
      <c r="D132" t="s">
        <v>243</v>
      </c>
      <c r="E132" s="26" t="s">
        <v>244</v>
      </c>
      <c r="F132" t="s">
        <v>858</v>
      </c>
      <c r="G132" t="s">
        <v>11</v>
      </c>
      <c r="H132" s="347">
        <v>0.7955000000000001</v>
      </c>
      <c r="I132" s="347">
        <v>0</v>
      </c>
      <c r="J132" s="347">
        <v>0.37</v>
      </c>
      <c r="K132" s="347">
        <v>0</v>
      </c>
      <c r="L132" s="347">
        <v>0.1</v>
      </c>
      <c r="M132" s="347">
        <v>4.8500000000000001E-2</v>
      </c>
      <c r="N132" s="347">
        <v>0.27700000000000002</v>
      </c>
      <c r="O132" s="347">
        <v>0</v>
      </c>
      <c r="P132" s="341" t="s">
        <v>2189</v>
      </c>
      <c r="Q132" t="s">
        <v>501</v>
      </c>
    </row>
    <row r="133" spans="1:17" x14ac:dyDescent="0.25">
      <c r="A133" s="149" t="s">
        <v>639</v>
      </c>
      <c r="B133" s="149">
        <v>331250</v>
      </c>
      <c r="C133" s="149">
        <v>169</v>
      </c>
      <c r="D133" t="s">
        <v>101</v>
      </c>
      <c r="E133" s="26" t="s">
        <v>103</v>
      </c>
      <c r="F133" t="s">
        <v>640</v>
      </c>
      <c r="G133" t="s">
        <v>11</v>
      </c>
      <c r="H133" s="347">
        <v>1.1000000000000001</v>
      </c>
      <c r="I133" s="347">
        <v>0</v>
      </c>
      <c r="J133" s="347">
        <v>1.1000000000000001</v>
      </c>
      <c r="K133" s="347">
        <v>0</v>
      </c>
      <c r="L133" s="347">
        <v>0</v>
      </c>
      <c r="M133" s="347">
        <v>0</v>
      </c>
      <c r="N133" s="347">
        <v>0</v>
      </c>
      <c r="O133" s="347">
        <v>0</v>
      </c>
      <c r="P133" s="341" t="s">
        <v>2179</v>
      </c>
      <c r="Q133" t="s">
        <v>501</v>
      </c>
    </row>
    <row r="134" spans="1:17" x14ac:dyDescent="0.25">
      <c r="A134" s="149" t="s">
        <v>659</v>
      </c>
      <c r="B134" s="149">
        <v>331410</v>
      </c>
      <c r="C134" s="149">
        <v>169</v>
      </c>
      <c r="D134" t="s">
        <v>101</v>
      </c>
      <c r="E134" s="26" t="s">
        <v>120</v>
      </c>
      <c r="F134" t="s">
        <v>660</v>
      </c>
      <c r="G134" t="s">
        <v>11</v>
      </c>
      <c r="H134" s="347">
        <v>1.1000000000000001</v>
      </c>
      <c r="I134" s="347">
        <v>0</v>
      </c>
      <c r="J134" s="347">
        <v>1.1000000000000001</v>
      </c>
      <c r="K134" s="347">
        <v>0</v>
      </c>
      <c r="L134" s="347">
        <v>0</v>
      </c>
      <c r="M134" s="347">
        <v>0</v>
      </c>
      <c r="N134" s="347">
        <v>0</v>
      </c>
      <c r="O134" s="347">
        <v>0</v>
      </c>
      <c r="P134" s="341" t="s">
        <v>2179</v>
      </c>
      <c r="Q134" t="s">
        <v>501</v>
      </c>
    </row>
    <row r="135" spans="1:17" x14ac:dyDescent="0.25">
      <c r="A135" s="149" t="s">
        <v>657</v>
      </c>
      <c r="B135" s="149">
        <v>331400</v>
      </c>
      <c r="C135" s="149">
        <v>169</v>
      </c>
      <c r="D135" t="s">
        <v>101</v>
      </c>
      <c r="E135" s="26" t="s">
        <v>119</v>
      </c>
      <c r="F135" t="s">
        <v>658</v>
      </c>
      <c r="G135" t="s">
        <v>11</v>
      </c>
      <c r="H135" s="347">
        <v>1.2</v>
      </c>
      <c r="I135" s="347">
        <v>0</v>
      </c>
      <c r="J135" s="347">
        <v>1.2</v>
      </c>
      <c r="K135" s="347">
        <v>0</v>
      </c>
      <c r="L135" s="347">
        <v>0</v>
      </c>
      <c r="M135" s="347">
        <v>0</v>
      </c>
      <c r="N135" s="347">
        <v>0</v>
      </c>
      <c r="O135" s="347">
        <v>0</v>
      </c>
      <c r="P135" s="341" t="s">
        <v>2179</v>
      </c>
      <c r="Q135" t="s">
        <v>501</v>
      </c>
    </row>
    <row r="136" spans="1:17" x14ac:dyDescent="0.25">
      <c r="A136" s="149" t="s">
        <v>671</v>
      </c>
      <c r="B136" s="149">
        <v>331500</v>
      </c>
      <c r="C136" s="149">
        <v>169</v>
      </c>
      <c r="D136" t="s">
        <v>101</v>
      </c>
      <c r="E136" s="26" t="s">
        <v>129</v>
      </c>
      <c r="F136" t="s">
        <v>672</v>
      </c>
      <c r="G136" t="s">
        <v>11</v>
      </c>
      <c r="H136" s="347">
        <v>1.252</v>
      </c>
      <c r="I136" s="347">
        <v>0</v>
      </c>
      <c r="J136" s="347">
        <v>1.252</v>
      </c>
      <c r="K136" s="347">
        <v>0</v>
      </c>
      <c r="L136" s="347">
        <v>0</v>
      </c>
      <c r="M136" s="347">
        <v>0</v>
      </c>
      <c r="N136" s="347">
        <v>0</v>
      </c>
      <c r="O136" s="347">
        <v>0</v>
      </c>
      <c r="P136" s="341" t="s">
        <v>2179</v>
      </c>
      <c r="Q136" t="s">
        <v>501</v>
      </c>
    </row>
    <row r="137" spans="1:17" x14ac:dyDescent="0.25">
      <c r="A137" s="149" t="s">
        <v>673</v>
      </c>
      <c r="B137" s="149">
        <v>331510</v>
      </c>
      <c r="C137" s="149">
        <v>169</v>
      </c>
      <c r="D137" t="s">
        <v>101</v>
      </c>
      <c r="E137" s="26" t="s">
        <v>130</v>
      </c>
      <c r="F137" t="s">
        <v>674</v>
      </c>
      <c r="G137" t="s">
        <v>11</v>
      </c>
      <c r="H137" s="347">
        <v>1.6489999999999998</v>
      </c>
      <c r="I137" s="347">
        <v>0</v>
      </c>
      <c r="J137" s="347">
        <v>1.6259999999999999</v>
      </c>
      <c r="K137" s="347">
        <v>0</v>
      </c>
      <c r="L137" s="347">
        <v>0</v>
      </c>
      <c r="M137" s="347">
        <v>2.3E-2</v>
      </c>
      <c r="N137" s="347">
        <v>0</v>
      </c>
      <c r="O137" s="347">
        <v>0</v>
      </c>
      <c r="P137" s="341" t="s">
        <v>2179</v>
      </c>
      <c r="Q137" t="s">
        <v>501</v>
      </c>
    </row>
    <row r="138" spans="1:17" x14ac:dyDescent="0.25">
      <c r="A138" s="149" t="s">
        <v>759</v>
      </c>
      <c r="B138" s="149">
        <v>331820</v>
      </c>
      <c r="C138" s="149">
        <v>432</v>
      </c>
      <c r="D138" t="s">
        <v>173</v>
      </c>
      <c r="E138" s="26" t="s">
        <v>174</v>
      </c>
      <c r="F138" t="s">
        <v>760</v>
      </c>
      <c r="G138" t="s">
        <v>11</v>
      </c>
      <c r="H138" s="347">
        <v>1.6749999999999998</v>
      </c>
      <c r="I138" s="347">
        <v>0</v>
      </c>
      <c r="J138" s="347">
        <v>1.1519999999999999</v>
      </c>
      <c r="K138" s="347">
        <v>0</v>
      </c>
      <c r="L138" s="347">
        <v>0.2</v>
      </c>
      <c r="M138" s="347">
        <v>4.5999999999999999E-2</v>
      </c>
      <c r="N138" s="347">
        <v>0.27700000000000002</v>
      </c>
      <c r="O138" s="347">
        <v>0</v>
      </c>
      <c r="P138" s="341" t="s">
        <v>2182</v>
      </c>
      <c r="Q138" t="s">
        <v>501</v>
      </c>
    </row>
    <row r="139" spans="1:17" x14ac:dyDescent="0.25">
      <c r="A139" s="149" t="s">
        <v>690</v>
      </c>
      <c r="B139" s="149">
        <v>331650</v>
      </c>
      <c r="C139" s="149">
        <v>169</v>
      </c>
      <c r="D139" t="s">
        <v>101</v>
      </c>
      <c r="E139" s="26" t="s">
        <v>145</v>
      </c>
      <c r="F139" t="s">
        <v>691</v>
      </c>
      <c r="G139" t="s">
        <v>11</v>
      </c>
      <c r="H139" s="347">
        <v>1.9589999999999999</v>
      </c>
      <c r="I139" s="347">
        <v>0</v>
      </c>
      <c r="J139" s="347">
        <v>1.5</v>
      </c>
      <c r="K139" s="347">
        <v>0</v>
      </c>
      <c r="L139" s="347">
        <v>0</v>
      </c>
      <c r="M139" s="347">
        <v>0.224</v>
      </c>
      <c r="N139" s="347">
        <v>0.23499999999999999</v>
      </c>
      <c r="O139" s="347">
        <v>0</v>
      </c>
      <c r="P139" s="341" t="s">
        <v>2187</v>
      </c>
      <c r="Q139" t="s">
        <v>692</v>
      </c>
    </row>
    <row r="140" spans="1:17" x14ac:dyDescent="0.25">
      <c r="A140" s="149" t="s">
        <v>686</v>
      </c>
      <c r="B140" s="149">
        <v>331610</v>
      </c>
      <c r="C140" s="149">
        <v>169</v>
      </c>
      <c r="D140" t="s">
        <v>101</v>
      </c>
      <c r="E140" s="26" t="s">
        <v>141</v>
      </c>
      <c r="F140" t="s">
        <v>687</v>
      </c>
      <c r="G140" t="s">
        <v>11</v>
      </c>
      <c r="H140" s="347">
        <v>2.5099999999999998</v>
      </c>
      <c r="I140" s="347">
        <v>0</v>
      </c>
      <c r="J140" s="347">
        <v>2.25</v>
      </c>
      <c r="K140" s="347">
        <v>0</v>
      </c>
      <c r="L140" s="347">
        <v>0.26</v>
      </c>
      <c r="M140" s="347">
        <v>0</v>
      </c>
      <c r="N140" s="347">
        <v>0</v>
      </c>
      <c r="O140" s="347">
        <v>0</v>
      </c>
      <c r="P140" s="341" t="s">
        <v>2179</v>
      </c>
      <c r="Q140" t="s">
        <v>501</v>
      </c>
    </row>
    <row r="141" spans="1:17" x14ac:dyDescent="0.25">
      <c r="A141" s="149" t="s">
        <v>888</v>
      </c>
      <c r="B141" s="149">
        <v>332130</v>
      </c>
      <c r="C141" s="149">
        <v>17</v>
      </c>
      <c r="D141" t="s">
        <v>258</v>
      </c>
      <c r="E141" s="26" t="s">
        <v>259</v>
      </c>
      <c r="F141" t="s">
        <v>889</v>
      </c>
      <c r="G141" t="s">
        <v>11</v>
      </c>
      <c r="H141" s="347">
        <v>17.099999999999998</v>
      </c>
      <c r="I141" s="347">
        <v>0</v>
      </c>
      <c r="J141" s="347">
        <v>11.799999999999999</v>
      </c>
      <c r="K141" s="347">
        <v>0</v>
      </c>
      <c r="L141" s="347">
        <v>3.3000000000000003</v>
      </c>
      <c r="M141" s="347">
        <v>0.79999999999999993</v>
      </c>
      <c r="N141" s="347">
        <v>1.2</v>
      </c>
      <c r="O141" s="347">
        <v>0</v>
      </c>
      <c r="P141" s="341" t="s">
        <v>2179</v>
      </c>
      <c r="Q141" t="s">
        <v>501</v>
      </c>
    </row>
    <row r="142" spans="1:17" x14ac:dyDescent="0.25">
      <c r="A142" s="149" t="s">
        <v>1316</v>
      </c>
      <c r="C142" s="149"/>
      <c r="D142" s="26">
        <v>0</v>
      </c>
      <c r="E142" s="26" t="s">
        <v>208</v>
      </c>
      <c r="F142">
        <v>0</v>
      </c>
      <c r="G142" t="s">
        <v>12</v>
      </c>
      <c r="H142" s="347">
        <v>0.125</v>
      </c>
      <c r="I142" s="347">
        <v>0</v>
      </c>
      <c r="J142" s="347">
        <v>0</v>
      </c>
      <c r="K142" s="347">
        <v>0.125</v>
      </c>
      <c r="L142" s="347">
        <v>0</v>
      </c>
      <c r="M142" s="347">
        <v>0</v>
      </c>
      <c r="N142" s="347">
        <v>0</v>
      </c>
      <c r="O142" s="347">
        <v>0</v>
      </c>
      <c r="P142" s="341" t="s">
        <v>2182</v>
      </c>
      <c r="Q142" t="s">
        <v>541</v>
      </c>
    </row>
    <row r="143" spans="1:17" x14ac:dyDescent="0.25">
      <c r="A143" s="149" t="s">
        <v>1314</v>
      </c>
      <c r="C143" s="149"/>
      <c r="D143">
        <v>0</v>
      </c>
      <c r="E143" s="26" t="s">
        <v>1315</v>
      </c>
      <c r="F143" t="s">
        <v>596</v>
      </c>
      <c r="G143" t="s">
        <v>12</v>
      </c>
      <c r="H143" s="347">
        <v>0.16</v>
      </c>
      <c r="I143" s="347">
        <v>0</v>
      </c>
      <c r="J143" s="347">
        <v>0</v>
      </c>
      <c r="K143" s="347">
        <v>0.16</v>
      </c>
      <c r="L143" s="347">
        <v>0</v>
      </c>
      <c r="M143" s="347">
        <v>0</v>
      </c>
      <c r="N143" s="347">
        <v>0</v>
      </c>
      <c r="O143" s="347">
        <v>0</v>
      </c>
      <c r="P143" s="341" t="s">
        <v>2182</v>
      </c>
    </row>
    <row r="144" spans="1:17" x14ac:dyDescent="0.25">
      <c r="A144" s="149" t="s">
        <v>2196</v>
      </c>
      <c r="C144" s="149"/>
      <c r="D144" t="s">
        <v>2197</v>
      </c>
      <c r="E144" s="26" t="s">
        <v>2198</v>
      </c>
      <c r="F144" t="s">
        <v>596</v>
      </c>
      <c r="G144" t="s">
        <v>12</v>
      </c>
      <c r="H144" s="347">
        <v>0.3</v>
      </c>
      <c r="I144" s="347">
        <v>0</v>
      </c>
      <c r="J144" s="347">
        <v>0</v>
      </c>
      <c r="K144" s="347">
        <v>0.3</v>
      </c>
      <c r="L144" s="347">
        <v>0</v>
      </c>
      <c r="M144" s="347">
        <v>0</v>
      </c>
      <c r="N144" s="347">
        <v>0</v>
      </c>
      <c r="O144" s="347">
        <v>0</v>
      </c>
      <c r="P144" s="341" t="s">
        <v>2199</v>
      </c>
      <c r="Q144" t="s">
        <v>501</v>
      </c>
    </row>
    <row r="145" spans="1:17" x14ac:dyDescent="0.25">
      <c r="A145" s="149" t="s">
        <v>1298</v>
      </c>
      <c r="C145" s="149">
        <v>13</v>
      </c>
      <c r="D145" t="s">
        <v>218</v>
      </c>
      <c r="E145" s="26" t="s">
        <v>1299</v>
      </c>
      <c r="F145" t="s">
        <v>596</v>
      </c>
      <c r="G145" t="s">
        <v>12</v>
      </c>
      <c r="H145" s="347">
        <v>0.56300000000000006</v>
      </c>
      <c r="I145" s="347">
        <v>0</v>
      </c>
      <c r="J145" s="347">
        <v>0</v>
      </c>
      <c r="K145" s="347">
        <v>0</v>
      </c>
      <c r="L145" s="347">
        <v>0</v>
      </c>
      <c r="M145" s="347">
        <v>0.56300000000000006</v>
      </c>
      <c r="N145" s="347">
        <v>0</v>
      </c>
      <c r="O145" s="347">
        <v>0</v>
      </c>
      <c r="P145" s="341" t="s">
        <v>2182</v>
      </c>
      <c r="Q145" t="s">
        <v>535</v>
      </c>
    </row>
    <row r="146" spans="1:17" x14ac:dyDescent="0.25">
      <c r="A146" s="149" t="s">
        <v>1309</v>
      </c>
      <c r="D146" s="26" t="s">
        <v>1310</v>
      </c>
      <c r="E146" s="26" t="s">
        <v>1311</v>
      </c>
      <c r="F146" s="149" t="s">
        <v>596</v>
      </c>
      <c r="G146" s="149" t="s">
        <v>12</v>
      </c>
      <c r="H146" s="347">
        <v>1.2</v>
      </c>
      <c r="I146" s="347">
        <v>0</v>
      </c>
      <c r="J146" s="348">
        <v>0</v>
      </c>
      <c r="K146" s="347">
        <v>1.2</v>
      </c>
      <c r="L146" s="347">
        <v>0</v>
      </c>
      <c r="M146" s="347">
        <v>0</v>
      </c>
      <c r="N146" s="347">
        <v>0</v>
      </c>
      <c r="O146" s="347">
        <v>0</v>
      </c>
      <c r="P146" s="341" t="s">
        <v>2182</v>
      </c>
      <c r="Q146" t="s">
        <v>501</v>
      </c>
    </row>
    <row r="147" spans="1:17" x14ac:dyDescent="0.25">
      <c r="A147" s="149" t="s">
        <v>1306</v>
      </c>
      <c r="D147" s="26" t="s">
        <v>1307</v>
      </c>
      <c r="E147" s="26" t="s">
        <v>1308</v>
      </c>
      <c r="F147" s="149" t="s">
        <v>596</v>
      </c>
      <c r="G147" s="149" t="s">
        <v>12</v>
      </c>
      <c r="H147" s="347">
        <v>1.3399999999999999</v>
      </c>
      <c r="I147" s="347">
        <v>0</v>
      </c>
      <c r="J147" s="348">
        <v>0</v>
      </c>
      <c r="K147" s="347">
        <v>0</v>
      </c>
      <c r="L147" s="347">
        <v>0</v>
      </c>
      <c r="M147" s="347">
        <v>1.3399999999999999</v>
      </c>
      <c r="N147" s="347">
        <v>0</v>
      </c>
      <c r="O147" s="347">
        <v>0</v>
      </c>
      <c r="P147" s="341" t="s">
        <v>2182</v>
      </c>
      <c r="Q147" t="s">
        <v>501</v>
      </c>
    </row>
    <row r="148" spans="1:17" x14ac:dyDescent="0.25">
      <c r="A148" s="149" t="s">
        <v>594</v>
      </c>
      <c r="C148" s="149">
        <v>742</v>
      </c>
      <c r="D148" t="s">
        <v>75</v>
      </c>
      <c r="E148" s="26" t="s">
        <v>76</v>
      </c>
      <c r="F148" t="s">
        <v>596</v>
      </c>
      <c r="G148" t="s">
        <v>12</v>
      </c>
      <c r="H148" s="347">
        <v>1.9</v>
      </c>
      <c r="I148" s="347">
        <v>0</v>
      </c>
      <c r="J148" s="347">
        <v>0</v>
      </c>
      <c r="K148" s="347">
        <v>0</v>
      </c>
      <c r="L148" s="347">
        <v>1.9</v>
      </c>
      <c r="M148" s="347">
        <v>0</v>
      </c>
      <c r="N148" s="347">
        <v>0</v>
      </c>
      <c r="O148" s="347">
        <v>0</v>
      </c>
      <c r="P148" s="341" t="s">
        <v>2179</v>
      </c>
      <c r="Q148" t="s">
        <v>535</v>
      </c>
    </row>
    <row r="149" spans="1:17" x14ac:dyDescent="0.25">
      <c r="A149" s="149" t="s">
        <v>840</v>
      </c>
      <c r="C149" s="149">
        <v>32</v>
      </c>
      <c r="D149" t="s">
        <v>227</v>
      </c>
      <c r="E149" s="26" t="s">
        <v>231</v>
      </c>
      <c r="F149" t="s">
        <v>596</v>
      </c>
      <c r="G149" t="s">
        <v>12</v>
      </c>
      <c r="H149" s="347">
        <v>2.2000000000000002</v>
      </c>
      <c r="I149" s="347">
        <v>0</v>
      </c>
      <c r="J149" s="347">
        <v>2.2000000000000002</v>
      </c>
      <c r="K149" s="347">
        <v>0</v>
      </c>
      <c r="L149" s="347">
        <v>0</v>
      </c>
      <c r="M149" s="347">
        <v>0</v>
      </c>
      <c r="N149" s="347">
        <v>0</v>
      </c>
      <c r="O149" s="347">
        <v>0</v>
      </c>
      <c r="P149" s="341" t="s">
        <v>2179</v>
      </c>
      <c r="Q149" t="s">
        <v>501</v>
      </c>
    </row>
    <row r="150" spans="1:17" x14ac:dyDescent="0.25">
      <c r="A150" s="149" t="s">
        <v>2183</v>
      </c>
      <c r="C150" s="149">
        <v>8</v>
      </c>
      <c r="D150" t="s">
        <v>187</v>
      </c>
      <c r="E150" s="26" t="s">
        <v>2184</v>
      </c>
      <c r="F150" t="s">
        <v>596</v>
      </c>
      <c r="G150" t="s">
        <v>12</v>
      </c>
      <c r="H150" s="347">
        <v>3</v>
      </c>
      <c r="I150" s="347">
        <v>0</v>
      </c>
      <c r="J150" s="347">
        <v>0</v>
      </c>
      <c r="K150" s="347">
        <v>0</v>
      </c>
      <c r="L150" s="347">
        <v>0</v>
      </c>
      <c r="M150" s="347">
        <v>0</v>
      </c>
      <c r="N150" s="347">
        <v>2</v>
      </c>
      <c r="O150" s="347">
        <v>1</v>
      </c>
      <c r="P150" s="341" t="s">
        <v>2182</v>
      </c>
      <c r="Q150" t="s">
        <v>536</v>
      </c>
    </row>
    <row r="151" spans="1:17" x14ac:dyDescent="0.25">
      <c r="A151" s="149" t="s">
        <v>798</v>
      </c>
      <c r="C151" s="149">
        <v>720</v>
      </c>
      <c r="D151" s="26" t="s">
        <v>1295</v>
      </c>
      <c r="E151" s="26" t="s">
        <v>800</v>
      </c>
      <c r="F151" t="s">
        <v>596</v>
      </c>
      <c r="G151" t="s">
        <v>12</v>
      </c>
      <c r="H151" s="347">
        <v>7.4</v>
      </c>
      <c r="I151" s="347">
        <v>0</v>
      </c>
      <c r="J151" s="347">
        <v>7.4</v>
      </c>
      <c r="K151" s="347">
        <v>0</v>
      </c>
      <c r="L151" s="347">
        <v>0</v>
      </c>
      <c r="M151" s="347">
        <v>0</v>
      </c>
      <c r="N151" s="347">
        <v>0</v>
      </c>
      <c r="O151" s="347">
        <v>0</v>
      </c>
      <c r="P151" s="341" t="s">
        <v>2179</v>
      </c>
      <c r="Q151" t="s">
        <v>501</v>
      </c>
    </row>
    <row r="152" spans="1:17" x14ac:dyDescent="0.25">
      <c r="A152" s="149" t="s">
        <v>1013</v>
      </c>
      <c r="C152" s="149"/>
      <c r="D152" t="s">
        <v>1312</v>
      </c>
      <c r="E152" s="26" t="s">
        <v>1015</v>
      </c>
      <c r="F152" t="s">
        <v>596</v>
      </c>
      <c r="G152" t="s">
        <v>12</v>
      </c>
      <c r="H152" s="347">
        <v>8.6</v>
      </c>
      <c r="I152" s="347">
        <v>8.6</v>
      </c>
      <c r="J152" s="347">
        <v>0</v>
      </c>
      <c r="K152" s="347">
        <v>0</v>
      </c>
      <c r="L152" s="347">
        <v>0</v>
      </c>
      <c r="M152" s="347">
        <v>0</v>
      </c>
      <c r="N152" s="347">
        <v>0</v>
      </c>
      <c r="O152" s="347">
        <v>0</v>
      </c>
      <c r="P152" s="341" t="s">
        <v>2179</v>
      </c>
      <c r="Q152" t="s">
        <v>501</v>
      </c>
    </row>
    <row r="153" spans="1:17" x14ac:dyDescent="0.25">
      <c r="A153" s="149" t="s">
        <v>804</v>
      </c>
      <c r="C153" s="149">
        <v>724</v>
      </c>
      <c r="D153" t="s">
        <v>1297</v>
      </c>
      <c r="E153" s="26" t="s">
        <v>806</v>
      </c>
      <c r="F153" t="s">
        <v>596</v>
      </c>
      <c r="G153" t="s">
        <v>12</v>
      </c>
      <c r="H153" s="347">
        <v>11.5</v>
      </c>
      <c r="I153" s="347">
        <v>0</v>
      </c>
      <c r="J153" s="347">
        <v>11.5</v>
      </c>
      <c r="K153" s="347">
        <v>0</v>
      </c>
      <c r="L153" s="347">
        <v>0</v>
      </c>
      <c r="M153" s="347">
        <v>0</v>
      </c>
      <c r="N153" s="347">
        <v>0</v>
      </c>
      <c r="O153" s="347">
        <v>0</v>
      </c>
      <c r="P153" s="341" t="s">
        <v>2179</v>
      </c>
      <c r="Q153" t="s">
        <v>2194</v>
      </c>
    </row>
    <row r="154" spans="1:17" x14ac:dyDescent="0.25">
      <c r="A154" s="149" t="s">
        <v>1291</v>
      </c>
      <c r="D154" s="26" t="s">
        <v>1292</v>
      </c>
      <c r="E154" s="26" t="s">
        <v>1293</v>
      </c>
      <c r="F154" s="149" t="s">
        <v>596</v>
      </c>
      <c r="G154" s="149" t="s">
        <v>12</v>
      </c>
      <c r="H154" s="347">
        <v>12.5</v>
      </c>
      <c r="I154" s="347">
        <v>12.5</v>
      </c>
      <c r="J154" s="348">
        <v>0</v>
      </c>
      <c r="K154" s="347">
        <v>0</v>
      </c>
      <c r="L154" s="347">
        <v>0</v>
      </c>
      <c r="M154" s="347">
        <v>0</v>
      </c>
      <c r="N154" s="347">
        <v>0</v>
      </c>
      <c r="O154" s="347">
        <v>0</v>
      </c>
      <c r="P154" s="341" t="s">
        <v>2179</v>
      </c>
    </row>
    <row r="155" spans="1:17" x14ac:dyDescent="0.25">
      <c r="A155" s="149" t="s">
        <v>775</v>
      </c>
      <c r="C155" s="149">
        <v>8</v>
      </c>
      <c r="D155" t="s">
        <v>187</v>
      </c>
      <c r="E155" s="26" t="s">
        <v>190</v>
      </c>
      <c r="F155" t="s">
        <v>596</v>
      </c>
      <c r="G155" t="s">
        <v>12</v>
      </c>
      <c r="H155" s="347">
        <v>15</v>
      </c>
      <c r="I155" s="347">
        <v>15</v>
      </c>
      <c r="J155" s="347">
        <v>0</v>
      </c>
      <c r="K155" s="347">
        <v>0</v>
      </c>
      <c r="L155" s="347">
        <v>0</v>
      </c>
      <c r="M155" s="347">
        <v>0</v>
      </c>
      <c r="N155" s="347">
        <v>0</v>
      </c>
      <c r="O155" s="347">
        <v>0</v>
      </c>
      <c r="P155" s="341" t="s">
        <v>2179</v>
      </c>
    </row>
    <row r="156" spans="1:17" x14ac:dyDescent="0.25">
      <c r="A156" s="149" t="s">
        <v>779</v>
      </c>
      <c r="C156" s="149">
        <v>108</v>
      </c>
      <c r="D156" t="s">
        <v>338</v>
      </c>
      <c r="E156" s="26" t="s">
        <v>339</v>
      </c>
      <c r="F156" t="s">
        <v>596</v>
      </c>
      <c r="G156" t="s">
        <v>12</v>
      </c>
      <c r="H156" s="347">
        <v>15.600000000000001</v>
      </c>
      <c r="I156" s="347">
        <v>0</v>
      </c>
      <c r="J156" s="347">
        <v>15.600000000000001</v>
      </c>
      <c r="K156" s="347">
        <v>0</v>
      </c>
      <c r="L156" s="347">
        <v>0</v>
      </c>
      <c r="M156" s="347">
        <v>0</v>
      </c>
      <c r="N156" s="347">
        <v>0</v>
      </c>
      <c r="O156" s="347">
        <v>0</v>
      </c>
      <c r="P156" s="341" t="s">
        <v>2179</v>
      </c>
      <c r="Q156" t="s">
        <v>544</v>
      </c>
    </row>
    <row r="157" spans="1:17" x14ac:dyDescent="0.25">
      <c r="A157" s="149" t="s">
        <v>813</v>
      </c>
      <c r="C157" s="149"/>
      <c r="D157" t="s">
        <v>211</v>
      </c>
      <c r="E157" s="26" t="s">
        <v>814</v>
      </c>
      <c r="F157" t="s">
        <v>596</v>
      </c>
      <c r="G157" t="s">
        <v>12</v>
      </c>
      <c r="H157" s="347">
        <v>18</v>
      </c>
      <c r="I157" s="347">
        <v>0</v>
      </c>
      <c r="J157" s="347">
        <v>0</v>
      </c>
      <c r="K157" s="347">
        <v>0</v>
      </c>
      <c r="L157" s="347">
        <v>18</v>
      </c>
      <c r="M157" s="347">
        <v>0</v>
      </c>
      <c r="N157" s="347">
        <v>0</v>
      </c>
      <c r="O157" s="347">
        <v>0</v>
      </c>
      <c r="P157" s="341" t="s">
        <v>2179</v>
      </c>
      <c r="Q157" t="s">
        <v>2200</v>
      </c>
    </row>
    <row r="158" spans="1:17" x14ac:dyDescent="0.25">
      <c r="A158" s="149" t="s">
        <v>774</v>
      </c>
      <c r="C158" s="149">
        <v>8</v>
      </c>
      <c r="D158" t="s">
        <v>187</v>
      </c>
      <c r="E158" s="26" t="s">
        <v>189</v>
      </c>
      <c r="F158" t="s">
        <v>596</v>
      </c>
      <c r="G158" t="s">
        <v>12</v>
      </c>
      <c r="H158" s="347">
        <v>19.399999999999999</v>
      </c>
      <c r="I158" s="347">
        <v>0</v>
      </c>
      <c r="J158" s="347">
        <v>0</v>
      </c>
      <c r="K158" s="347">
        <v>19.399999999999999</v>
      </c>
      <c r="L158" s="347">
        <v>0</v>
      </c>
      <c r="M158" s="347">
        <v>0</v>
      </c>
      <c r="N158" s="347">
        <v>0</v>
      </c>
      <c r="O158" s="347">
        <v>0</v>
      </c>
      <c r="P158" s="341" t="s">
        <v>2179</v>
      </c>
      <c r="Q158" t="s">
        <v>536</v>
      </c>
    </row>
    <row r="159" spans="1:17" x14ac:dyDescent="0.25">
      <c r="A159" s="149" t="s">
        <v>801</v>
      </c>
      <c r="C159" s="149">
        <v>726</v>
      </c>
      <c r="D159" t="s">
        <v>1296</v>
      </c>
      <c r="E159" s="26" t="s">
        <v>803</v>
      </c>
      <c r="F159" t="s">
        <v>596</v>
      </c>
      <c r="G159" t="s">
        <v>12</v>
      </c>
      <c r="H159" s="347">
        <v>20</v>
      </c>
      <c r="I159" s="347">
        <v>20</v>
      </c>
      <c r="J159" s="347">
        <v>0</v>
      </c>
      <c r="K159" s="347">
        <v>0</v>
      </c>
      <c r="L159" s="347">
        <v>0</v>
      </c>
      <c r="M159" s="347">
        <v>0</v>
      </c>
      <c r="N159" s="347">
        <v>0</v>
      </c>
      <c r="O159" s="347">
        <v>0</v>
      </c>
      <c r="P159" s="341" t="s">
        <v>2179</v>
      </c>
      <c r="Q159" t="s">
        <v>501</v>
      </c>
    </row>
    <row r="160" spans="1:17" x14ac:dyDescent="0.25">
      <c r="A160" s="149" t="s">
        <v>823</v>
      </c>
      <c r="C160" s="149">
        <v>13</v>
      </c>
      <c r="D160" t="s">
        <v>218</v>
      </c>
      <c r="E160" s="26" t="s">
        <v>219</v>
      </c>
      <c r="F160" t="s">
        <v>596</v>
      </c>
      <c r="G160" t="s">
        <v>12</v>
      </c>
      <c r="H160" s="347">
        <v>23.1</v>
      </c>
      <c r="I160" s="347">
        <v>23.1</v>
      </c>
      <c r="J160" s="347">
        <v>0</v>
      </c>
      <c r="K160" s="347">
        <v>0</v>
      </c>
      <c r="L160" s="347">
        <v>0</v>
      </c>
      <c r="M160" s="347">
        <v>0</v>
      </c>
      <c r="N160" s="347">
        <v>0</v>
      </c>
      <c r="O160" s="347">
        <v>0</v>
      </c>
      <c r="P160" s="341" t="s">
        <v>2179</v>
      </c>
      <c r="Q160" t="s">
        <v>535</v>
      </c>
    </row>
    <row r="161" spans="1:17" x14ac:dyDescent="0.25">
      <c r="A161" s="149" t="s">
        <v>824</v>
      </c>
      <c r="C161" s="149">
        <v>13</v>
      </c>
      <c r="D161" t="s">
        <v>218</v>
      </c>
      <c r="E161" s="26" t="s">
        <v>825</v>
      </c>
      <c r="F161" t="s">
        <v>596</v>
      </c>
      <c r="G161" t="s">
        <v>12</v>
      </c>
      <c r="H161" s="347">
        <v>24.6</v>
      </c>
      <c r="I161" s="347">
        <v>0</v>
      </c>
      <c r="J161" s="347">
        <v>0</v>
      </c>
      <c r="K161" s="347">
        <v>0</v>
      </c>
      <c r="L161" s="347">
        <v>24.6</v>
      </c>
      <c r="M161" s="347">
        <v>0</v>
      </c>
      <c r="N161" s="347">
        <v>0</v>
      </c>
      <c r="O161" s="347">
        <v>0</v>
      </c>
      <c r="P161" s="341" t="s">
        <v>2179</v>
      </c>
      <c r="Q161" t="s">
        <v>535</v>
      </c>
    </row>
    <row r="162" spans="1:17" x14ac:dyDescent="0.25">
      <c r="A162" s="149" t="s">
        <v>749</v>
      </c>
      <c r="C162" s="149">
        <v>520</v>
      </c>
      <c r="D162" t="s">
        <v>165</v>
      </c>
      <c r="E162" s="26" t="s">
        <v>165</v>
      </c>
      <c r="F162" t="s">
        <v>596</v>
      </c>
      <c r="G162" t="s">
        <v>12</v>
      </c>
      <c r="H162" s="347">
        <v>27.5</v>
      </c>
      <c r="I162" s="347">
        <v>27.5</v>
      </c>
      <c r="J162" s="347">
        <v>0</v>
      </c>
      <c r="K162" s="347">
        <v>0</v>
      </c>
      <c r="L162" s="347">
        <v>0</v>
      </c>
      <c r="M162" s="347">
        <v>0</v>
      </c>
      <c r="N162" s="347">
        <v>0</v>
      </c>
      <c r="O162" s="347">
        <v>0</v>
      </c>
      <c r="P162" s="341" t="s">
        <v>2179</v>
      </c>
      <c r="Q162" t="s">
        <v>2193</v>
      </c>
    </row>
    <row r="163" spans="1:17" x14ac:dyDescent="0.25">
      <c r="A163" s="149" t="s">
        <v>1022</v>
      </c>
      <c r="C163" s="149"/>
      <c r="D163" t="s">
        <v>1313</v>
      </c>
      <c r="E163" s="26" t="s">
        <v>1024</v>
      </c>
      <c r="F163" t="s">
        <v>596</v>
      </c>
      <c r="G163" t="s">
        <v>12</v>
      </c>
      <c r="H163" s="347">
        <v>31</v>
      </c>
      <c r="I163" s="347">
        <v>25</v>
      </c>
      <c r="J163" s="347">
        <v>6</v>
      </c>
      <c r="K163" s="347">
        <v>0</v>
      </c>
      <c r="L163" s="347">
        <v>0</v>
      </c>
      <c r="M163" s="347">
        <v>0</v>
      </c>
      <c r="N163" s="347">
        <v>0</v>
      </c>
      <c r="O163" s="347">
        <v>0</v>
      </c>
      <c r="P163" s="341" t="s">
        <v>2179</v>
      </c>
      <c r="Q163" t="s">
        <v>501</v>
      </c>
    </row>
    <row r="164" spans="1:17" x14ac:dyDescent="0.25">
      <c r="A164" s="149" t="s">
        <v>1037</v>
      </c>
      <c r="C164" s="149">
        <v>452</v>
      </c>
      <c r="D164" t="s">
        <v>1038</v>
      </c>
      <c r="E164" s="26" t="s">
        <v>1039</v>
      </c>
      <c r="F164" t="s">
        <v>596</v>
      </c>
      <c r="G164" t="s">
        <v>12</v>
      </c>
      <c r="H164" s="347">
        <v>39.6</v>
      </c>
      <c r="I164" s="347">
        <v>30</v>
      </c>
      <c r="J164" s="347">
        <v>9.6</v>
      </c>
      <c r="K164" s="347">
        <v>0</v>
      </c>
      <c r="L164" s="347">
        <v>0</v>
      </c>
      <c r="M164" s="347">
        <v>0</v>
      </c>
      <c r="N164" s="347">
        <v>0</v>
      </c>
      <c r="O164" s="347">
        <v>0</v>
      </c>
      <c r="P164" s="341" t="s">
        <v>2179</v>
      </c>
      <c r="Q164" t="s">
        <v>501</v>
      </c>
    </row>
    <row r="165" spans="1:17" x14ac:dyDescent="0.25">
      <c r="A165" s="149" t="s">
        <v>822</v>
      </c>
      <c r="C165" s="149">
        <v>13</v>
      </c>
      <c r="D165" t="s">
        <v>218</v>
      </c>
      <c r="E165" s="26" t="s">
        <v>542</v>
      </c>
      <c r="F165" t="s">
        <v>596</v>
      </c>
      <c r="G165" t="s">
        <v>12</v>
      </c>
      <c r="H165" s="347">
        <v>40</v>
      </c>
      <c r="I165" s="347">
        <v>0</v>
      </c>
      <c r="J165" s="347">
        <v>0</v>
      </c>
      <c r="K165" s="347">
        <v>0</v>
      </c>
      <c r="L165" s="347">
        <v>0</v>
      </c>
      <c r="M165" s="347">
        <v>0</v>
      </c>
      <c r="N165" s="347">
        <v>40</v>
      </c>
      <c r="O165" s="347">
        <v>0</v>
      </c>
      <c r="P165" s="341" t="s">
        <v>2179</v>
      </c>
      <c r="Q165" t="s">
        <v>535</v>
      </c>
    </row>
    <row r="166" spans="1:17" x14ac:dyDescent="0.25">
      <c r="A166" s="149" t="s">
        <v>826</v>
      </c>
      <c r="C166" s="149">
        <v>13</v>
      </c>
      <c r="D166" t="s">
        <v>218</v>
      </c>
      <c r="E166" s="26" t="s">
        <v>77</v>
      </c>
      <c r="F166" t="s">
        <v>596</v>
      </c>
      <c r="G166" t="s">
        <v>12</v>
      </c>
      <c r="H166" s="347">
        <v>42.199999999999996</v>
      </c>
      <c r="I166" s="347">
        <v>36.799999999999997</v>
      </c>
      <c r="J166" s="347">
        <v>5.4</v>
      </c>
      <c r="K166" s="347">
        <v>0</v>
      </c>
      <c r="L166" s="347">
        <v>0</v>
      </c>
      <c r="M166" s="347">
        <v>0</v>
      </c>
      <c r="N166" s="347">
        <v>0</v>
      </c>
      <c r="O166" s="347">
        <v>0</v>
      </c>
      <c r="P166" s="341" t="s">
        <v>2179</v>
      </c>
      <c r="Q166" t="s">
        <v>535</v>
      </c>
    </row>
    <row r="167" spans="1:17" x14ac:dyDescent="0.25">
      <c r="A167" s="149" t="s">
        <v>738</v>
      </c>
      <c r="C167" s="149">
        <v>8</v>
      </c>
      <c r="D167" t="s">
        <v>187</v>
      </c>
      <c r="E167" s="26" t="s">
        <v>739</v>
      </c>
      <c r="F167" t="s">
        <v>596</v>
      </c>
      <c r="G167" t="s">
        <v>12</v>
      </c>
      <c r="H167" s="347">
        <v>44.4</v>
      </c>
      <c r="I167" s="347">
        <v>0</v>
      </c>
      <c r="J167" s="347">
        <v>0</v>
      </c>
      <c r="K167" s="347">
        <v>44.4</v>
      </c>
      <c r="L167" s="347">
        <v>0</v>
      </c>
      <c r="M167" s="347">
        <v>0</v>
      </c>
      <c r="N167" s="347">
        <v>0</v>
      </c>
      <c r="O167" s="347">
        <v>0</v>
      </c>
      <c r="P167" s="341" t="s">
        <v>2179</v>
      </c>
      <c r="Q167" t="s">
        <v>536</v>
      </c>
    </row>
    <row r="168" spans="1:17" x14ac:dyDescent="0.25">
      <c r="A168" s="383" t="s">
        <v>836</v>
      </c>
      <c r="C168" s="149">
        <v>32</v>
      </c>
      <c r="D168" t="s">
        <v>227</v>
      </c>
      <c r="E168" s="26" t="s">
        <v>228</v>
      </c>
      <c r="F168" t="s">
        <v>596</v>
      </c>
      <c r="G168" t="s">
        <v>12</v>
      </c>
      <c r="H168" s="347">
        <v>76.7</v>
      </c>
      <c r="I168" s="347">
        <v>76.7</v>
      </c>
      <c r="J168" s="347">
        <v>0</v>
      </c>
      <c r="K168" s="347">
        <v>0</v>
      </c>
      <c r="L168" s="347">
        <v>0</v>
      </c>
      <c r="M168" s="347">
        <v>0</v>
      </c>
      <c r="N168" s="347">
        <v>0</v>
      </c>
      <c r="O168" s="347">
        <v>0</v>
      </c>
      <c r="P168" s="341" t="s">
        <v>2179</v>
      </c>
      <c r="Q168" t="s">
        <v>536</v>
      </c>
    </row>
    <row r="169" spans="1:17" x14ac:dyDescent="0.25">
      <c r="A169" s="383" t="s">
        <v>737</v>
      </c>
      <c r="C169" s="149">
        <v>8</v>
      </c>
      <c r="D169" t="s">
        <v>187</v>
      </c>
      <c r="E169" s="26" t="s">
        <v>154</v>
      </c>
      <c r="F169" t="s">
        <v>596</v>
      </c>
      <c r="G169" t="s">
        <v>12</v>
      </c>
      <c r="H169" s="347">
        <v>77.900000000000006</v>
      </c>
      <c r="I169" s="347">
        <v>75.900000000000006</v>
      </c>
      <c r="J169" s="347">
        <v>2</v>
      </c>
      <c r="K169" s="347">
        <v>0</v>
      </c>
      <c r="L169" s="347">
        <v>0</v>
      </c>
      <c r="M169" s="347">
        <v>0</v>
      </c>
      <c r="N169" s="347">
        <v>0</v>
      </c>
      <c r="O169" s="347">
        <v>0</v>
      </c>
      <c r="P169" s="341" t="s">
        <v>2179</v>
      </c>
      <c r="Q169" t="s">
        <v>536</v>
      </c>
    </row>
    <row r="170" spans="1:17" x14ac:dyDescent="0.25">
      <c r="A170" s="383" t="s">
        <v>839</v>
      </c>
      <c r="C170" s="149">
        <v>32</v>
      </c>
      <c r="D170" t="s">
        <v>227</v>
      </c>
      <c r="E170" s="26" t="s">
        <v>230</v>
      </c>
      <c r="F170" t="s">
        <v>596</v>
      </c>
      <c r="G170" t="s">
        <v>12</v>
      </c>
      <c r="H170" s="347">
        <v>80.8</v>
      </c>
      <c r="I170" s="347">
        <v>80.8</v>
      </c>
      <c r="J170" s="347">
        <v>0</v>
      </c>
      <c r="K170" s="347">
        <v>0</v>
      </c>
      <c r="L170" s="347">
        <v>0</v>
      </c>
      <c r="M170" s="347">
        <v>0</v>
      </c>
      <c r="N170" s="347">
        <v>0</v>
      </c>
      <c r="O170" s="347">
        <v>0</v>
      </c>
      <c r="P170" s="341" t="s">
        <v>2179</v>
      </c>
    </row>
    <row r="171" spans="1:17" x14ac:dyDescent="0.25">
      <c r="A171" s="149" t="s">
        <v>827</v>
      </c>
      <c r="C171" s="149">
        <v>13</v>
      </c>
      <c r="D171" t="s">
        <v>218</v>
      </c>
      <c r="E171" s="26" t="s">
        <v>220</v>
      </c>
      <c r="F171" t="s">
        <v>596</v>
      </c>
      <c r="G171" t="s">
        <v>12</v>
      </c>
      <c r="H171" s="347">
        <v>92.8</v>
      </c>
      <c r="I171" s="347">
        <v>90</v>
      </c>
      <c r="J171" s="347">
        <v>2.8</v>
      </c>
      <c r="K171" s="347">
        <v>0</v>
      </c>
      <c r="L171" s="347">
        <v>0</v>
      </c>
      <c r="M171" s="347">
        <v>0</v>
      </c>
      <c r="N171" s="347">
        <v>0</v>
      </c>
      <c r="O171" s="347">
        <v>0</v>
      </c>
      <c r="P171" s="341" t="s">
        <v>2179</v>
      </c>
      <c r="Q171" t="s">
        <v>535</v>
      </c>
    </row>
    <row r="172" spans="1:17" x14ac:dyDescent="0.25">
      <c r="A172" s="149" t="s">
        <v>841</v>
      </c>
      <c r="C172" s="149">
        <v>345</v>
      </c>
      <c r="D172" t="s">
        <v>1300</v>
      </c>
      <c r="E172" s="26" t="s">
        <v>842</v>
      </c>
      <c r="F172" t="s">
        <v>596</v>
      </c>
      <c r="G172" t="s">
        <v>12</v>
      </c>
      <c r="H172" s="347">
        <v>96.5</v>
      </c>
      <c r="I172" s="347">
        <v>50</v>
      </c>
      <c r="J172" s="347">
        <v>0</v>
      </c>
      <c r="K172" s="347">
        <v>0</v>
      </c>
      <c r="L172" s="347">
        <v>0</v>
      </c>
      <c r="M172" s="347">
        <v>0</v>
      </c>
      <c r="N172" s="347">
        <v>46.5</v>
      </c>
      <c r="O172" s="347">
        <v>0</v>
      </c>
      <c r="P172" s="341" t="s">
        <v>2195</v>
      </c>
      <c r="Q172" t="s">
        <v>501</v>
      </c>
    </row>
    <row r="173" spans="1:17" x14ac:dyDescent="0.25">
      <c r="A173" s="149" t="s">
        <v>838</v>
      </c>
      <c r="C173" s="149"/>
      <c r="D173" t="s">
        <v>517</v>
      </c>
      <c r="E173" s="26" t="s">
        <v>229</v>
      </c>
      <c r="F173" t="s">
        <v>596</v>
      </c>
      <c r="G173" t="s">
        <v>12</v>
      </c>
      <c r="H173" s="347">
        <v>126</v>
      </c>
      <c r="I173" s="347">
        <v>0</v>
      </c>
      <c r="J173" s="347">
        <v>0</v>
      </c>
      <c r="K173" s="347">
        <v>126</v>
      </c>
      <c r="L173" s="347">
        <v>0</v>
      </c>
      <c r="M173" s="347">
        <v>0</v>
      </c>
      <c r="N173" s="347">
        <v>0</v>
      </c>
      <c r="O173" s="347">
        <v>0</v>
      </c>
      <c r="P173" s="341" t="s">
        <v>2179</v>
      </c>
      <c r="Q173" t="s">
        <v>2201</v>
      </c>
    </row>
    <row r="174" spans="1:17" x14ac:dyDescent="0.25">
      <c r="A174" s="149" t="s">
        <v>904</v>
      </c>
      <c r="C174" s="149">
        <v>18</v>
      </c>
      <c r="D174" t="s">
        <v>404</v>
      </c>
      <c r="E174" s="26" t="s">
        <v>906</v>
      </c>
      <c r="F174" t="s">
        <v>596</v>
      </c>
      <c r="G174" t="s">
        <v>12</v>
      </c>
      <c r="H174" s="347">
        <v>170.99999999999997</v>
      </c>
      <c r="I174" s="347">
        <v>0</v>
      </c>
      <c r="J174" s="347">
        <v>170.99999999999997</v>
      </c>
      <c r="K174" s="347">
        <v>0</v>
      </c>
      <c r="L174" s="347">
        <v>0</v>
      </c>
      <c r="M174" s="347">
        <v>0</v>
      </c>
      <c r="N174" s="347">
        <v>0</v>
      </c>
      <c r="O174" s="347">
        <v>0</v>
      </c>
      <c r="P174" s="341" t="s">
        <v>2179</v>
      </c>
      <c r="Q174" t="s">
        <v>501</v>
      </c>
    </row>
    <row r="175" spans="1:17" x14ac:dyDescent="0.25">
      <c r="A175" s="149" t="s">
        <v>828</v>
      </c>
      <c r="C175" s="149">
        <v>13</v>
      </c>
      <c r="D175" t="s">
        <v>218</v>
      </c>
      <c r="E175" s="26" t="s">
        <v>221</v>
      </c>
      <c r="F175" t="s">
        <v>596</v>
      </c>
      <c r="G175" t="s">
        <v>12</v>
      </c>
      <c r="H175" s="347">
        <v>181</v>
      </c>
      <c r="I175" s="347">
        <v>181</v>
      </c>
      <c r="J175" s="347">
        <v>0</v>
      </c>
      <c r="K175" s="347">
        <v>0</v>
      </c>
      <c r="L175" s="347">
        <v>0</v>
      </c>
      <c r="M175" s="347">
        <v>0</v>
      </c>
      <c r="N175" s="347">
        <v>0</v>
      </c>
      <c r="O175" s="347">
        <v>0</v>
      </c>
      <c r="P175" s="341" t="s">
        <v>2179</v>
      </c>
      <c r="Q175" t="s">
        <v>535</v>
      </c>
    </row>
    <row r="176" spans="1:17" x14ac:dyDescent="0.25">
      <c r="A176" s="383" t="s">
        <v>776</v>
      </c>
      <c r="C176" s="149">
        <v>8</v>
      </c>
      <c r="D176" t="s">
        <v>187</v>
      </c>
      <c r="E176" s="26" t="s">
        <v>537</v>
      </c>
      <c r="F176" t="s">
        <v>596</v>
      </c>
      <c r="G176" t="s">
        <v>12</v>
      </c>
      <c r="H176" s="347">
        <v>203.89999999999998</v>
      </c>
      <c r="I176" s="347">
        <v>203.89999999999998</v>
      </c>
      <c r="J176" s="347">
        <v>0</v>
      </c>
      <c r="K176" s="347">
        <v>0</v>
      </c>
      <c r="L176" s="347">
        <v>0</v>
      </c>
      <c r="M176" s="347">
        <v>0</v>
      </c>
      <c r="N176" s="347">
        <v>0</v>
      </c>
      <c r="O176" s="347">
        <v>0</v>
      </c>
      <c r="P176" s="341" t="s">
        <v>2179</v>
      </c>
      <c r="Q176" t="s">
        <v>536</v>
      </c>
    </row>
    <row r="177" spans="1:17" x14ac:dyDescent="0.25">
      <c r="A177" s="383" t="s">
        <v>773</v>
      </c>
      <c r="C177" s="149">
        <v>8</v>
      </c>
      <c r="D177" t="s">
        <v>187</v>
      </c>
      <c r="E177" s="26" t="s">
        <v>188</v>
      </c>
      <c r="F177" t="s">
        <v>596</v>
      </c>
      <c r="G177" t="s">
        <v>12</v>
      </c>
      <c r="H177" s="347">
        <v>312.39999999999998</v>
      </c>
      <c r="I177" s="347">
        <v>312.39999999999998</v>
      </c>
      <c r="J177" s="347">
        <v>0</v>
      </c>
      <c r="K177" s="347">
        <v>0</v>
      </c>
      <c r="L177" s="347">
        <v>0</v>
      </c>
      <c r="M177" s="347">
        <v>0</v>
      </c>
      <c r="N177" s="347">
        <v>0</v>
      </c>
      <c r="O177" s="347">
        <v>0</v>
      </c>
      <c r="P177" s="341" t="s">
        <v>2179</v>
      </c>
      <c r="Q177" t="s">
        <v>536</v>
      </c>
    </row>
    <row r="178" spans="1:17" x14ac:dyDescent="0.25">
      <c r="A178" s="383" t="s">
        <v>740</v>
      </c>
      <c r="C178" s="149">
        <v>8</v>
      </c>
      <c r="D178" t="s">
        <v>187</v>
      </c>
      <c r="E178" s="26" t="s">
        <v>156</v>
      </c>
      <c r="F178" t="s">
        <v>596</v>
      </c>
      <c r="G178" t="s">
        <v>12</v>
      </c>
      <c r="H178" s="347">
        <v>346.9</v>
      </c>
      <c r="I178" s="347">
        <v>346.9</v>
      </c>
      <c r="J178" s="347">
        <v>0</v>
      </c>
      <c r="K178" s="347">
        <v>0</v>
      </c>
      <c r="L178" s="347">
        <v>0</v>
      </c>
      <c r="M178" s="347">
        <v>0</v>
      </c>
      <c r="N178" s="347">
        <v>0</v>
      </c>
      <c r="O178" s="347">
        <v>0</v>
      </c>
      <c r="P178" s="341" t="s">
        <v>2179</v>
      </c>
      <c r="Q178" t="s">
        <v>536</v>
      </c>
    </row>
    <row r="179" spans="1:17" x14ac:dyDescent="0.25">
      <c r="A179" s="149" t="s">
        <v>1341</v>
      </c>
      <c r="B179" s="149">
        <v>331170</v>
      </c>
      <c r="C179" s="149">
        <v>2</v>
      </c>
      <c r="D179" t="s">
        <v>78</v>
      </c>
      <c r="E179" s="26" t="s">
        <v>91</v>
      </c>
      <c r="F179" t="s">
        <v>598</v>
      </c>
      <c r="G179" t="s">
        <v>13</v>
      </c>
      <c r="H179" s="347">
        <v>0.32</v>
      </c>
      <c r="I179" s="347">
        <v>0</v>
      </c>
      <c r="J179" s="347">
        <v>0.32</v>
      </c>
      <c r="K179" s="347">
        <v>0</v>
      </c>
      <c r="L179" s="347">
        <v>0</v>
      </c>
      <c r="M179" s="347">
        <v>0</v>
      </c>
      <c r="N179" s="347">
        <v>0</v>
      </c>
      <c r="O179" s="347">
        <v>0</v>
      </c>
      <c r="P179" s="341" t="s">
        <v>2180</v>
      </c>
      <c r="Q179" t="s">
        <v>1372</v>
      </c>
    </row>
    <row r="180" spans="1:17" x14ac:dyDescent="0.25">
      <c r="A180" s="149" t="s">
        <v>1328</v>
      </c>
      <c r="B180" s="149">
        <v>331950</v>
      </c>
      <c r="C180" s="149">
        <v>169</v>
      </c>
      <c r="D180" t="s">
        <v>101</v>
      </c>
      <c r="E180" s="26" t="s">
        <v>108</v>
      </c>
      <c r="F180" t="s">
        <v>1329</v>
      </c>
      <c r="G180" t="s">
        <v>13</v>
      </c>
      <c r="H180" s="347">
        <v>0.32</v>
      </c>
      <c r="I180" s="347">
        <v>0</v>
      </c>
      <c r="J180" s="347">
        <v>0.32</v>
      </c>
      <c r="K180" s="347">
        <v>0</v>
      </c>
      <c r="L180" s="347">
        <v>0</v>
      </c>
      <c r="M180" s="347">
        <v>0</v>
      </c>
      <c r="N180" s="347">
        <v>0</v>
      </c>
      <c r="O180" s="347">
        <v>0</v>
      </c>
      <c r="P180" s="341" t="s">
        <v>2180</v>
      </c>
      <c r="Q180" t="s">
        <v>501</v>
      </c>
    </row>
    <row r="181" spans="1:17" x14ac:dyDescent="0.25">
      <c r="A181" s="149" t="s">
        <v>1011</v>
      </c>
      <c r="B181" s="149">
        <v>332630</v>
      </c>
      <c r="C181" s="149">
        <v>363</v>
      </c>
      <c r="D181" t="s">
        <v>361</v>
      </c>
      <c r="E181" s="26" t="s">
        <v>362</v>
      </c>
      <c r="F181" t="s">
        <v>1012</v>
      </c>
      <c r="G181" t="s">
        <v>13</v>
      </c>
      <c r="H181" s="347">
        <v>0.42</v>
      </c>
      <c r="I181" s="347">
        <v>0</v>
      </c>
      <c r="J181" s="347">
        <v>0.24</v>
      </c>
      <c r="K181" s="347">
        <v>0.18</v>
      </c>
      <c r="L181" s="347">
        <v>0</v>
      </c>
      <c r="M181" s="347">
        <v>0</v>
      </c>
      <c r="N181" s="347">
        <v>0</v>
      </c>
      <c r="O181" s="347">
        <v>0</v>
      </c>
      <c r="P181" s="341" t="s">
        <v>2182</v>
      </c>
      <c r="Q181" t="s">
        <v>501</v>
      </c>
    </row>
    <row r="182" spans="1:17" x14ac:dyDescent="0.25">
      <c r="A182" s="149" t="s">
        <v>856</v>
      </c>
      <c r="B182" s="149">
        <v>332660</v>
      </c>
      <c r="C182" s="149">
        <v>240</v>
      </c>
      <c r="D182" t="s">
        <v>238</v>
      </c>
      <c r="E182" s="26" t="s">
        <v>240</v>
      </c>
      <c r="F182" t="s">
        <v>602</v>
      </c>
      <c r="G182" t="s">
        <v>13</v>
      </c>
      <c r="H182" s="347">
        <v>0.55000000000000004</v>
      </c>
      <c r="I182" s="347">
        <v>0</v>
      </c>
      <c r="J182" s="347">
        <v>0</v>
      </c>
      <c r="K182" s="347">
        <v>0.55000000000000004</v>
      </c>
      <c r="L182" s="347">
        <v>0</v>
      </c>
      <c r="M182" s="347">
        <v>0</v>
      </c>
      <c r="N182" s="347">
        <v>0</v>
      </c>
      <c r="O182" s="347">
        <v>0</v>
      </c>
      <c r="P182" s="341" t="s">
        <v>2182</v>
      </c>
      <c r="Q182" t="s">
        <v>2181</v>
      </c>
    </row>
    <row r="183" spans="1:17" x14ac:dyDescent="0.25">
      <c r="A183" s="149" t="s">
        <v>635</v>
      </c>
      <c r="B183" s="149">
        <v>331230</v>
      </c>
      <c r="C183" s="149">
        <v>2</v>
      </c>
      <c r="D183" t="s">
        <v>78</v>
      </c>
      <c r="E183" s="26" t="s">
        <v>100</v>
      </c>
      <c r="F183" t="s">
        <v>636</v>
      </c>
      <c r="G183" t="s">
        <v>13</v>
      </c>
      <c r="H183" s="347">
        <v>0.61199999999999999</v>
      </c>
      <c r="I183" s="347">
        <v>0</v>
      </c>
      <c r="J183" s="347">
        <v>0.61199999999999999</v>
      </c>
      <c r="K183" s="347">
        <v>0</v>
      </c>
      <c r="L183" s="347">
        <v>0</v>
      </c>
      <c r="M183" s="347">
        <v>0</v>
      </c>
      <c r="N183" s="347">
        <v>0</v>
      </c>
      <c r="O183" s="347">
        <v>0</v>
      </c>
      <c r="P183" s="341" t="s">
        <v>2180</v>
      </c>
    </row>
    <row r="184" spans="1:17" x14ac:dyDescent="0.25">
      <c r="A184" s="149" t="s">
        <v>1319</v>
      </c>
      <c r="B184" s="149">
        <v>331080</v>
      </c>
      <c r="C184" s="149">
        <v>2</v>
      </c>
      <c r="D184" t="s">
        <v>78</v>
      </c>
      <c r="E184" s="26" t="s">
        <v>84</v>
      </c>
      <c r="F184" t="s">
        <v>598</v>
      </c>
      <c r="G184" t="s">
        <v>13</v>
      </c>
      <c r="H184" s="347">
        <v>0.7</v>
      </c>
      <c r="I184" s="347">
        <v>0</v>
      </c>
      <c r="J184" s="347">
        <v>0.7</v>
      </c>
      <c r="K184" s="347">
        <v>0</v>
      </c>
      <c r="L184" s="347">
        <v>0</v>
      </c>
      <c r="M184" s="347">
        <v>0</v>
      </c>
      <c r="N184" s="347">
        <v>0</v>
      </c>
      <c r="O184" s="347">
        <v>0</v>
      </c>
      <c r="P184" s="341" t="s">
        <v>2180</v>
      </c>
      <c r="Q184" t="s">
        <v>1372</v>
      </c>
    </row>
    <row r="185" spans="1:17" x14ac:dyDescent="0.25">
      <c r="A185" s="149" t="s">
        <v>1321</v>
      </c>
      <c r="C185" s="149">
        <v>2</v>
      </c>
      <c r="D185" t="s">
        <v>78</v>
      </c>
      <c r="E185" s="26" t="s">
        <v>1322</v>
      </c>
      <c r="F185" t="s">
        <v>602</v>
      </c>
      <c r="G185" t="s">
        <v>13</v>
      </c>
      <c r="H185" s="347">
        <v>0.94299999999999995</v>
      </c>
      <c r="I185" s="347">
        <v>0</v>
      </c>
      <c r="J185" s="347">
        <v>0</v>
      </c>
      <c r="K185" s="347">
        <v>0.94299999999999995</v>
      </c>
      <c r="L185" s="347">
        <v>0</v>
      </c>
      <c r="M185" s="347">
        <v>0</v>
      </c>
      <c r="N185" s="347">
        <v>0</v>
      </c>
      <c r="O185" s="347">
        <v>0</v>
      </c>
      <c r="P185" s="341" t="s">
        <v>2182</v>
      </c>
      <c r="Q185" t="s">
        <v>2181</v>
      </c>
    </row>
    <row r="186" spans="1:17" x14ac:dyDescent="0.25">
      <c r="A186" s="149" t="s">
        <v>620</v>
      </c>
      <c r="B186" s="149">
        <v>331210</v>
      </c>
      <c r="C186" s="149">
        <v>2</v>
      </c>
      <c r="D186" t="s">
        <v>78</v>
      </c>
      <c r="E186" s="26" t="s">
        <v>97</v>
      </c>
      <c r="F186" t="s">
        <v>598</v>
      </c>
      <c r="G186" t="s">
        <v>13</v>
      </c>
      <c r="H186" s="347">
        <v>1</v>
      </c>
      <c r="I186" s="347">
        <v>0</v>
      </c>
      <c r="J186" s="347">
        <v>1</v>
      </c>
      <c r="K186" s="347">
        <v>0</v>
      </c>
      <c r="L186" s="347">
        <v>0</v>
      </c>
      <c r="M186" s="347">
        <v>0</v>
      </c>
      <c r="N186" s="347">
        <v>0</v>
      </c>
      <c r="O186" s="347">
        <v>0</v>
      </c>
      <c r="P186" s="341" t="s">
        <v>2179</v>
      </c>
      <c r="Q186" t="s">
        <v>1372</v>
      </c>
    </row>
    <row r="187" spans="1:17" x14ac:dyDescent="0.25">
      <c r="A187" s="149" t="s">
        <v>607</v>
      </c>
      <c r="C187" s="149">
        <v>2</v>
      </c>
      <c r="D187" t="s">
        <v>78</v>
      </c>
      <c r="E187" s="26" t="s">
        <v>99</v>
      </c>
      <c r="F187" t="s">
        <v>598</v>
      </c>
      <c r="G187" t="s">
        <v>13</v>
      </c>
      <c r="H187" s="347">
        <v>1</v>
      </c>
      <c r="I187" s="347">
        <v>0</v>
      </c>
      <c r="J187" s="347">
        <v>1</v>
      </c>
      <c r="K187" s="347">
        <v>0</v>
      </c>
      <c r="L187" s="347">
        <v>0</v>
      </c>
      <c r="M187" s="347">
        <v>0</v>
      </c>
      <c r="N187" s="347">
        <v>0</v>
      </c>
      <c r="O187" s="347">
        <v>0</v>
      </c>
      <c r="P187" s="341" t="s">
        <v>2179</v>
      </c>
    </row>
    <row r="188" spans="1:17" x14ac:dyDescent="0.25">
      <c r="A188" s="149" t="s">
        <v>609</v>
      </c>
      <c r="C188" s="149">
        <v>2</v>
      </c>
      <c r="D188" t="s">
        <v>78</v>
      </c>
      <c r="E188" s="26" t="s">
        <v>86</v>
      </c>
      <c r="F188" t="s">
        <v>598</v>
      </c>
      <c r="G188" t="s">
        <v>13</v>
      </c>
      <c r="H188" s="347">
        <v>1.3</v>
      </c>
      <c r="I188" s="347">
        <v>0</v>
      </c>
      <c r="J188" s="347">
        <v>1.3</v>
      </c>
      <c r="K188" s="347">
        <v>0</v>
      </c>
      <c r="L188" s="347">
        <v>0</v>
      </c>
      <c r="M188" s="347">
        <v>0</v>
      </c>
      <c r="N188" s="347">
        <v>0</v>
      </c>
      <c r="O188" s="347">
        <v>0</v>
      </c>
      <c r="P188" s="341" t="s">
        <v>2179</v>
      </c>
      <c r="Q188" t="s">
        <v>1372</v>
      </c>
    </row>
    <row r="189" spans="1:17" x14ac:dyDescent="0.25">
      <c r="A189" s="149" t="s">
        <v>911</v>
      </c>
      <c r="D189" s="26" t="s">
        <v>274</v>
      </c>
      <c r="E189" s="26" t="s">
        <v>277</v>
      </c>
      <c r="F189" s="149" t="s">
        <v>910</v>
      </c>
      <c r="G189" s="149" t="s">
        <v>13</v>
      </c>
      <c r="H189" s="347">
        <v>1.3</v>
      </c>
      <c r="I189" s="347">
        <v>0</v>
      </c>
      <c r="J189" s="348">
        <v>0</v>
      </c>
      <c r="K189" s="347">
        <v>1.3</v>
      </c>
      <c r="L189" s="347">
        <v>0</v>
      </c>
      <c r="M189" s="347">
        <v>0</v>
      </c>
      <c r="N189" s="347">
        <v>0</v>
      </c>
      <c r="O189" s="347">
        <v>0</v>
      </c>
      <c r="P189" s="341" t="s">
        <v>2179</v>
      </c>
      <c r="Q189" t="s">
        <v>501</v>
      </c>
    </row>
    <row r="190" spans="1:17" x14ac:dyDescent="0.25">
      <c r="A190" s="149" t="s">
        <v>611</v>
      </c>
      <c r="B190" s="149">
        <v>331150</v>
      </c>
      <c r="C190" s="149">
        <v>2</v>
      </c>
      <c r="D190" t="s">
        <v>78</v>
      </c>
      <c r="E190" s="26" t="s">
        <v>90</v>
      </c>
      <c r="F190" t="s">
        <v>598</v>
      </c>
      <c r="G190" t="s">
        <v>13</v>
      </c>
      <c r="H190" s="347">
        <v>1.4450000000000001</v>
      </c>
      <c r="I190" s="347">
        <v>0</v>
      </c>
      <c r="J190" s="347">
        <v>1.4450000000000001</v>
      </c>
      <c r="K190" s="347">
        <v>0</v>
      </c>
      <c r="L190" s="347">
        <v>0</v>
      </c>
      <c r="M190" s="347">
        <v>0</v>
      </c>
      <c r="N190" s="347">
        <v>0</v>
      </c>
      <c r="O190" s="347">
        <v>0</v>
      </c>
      <c r="P190" s="341" t="s">
        <v>2180</v>
      </c>
      <c r="Q190" t="s">
        <v>1372</v>
      </c>
    </row>
    <row r="191" spans="1:17" x14ac:dyDescent="0.25">
      <c r="A191" s="149" t="s">
        <v>850</v>
      </c>
      <c r="B191" s="149">
        <v>332650</v>
      </c>
      <c r="C191" s="149">
        <v>240</v>
      </c>
      <c r="D191" t="s">
        <v>238</v>
      </c>
      <c r="E191" s="26" t="s">
        <v>239</v>
      </c>
      <c r="F191" t="s">
        <v>851</v>
      </c>
      <c r="G191" t="s">
        <v>13</v>
      </c>
      <c r="H191" s="347">
        <v>1.5</v>
      </c>
      <c r="I191" s="347">
        <v>0</v>
      </c>
      <c r="J191" s="347">
        <v>1.5</v>
      </c>
      <c r="K191" s="347">
        <v>0</v>
      </c>
      <c r="L191" s="347">
        <v>0</v>
      </c>
      <c r="M191" s="347">
        <v>0</v>
      </c>
      <c r="N191" s="347">
        <v>0</v>
      </c>
      <c r="O191" s="347">
        <v>0</v>
      </c>
      <c r="P191" s="341" t="s">
        <v>2179</v>
      </c>
      <c r="Q191" t="s">
        <v>501</v>
      </c>
    </row>
    <row r="192" spans="1:17" x14ac:dyDescent="0.25">
      <c r="A192" s="149" t="s">
        <v>1323</v>
      </c>
      <c r="C192" s="149">
        <v>2</v>
      </c>
      <c r="D192" t="s">
        <v>78</v>
      </c>
      <c r="E192" s="26" t="s">
        <v>1324</v>
      </c>
      <c r="F192" t="s">
        <v>602</v>
      </c>
      <c r="G192" t="s">
        <v>13</v>
      </c>
      <c r="H192" s="347">
        <v>1.7849999999999999</v>
      </c>
      <c r="I192" s="347">
        <v>0</v>
      </c>
      <c r="J192" s="347">
        <v>1.5</v>
      </c>
      <c r="K192" s="347">
        <v>0.28499999999999998</v>
      </c>
      <c r="L192" s="347">
        <v>0</v>
      </c>
      <c r="M192" s="347">
        <v>0</v>
      </c>
      <c r="N192" s="347">
        <v>0</v>
      </c>
      <c r="O192" s="347">
        <v>0</v>
      </c>
      <c r="P192" s="341" t="s">
        <v>2182</v>
      </c>
      <c r="Q192" t="s">
        <v>2181</v>
      </c>
    </row>
    <row r="193" spans="1:17" x14ac:dyDescent="0.25">
      <c r="A193" s="149" t="s">
        <v>606</v>
      </c>
      <c r="C193" s="149">
        <v>2</v>
      </c>
      <c r="D193" t="s">
        <v>78</v>
      </c>
      <c r="E193" s="26" t="s">
        <v>95</v>
      </c>
      <c r="F193" t="s">
        <v>598</v>
      </c>
      <c r="G193" t="s">
        <v>13</v>
      </c>
      <c r="H193" s="347">
        <v>2</v>
      </c>
      <c r="I193" s="347">
        <v>0</v>
      </c>
      <c r="J193" s="347">
        <v>0</v>
      </c>
      <c r="K193" s="347">
        <v>2</v>
      </c>
      <c r="L193" s="347">
        <v>0</v>
      </c>
      <c r="M193" s="347">
        <v>0</v>
      </c>
      <c r="N193" s="347">
        <v>0</v>
      </c>
      <c r="O193" s="347">
        <v>0</v>
      </c>
      <c r="P193" s="341" t="s">
        <v>2179</v>
      </c>
      <c r="Q193" t="s">
        <v>1372</v>
      </c>
    </row>
    <row r="194" spans="1:17" x14ac:dyDescent="0.25">
      <c r="A194" s="149" t="s">
        <v>863</v>
      </c>
      <c r="C194" s="149">
        <v>103</v>
      </c>
      <c r="D194" t="s">
        <v>245</v>
      </c>
      <c r="E194" s="26" t="s">
        <v>248</v>
      </c>
      <c r="F194" t="s">
        <v>860</v>
      </c>
      <c r="G194" t="s">
        <v>13</v>
      </c>
      <c r="H194" s="347">
        <v>2.1</v>
      </c>
      <c r="I194" s="347">
        <v>0</v>
      </c>
      <c r="J194" s="347">
        <v>0</v>
      </c>
      <c r="K194" s="347">
        <v>2.1</v>
      </c>
      <c r="L194" s="347">
        <v>0</v>
      </c>
      <c r="M194" s="347">
        <v>0</v>
      </c>
      <c r="N194" s="347">
        <v>0</v>
      </c>
      <c r="O194" s="347">
        <v>0</v>
      </c>
      <c r="P194" s="341" t="s">
        <v>2179</v>
      </c>
      <c r="Q194" t="s">
        <v>501</v>
      </c>
    </row>
    <row r="195" spans="1:17" x14ac:dyDescent="0.25">
      <c r="A195" s="149" t="s">
        <v>831</v>
      </c>
      <c r="B195" s="149">
        <v>332010</v>
      </c>
      <c r="C195" s="149">
        <v>2</v>
      </c>
      <c r="D195" t="s">
        <v>78</v>
      </c>
      <c r="E195" s="26" t="s">
        <v>224</v>
      </c>
      <c r="F195" t="s">
        <v>832</v>
      </c>
      <c r="G195" t="s">
        <v>13</v>
      </c>
      <c r="H195" s="347">
        <v>2.2000000000000002</v>
      </c>
      <c r="I195" s="347">
        <v>0</v>
      </c>
      <c r="J195" s="347">
        <v>1.4</v>
      </c>
      <c r="K195" s="347">
        <v>0.8</v>
      </c>
      <c r="L195" s="347">
        <v>0</v>
      </c>
      <c r="M195" s="347">
        <v>0</v>
      </c>
      <c r="N195" s="347">
        <v>0</v>
      </c>
      <c r="O195" s="347">
        <v>0</v>
      </c>
      <c r="P195" s="341">
        <v>0</v>
      </c>
      <c r="Q195" t="s">
        <v>501</v>
      </c>
    </row>
    <row r="196" spans="1:17" x14ac:dyDescent="0.25">
      <c r="A196" s="149" t="s">
        <v>961</v>
      </c>
      <c r="B196" s="149">
        <v>332460</v>
      </c>
      <c r="C196" s="149">
        <v>24</v>
      </c>
      <c r="D196" t="s">
        <v>317</v>
      </c>
      <c r="E196" s="26" t="s">
        <v>318</v>
      </c>
      <c r="F196" t="s">
        <v>962</v>
      </c>
      <c r="G196" t="s">
        <v>13</v>
      </c>
      <c r="H196" s="347">
        <v>2.4</v>
      </c>
      <c r="I196" s="347">
        <v>0</v>
      </c>
      <c r="J196" s="347">
        <v>1</v>
      </c>
      <c r="K196" s="347">
        <v>1.4</v>
      </c>
      <c r="L196" s="347">
        <v>0</v>
      </c>
      <c r="M196" s="347">
        <v>0</v>
      </c>
      <c r="N196" s="347">
        <v>0</v>
      </c>
      <c r="O196" s="347">
        <v>0</v>
      </c>
      <c r="P196" s="341" t="s">
        <v>2179</v>
      </c>
      <c r="Q196" t="s">
        <v>501</v>
      </c>
    </row>
    <row r="197" spans="1:17" x14ac:dyDescent="0.25">
      <c r="A197" s="149" t="s">
        <v>852</v>
      </c>
      <c r="B197" s="149">
        <v>332670</v>
      </c>
      <c r="C197" s="149">
        <v>240</v>
      </c>
      <c r="D197" t="s">
        <v>238</v>
      </c>
      <c r="E197" s="26" t="s">
        <v>241</v>
      </c>
      <c r="F197" t="s">
        <v>853</v>
      </c>
      <c r="G197" t="s">
        <v>13</v>
      </c>
      <c r="H197" s="347">
        <v>2.4500000000000002</v>
      </c>
      <c r="I197" s="347">
        <v>0</v>
      </c>
      <c r="J197" s="347">
        <v>2</v>
      </c>
      <c r="K197" s="347">
        <v>0.45</v>
      </c>
      <c r="L197" s="347">
        <v>0</v>
      </c>
      <c r="M197" s="347">
        <v>0</v>
      </c>
      <c r="N197" s="347">
        <v>0</v>
      </c>
      <c r="O197" s="347">
        <v>0</v>
      </c>
      <c r="P197" s="341">
        <v>0</v>
      </c>
      <c r="Q197" t="s">
        <v>501</v>
      </c>
    </row>
    <row r="198" spans="1:17" x14ac:dyDescent="0.25">
      <c r="A198" s="149" t="s">
        <v>612</v>
      </c>
      <c r="C198" s="149">
        <v>2</v>
      </c>
      <c r="D198" t="s">
        <v>78</v>
      </c>
      <c r="E198" s="26" t="s">
        <v>613</v>
      </c>
      <c r="F198" t="s">
        <v>598</v>
      </c>
      <c r="G198" t="s">
        <v>13</v>
      </c>
      <c r="H198" s="347">
        <v>2.5</v>
      </c>
      <c r="I198" s="347">
        <v>0</v>
      </c>
      <c r="J198" s="347">
        <v>2.5</v>
      </c>
      <c r="K198" s="347">
        <v>0</v>
      </c>
      <c r="L198" s="347">
        <v>0</v>
      </c>
      <c r="M198" s="347">
        <v>0</v>
      </c>
      <c r="N198" s="347">
        <v>0</v>
      </c>
      <c r="O198" s="347">
        <v>0</v>
      </c>
      <c r="P198" s="341" t="s">
        <v>2179</v>
      </c>
      <c r="Q198" t="s">
        <v>1372</v>
      </c>
    </row>
    <row r="199" spans="1:17" x14ac:dyDescent="0.25">
      <c r="A199" s="149" t="s">
        <v>604</v>
      </c>
      <c r="C199" s="149">
        <v>2</v>
      </c>
      <c r="D199" t="s">
        <v>78</v>
      </c>
      <c r="E199" s="26" t="s">
        <v>605</v>
      </c>
      <c r="F199" t="s">
        <v>602</v>
      </c>
      <c r="G199" t="s">
        <v>13</v>
      </c>
      <c r="H199" s="347">
        <v>3</v>
      </c>
      <c r="I199" s="347">
        <v>0</v>
      </c>
      <c r="J199" s="347">
        <v>0</v>
      </c>
      <c r="K199" s="347">
        <v>3</v>
      </c>
      <c r="L199" s="347">
        <v>0</v>
      </c>
      <c r="M199" s="347">
        <v>0</v>
      </c>
      <c r="N199" s="347">
        <v>0</v>
      </c>
      <c r="O199" s="347">
        <v>0</v>
      </c>
      <c r="P199" s="341" t="s">
        <v>2179</v>
      </c>
      <c r="Q199" t="s">
        <v>2181</v>
      </c>
    </row>
    <row r="200" spans="1:17" x14ac:dyDescent="0.25">
      <c r="A200" s="149" t="s">
        <v>854</v>
      </c>
      <c r="B200" s="149">
        <v>332680</v>
      </c>
      <c r="C200" s="149">
        <v>240</v>
      </c>
      <c r="D200" t="s">
        <v>238</v>
      </c>
      <c r="E200" s="26" t="s">
        <v>242</v>
      </c>
      <c r="F200" t="s">
        <v>855</v>
      </c>
      <c r="G200" t="s">
        <v>13</v>
      </c>
      <c r="H200" s="347">
        <v>3.6</v>
      </c>
      <c r="I200" s="347">
        <v>0</v>
      </c>
      <c r="J200" s="347">
        <v>3.1</v>
      </c>
      <c r="K200" s="347">
        <v>0.5</v>
      </c>
      <c r="L200" s="347">
        <v>0</v>
      </c>
      <c r="M200" s="347">
        <v>0</v>
      </c>
      <c r="N200" s="347">
        <v>0</v>
      </c>
      <c r="O200" s="347">
        <v>0</v>
      </c>
      <c r="P200" s="341">
        <v>0</v>
      </c>
      <c r="Q200" t="s">
        <v>501</v>
      </c>
    </row>
    <row r="201" spans="1:17" x14ac:dyDescent="0.25">
      <c r="A201" s="149" t="s">
        <v>912</v>
      </c>
      <c r="D201" s="26" t="s">
        <v>274</v>
      </c>
      <c r="E201" s="26" t="s">
        <v>278</v>
      </c>
      <c r="F201" s="149" t="s">
        <v>910</v>
      </c>
      <c r="G201" s="149" t="s">
        <v>13</v>
      </c>
      <c r="H201" s="347">
        <v>3.9000000000000004</v>
      </c>
      <c r="I201" s="347">
        <v>0</v>
      </c>
      <c r="J201" s="348">
        <v>0</v>
      </c>
      <c r="K201" s="347">
        <v>3.9000000000000004</v>
      </c>
      <c r="L201" s="347">
        <v>0</v>
      </c>
      <c r="M201" s="347">
        <v>0</v>
      </c>
      <c r="N201" s="347">
        <v>0</v>
      </c>
      <c r="O201" s="347">
        <v>0</v>
      </c>
      <c r="P201" s="341" t="s">
        <v>2179</v>
      </c>
      <c r="Q201" t="s">
        <v>501</v>
      </c>
    </row>
    <row r="202" spans="1:17" x14ac:dyDescent="0.25">
      <c r="A202" s="149" t="s">
        <v>589</v>
      </c>
      <c r="C202" s="149">
        <v>1</v>
      </c>
      <c r="D202" t="s">
        <v>67</v>
      </c>
      <c r="E202" s="26" t="s">
        <v>68</v>
      </c>
      <c r="F202" t="s">
        <v>583</v>
      </c>
      <c r="G202" t="s">
        <v>13</v>
      </c>
      <c r="H202" s="347">
        <v>4</v>
      </c>
      <c r="I202" s="347">
        <v>0</v>
      </c>
      <c r="J202" s="347">
        <v>0</v>
      </c>
      <c r="K202" s="347">
        <v>4</v>
      </c>
      <c r="L202" s="347">
        <v>0</v>
      </c>
      <c r="M202" s="347">
        <v>0</v>
      </c>
      <c r="N202" s="347">
        <v>0</v>
      </c>
      <c r="O202" s="347">
        <v>0</v>
      </c>
      <c r="P202" s="341" t="s">
        <v>2179</v>
      </c>
      <c r="Q202" t="s">
        <v>501</v>
      </c>
    </row>
    <row r="203" spans="1:17" x14ac:dyDescent="0.25">
      <c r="A203" s="149" t="s">
        <v>600</v>
      </c>
      <c r="C203" s="149">
        <v>2</v>
      </c>
      <c r="D203" t="s">
        <v>78</v>
      </c>
      <c r="E203" s="26" t="s">
        <v>601</v>
      </c>
      <c r="F203" t="s">
        <v>602</v>
      </c>
      <c r="G203" t="s">
        <v>13</v>
      </c>
      <c r="H203" s="347">
        <v>4</v>
      </c>
      <c r="I203" s="347">
        <v>0</v>
      </c>
      <c r="J203" s="347">
        <v>0</v>
      </c>
      <c r="K203" s="347">
        <v>4</v>
      </c>
      <c r="L203" s="347">
        <v>0</v>
      </c>
      <c r="M203" s="347">
        <v>0</v>
      </c>
      <c r="N203" s="347">
        <v>0</v>
      </c>
      <c r="O203" s="347">
        <v>0</v>
      </c>
      <c r="P203" s="341" t="s">
        <v>2179</v>
      </c>
      <c r="Q203" t="s">
        <v>2181</v>
      </c>
    </row>
    <row r="204" spans="1:17" x14ac:dyDescent="0.25">
      <c r="A204" s="149" t="s">
        <v>701</v>
      </c>
      <c r="B204" s="149">
        <v>332900</v>
      </c>
      <c r="C204" s="149">
        <v>169</v>
      </c>
      <c r="D204" t="s">
        <v>101</v>
      </c>
      <c r="E204" s="26" t="s">
        <v>382</v>
      </c>
      <c r="F204" t="s">
        <v>702</v>
      </c>
      <c r="G204" t="s">
        <v>13</v>
      </c>
      <c r="H204" s="347">
        <v>4.17</v>
      </c>
      <c r="I204" s="347">
        <v>0</v>
      </c>
      <c r="J204" s="347">
        <v>4.17</v>
      </c>
      <c r="K204" s="347">
        <v>0</v>
      </c>
      <c r="L204" s="347">
        <v>0</v>
      </c>
      <c r="M204" s="347">
        <v>0</v>
      </c>
      <c r="N204" s="347">
        <v>0</v>
      </c>
      <c r="O204" s="347">
        <v>0</v>
      </c>
      <c r="P204" s="341" t="s">
        <v>2179</v>
      </c>
    </row>
    <row r="205" spans="1:17" x14ac:dyDescent="0.25">
      <c r="A205" s="149" t="s">
        <v>861</v>
      </c>
      <c r="C205" s="149">
        <v>103</v>
      </c>
      <c r="D205" s="26" t="s">
        <v>245</v>
      </c>
      <c r="E205" s="26" t="s">
        <v>247</v>
      </c>
      <c r="F205" t="s">
        <v>860</v>
      </c>
      <c r="G205" t="s">
        <v>13</v>
      </c>
      <c r="H205" s="347">
        <v>4.1999999999999993</v>
      </c>
      <c r="I205" s="347">
        <v>0</v>
      </c>
      <c r="J205" s="347">
        <v>0</v>
      </c>
      <c r="K205" s="347">
        <v>4.1999999999999993</v>
      </c>
      <c r="L205" s="347">
        <v>0</v>
      </c>
      <c r="M205" s="347">
        <v>0</v>
      </c>
      <c r="N205" s="347">
        <v>0</v>
      </c>
      <c r="O205" s="347">
        <v>0</v>
      </c>
      <c r="P205" s="341" t="s">
        <v>2179</v>
      </c>
      <c r="Q205" t="s">
        <v>501</v>
      </c>
    </row>
    <row r="206" spans="1:17" x14ac:dyDescent="0.25">
      <c r="A206" s="149" t="s">
        <v>909</v>
      </c>
      <c r="D206" s="26" t="s">
        <v>274</v>
      </c>
      <c r="E206" s="26" t="s">
        <v>275</v>
      </c>
      <c r="F206" s="149" t="s">
        <v>910</v>
      </c>
      <c r="G206" s="149" t="s">
        <v>13</v>
      </c>
      <c r="H206" s="347">
        <v>4.3</v>
      </c>
      <c r="I206" s="347">
        <v>0</v>
      </c>
      <c r="J206" s="348">
        <v>3.3</v>
      </c>
      <c r="K206" s="347">
        <v>0</v>
      </c>
      <c r="L206" s="347">
        <v>0</v>
      </c>
      <c r="M206" s="347">
        <v>0</v>
      </c>
      <c r="N206" s="347">
        <v>1</v>
      </c>
      <c r="O206" s="347">
        <v>0</v>
      </c>
      <c r="P206" s="341" t="s">
        <v>2182</v>
      </c>
      <c r="Q206" t="s">
        <v>501</v>
      </c>
    </row>
    <row r="207" spans="1:17" x14ac:dyDescent="0.25">
      <c r="A207" s="149" t="s">
        <v>617</v>
      </c>
      <c r="B207" s="149">
        <v>331190</v>
      </c>
      <c r="C207" s="149">
        <v>2</v>
      </c>
      <c r="D207" t="s">
        <v>78</v>
      </c>
      <c r="E207" s="26" t="s">
        <v>93</v>
      </c>
      <c r="F207" t="s">
        <v>602</v>
      </c>
      <c r="G207" t="s">
        <v>13</v>
      </c>
      <c r="H207" s="347">
        <v>4.3849999999999998</v>
      </c>
      <c r="I207" s="347">
        <v>0</v>
      </c>
      <c r="J207" s="347">
        <v>3.3850000000000002</v>
      </c>
      <c r="K207" s="347">
        <v>1</v>
      </c>
      <c r="L207" s="347">
        <v>0</v>
      </c>
      <c r="M207" s="347">
        <v>0</v>
      </c>
      <c r="N207" s="347">
        <v>0</v>
      </c>
      <c r="O207" s="347">
        <v>0</v>
      </c>
      <c r="P207" s="341" t="s">
        <v>2179</v>
      </c>
      <c r="Q207" t="s">
        <v>2181</v>
      </c>
    </row>
    <row r="208" spans="1:17" x14ac:dyDescent="0.25">
      <c r="A208" s="149" t="s">
        <v>597</v>
      </c>
      <c r="C208" s="149">
        <v>2</v>
      </c>
      <c r="D208" t="s">
        <v>78</v>
      </c>
      <c r="E208" s="26" t="s">
        <v>81</v>
      </c>
      <c r="F208" t="s">
        <v>598</v>
      </c>
      <c r="G208" t="s">
        <v>13</v>
      </c>
      <c r="H208" s="347">
        <v>4.5</v>
      </c>
      <c r="I208" s="347">
        <v>0</v>
      </c>
      <c r="J208" s="347">
        <v>0</v>
      </c>
      <c r="K208" s="347">
        <v>4.5</v>
      </c>
      <c r="L208" s="347">
        <v>0</v>
      </c>
      <c r="M208" s="347">
        <v>0</v>
      </c>
      <c r="N208" s="347">
        <v>0</v>
      </c>
      <c r="O208" s="347">
        <v>0</v>
      </c>
      <c r="P208" s="341" t="s">
        <v>2179</v>
      </c>
      <c r="Q208" t="s">
        <v>1372</v>
      </c>
    </row>
    <row r="209" spans="1:17" x14ac:dyDescent="0.25">
      <c r="A209" s="149" t="s">
        <v>864</v>
      </c>
      <c r="C209" s="149">
        <v>103</v>
      </c>
      <c r="D209" t="s">
        <v>245</v>
      </c>
      <c r="E209" s="26" t="s">
        <v>865</v>
      </c>
      <c r="F209" t="s">
        <v>860</v>
      </c>
      <c r="G209" t="s">
        <v>13</v>
      </c>
      <c r="H209" s="347">
        <v>4.8</v>
      </c>
      <c r="I209" s="347">
        <v>0</v>
      </c>
      <c r="J209" s="347">
        <v>0</v>
      </c>
      <c r="K209" s="347">
        <v>4.8</v>
      </c>
      <c r="L209" s="347">
        <v>0</v>
      </c>
      <c r="M209" s="347">
        <v>0</v>
      </c>
      <c r="N209" s="347">
        <v>0</v>
      </c>
      <c r="O209" s="347">
        <v>0</v>
      </c>
      <c r="P209" s="341" t="s">
        <v>2179</v>
      </c>
      <c r="Q209" t="s">
        <v>501</v>
      </c>
    </row>
    <row r="210" spans="1:17" x14ac:dyDescent="0.25">
      <c r="A210" s="149" t="s">
        <v>1317</v>
      </c>
      <c r="C210" s="149">
        <v>760</v>
      </c>
      <c r="D210" t="s">
        <v>1333</v>
      </c>
      <c r="E210" s="26" t="s">
        <v>1334</v>
      </c>
      <c r="F210" t="s">
        <v>598</v>
      </c>
      <c r="G210" t="s">
        <v>13</v>
      </c>
      <c r="H210" s="347">
        <v>5</v>
      </c>
      <c r="I210" s="347">
        <v>0</v>
      </c>
      <c r="J210" s="347">
        <v>0</v>
      </c>
      <c r="K210" s="347">
        <v>5</v>
      </c>
      <c r="L210" s="347">
        <v>0</v>
      </c>
      <c r="M210" s="347">
        <v>0</v>
      </c>
      <c r="N210" s="347">
        <v>0</v>
      </c>
      <c r="O210" s="347">
        <v>0</v>
      </c>
      <c r="P210" s="341" t="s">
        <v>2179</v>
      </c>
      <c r="Q210" t="s">
        <v>1372</v>
      </c>
    </row>
    <row r="211" spans="1:17" x14ac:dyDescent="0.25">
      <c r="A211" s="149" t="s">
        <v>859</v>
      </c>
      <c r="C211" s="149">
        <v>103</v>
      </c>
      <c r="D211" t="s">
        <v>245</v>
      </c>
      <c r="E211" s="26" t="s">
        <v>246</v>
      </c>
      <c r="F211" t="s">
        <v>860</v>
      </c>
      <c r="G211" t="s">
        <v>13</v>
      </c>
      <c r="H211" s="347">
        <v>5.4</v>
      </c>
      <c r="I211" s="347">
        <v>0</v>
      </c>
      <c r="J211" s="347">
        <v>0</v>
      </c>
      <c r="K211" s="347">
        <v>5.4</v>
      </c>
      <c r="L211" s="347">
        <v>0</v>
      </c>
      <c r="M211" s="347">
        <v>0</v>
      </c>
      <c r="N211" s="347">
        <v>0</v>
      </c>
      <c r="O211" s="347">
        <v>0</v>
      </c>
      <c r="P211" s="341" t="s">
        <v>2179</v>
      </c>
      <c r="Q211" t="s">
        <v>501</v>
      </c>
    </row>
    <row r="212" spans="1:17" x14ac:dyDescent="0.25">
      <c r="A212" s="149" t="s">
        <v>608</v>
      </c>
      <c r="B212" s="149">
        <v>331090</v>
      </c>
      <c r="C212" s="149">
        <v>2</v>
      </c>
      <c r="D212" t="s">
        <v>78</v>
      </c>
      <c r="E212" s="26" t="s">
        <v>82</v>
      </c>
      <c r="F212" t="s">
        <v>598</v>
      </c>
      <c r="G212" t="s">
        <v>13</v>
      </c>
      <c r="H212" s="347">
        <v>6.8</v>
      </c>
      <c r="I212" s="347">
        <v>0</v>
      </c>
      <c r="J212" s="347">
        <v>6.8</v>
      </c>
      <c r="K212" s="347">
        <v>0</v>
      </c>
      <c r="L212" s="347">
        <v>0</v>
      </c>
      <c r="M212" s="347">
        <v>0</v>
      </c>
      <c r="N212" s="347">
        <v>0</v>
      </c>
      <c r="O212" s="347">
        <v>0</v>
      </c>
      <c r="P212" s="341" t="s">
        <v>2179</v>
      </c>
      <c r="Q212" t="s">
        <v>1372</v>
      </c>
    </row>
    <row r="213" spans="1:17" x14ac:dyDescent="0.25">
      <c r="A213" s="149" t="s">
        <v>587</v>
      </c>
      <c r="C213" s="149">
        <v>1</v>
      </c>
      <c r="D213" t="s">
        <v>67</v>
      </c>
      <c r="E213" s="26" t="s">
        <v>73</v>
      </c>
      <c r="F213" t="s">
        <v>583</v>
      </c>
      <c r="G213" t="s">
        <v>13</v>
      </c>
      <c r="H213" s="347">
        <v>8.5</v>
      </c>
      <c r="I213" s="347">
        <v>0</v>
      </c>
      <c r="J213" s="347">
        <v>0</v>
      </c>
      <c r="K213" s="347">
        <v>8.5</v>
      </c>
      <c r="L213" s="347">
        <v>0</v>
      </c>
      <c r="M213" s="347">
        <v>0</v>
      </c>
      <c r="N213" s="347">
        <v>0</v>
      </c>
      <c r="O213" s="347">
        <v>0</v>
      </c>
      <c r="P213" s="341" t="s">
        <v>2179</v>
      </c>
      <c r="Q213" t="s">
        <v>501</v>
      </c>
    </row>
    <row r="214" spans="1:17" x14ac:dyDescent="0.25">
      <c r="A214" s="149" t="s">
        <v>1047</v>
      </c>
      <c r="C214" s="149">
        <v>111</v>
      </c>
      <c r="D214" t="s">
        <v>380</v>
      </c>
      <c r="E214" s="26" t="s">
        <v>381</v>
      </c>
      <c r="F214" t="s">
        <v>860</v>
      </c>
      <c r="G214" t="s">
        <v>13</v>
      </c>
      <c r="H214" s="347">
        <v>8.5</v>
      </c>
      <c r="I214" s="347">
        <v>0</v>
      </c>
      <c r="J214" s="347">
        <v>8.5</v>
      </c>
      <c r="K214" s="347">
        <v>0</v>
      </c>
      <c r="L214" s="347">
        <v>0</v>
      </c>
      <c r="M214" s="347">
        <v>0</v>
      </c>
      <c r="N214" s="347">
        <v>0</v>
      </c>
      <c r="O214" s="347">
        <v>0</v>
      </c>
      <c r="P214" s="341" t="s">
        <v>2179</v>
      </c>
      <c r="Q214" t="s">
        <v>501</v>
      </c>
    </row>
    <row r="215" spans="1:17" x14ac:dyDescent="0.25">
      <c r="A215" s="149" t="s">
        <v>591</v>
      </c>
      <c r="C215" s="149">
        <v>1</v>
      </c>
      <c r="D215" t="s">
        <v>67</v>
      </c>
      <c r="E215" s="26" t="s">
        <v>71</v>
      </c>
      <c r="F215" t="s">
        <v>583</v>
      </c>
      <c r="G215" t="s">
        <v>13</v>
      </c>
      <c r="H215" s="347">
        <v>9.6999999999999993</v>
      </c>
      <c r="I215" s="347">
        <v>0</v>
      </c>
      <c r="J215" s="347">
        <v>8.1</v>
      </c>
      <c r="K215" s="347">
        <v>1.6</v>
      </c>
      <c r="L215" s="347">
        <v>0</v>
      </c>
      <c r="M215" s="347">
        <v>0</v>
      </c>
      <c r="N215" s="347">
        <v>0</v>
      </c>
      <c r="O215" s="347">
        <v>0</v>
      </c>
      <c r="P215" s="341" t="s">
        <v>2179</v>
      </c>
      <c r="Q215" t="s">
        <v>501</v>
      </c>
    </row>
    <row r="216" spans="1:17" x14ac:dyDescent="0.25">
      <c r="A216" s="149" t="s">
        <v>610</v>
      </c>
      <c r="B216" s="149">
        <v>331120</v>
      </c>
      <c r="C216" s="149">
        <v>2</v>
      </c>
      <c r="D216" t="s">
        <v>78</v>
      </c>
      <c r="E216" s="26" t="s">
        <v>87</v>
      </c>
      <c r="F216" t="s">
        <v>602</v>
      </c>
      <c r="G216" t="s">
        <v>13</v>
      </c>
      <c r="H216" s="347">
        <v>10.02</v>
      </c>
      <c r="I216" s="347">
        <v>0</v>
      </c>
      <c r="J216" s="347">
        <v>10.02</v>
      </c>
      <c r="K216" s="347">
        <v>0</v>
      </c>
      <c r="L216" s="347">
        <v>0</v>
      </c>
      <c r="M216" s="347">
        <v>0</v>
      </c>
      <c r="N216" s="347">
        <v>0</v>
      </c>
      <c r="O216" s="347">
        <v>0</v>
      </c>
      <c r="P216" s="341" t="s">
        <v>2179</v>
      </c>
      <c r="Q216" t="s">
        <v>2181</v>
      </c>
    </row>
    <row r="217" spans="1:17" x14ac:dyDescent="0.25">
      <c r="A217" s="149" t="s">
        <v>581</v>
      </c>
      <c r="C217" s="149">
        <v>1</v>
      </c>
      <c r="D217" t="s">
        <v>67</v>
      </c>
      <c r="E217" s="26" t="s">
        <v>582</v>
      </c>
      <c r="F217" t="s">
        <v>583</v>
      </c>
      <c r="G217" t="s">
        <v>13</v>
      </c>
      <c r="H217" s="347">
        <v>14.3</v>
      </c>
      <c r="I217" s="347">
        <v>0</v>
      </c>
      <c r="J217" s="347">
        <v>0</v>
      </c>
      <c r="K217" s="347">
        <v>14.3</v>
      </c>
      <c r="L217" s="347">
        <v>0</v>
      </c>
      <c r="M217" s="347">
        <v>0</v>
      </c>
      <c r="N217" s="347">
        <v>0</v>
      </c>
      <c r="O217" s="347">
        <v>0</v>
      </c>
      <c r="P217" s="341" t="s">
        <v>2179</v>
      </c>
      <c r="Q217" t="s">
        <v>501</v>
      </c>
    </row>
    <row r="218" spans="1:17" x14ac:dyDescent="0.25">
      <c r="A218" s="149" t="s">
        <v>963</v>
      </c>
      <c r="C218" s="149">
        <v>212</v>
      </c>
      <c r="D218" t="s">
        <v>319</v>
      </c>
      <c r="E218" s="26" t="s">
        <v>320</v>
      </c>
      <c r="F218" t="s">
        <v>860</v>
      </c>
      <c r="G218" t="s">
        <v>13</v>
      </c>
      <c r="H218" s="347">
        <v>14.499999999999998</v>
      </c>
      <c r="I218" s="347">
        <v>0</v>
      </c>
      <c r="J218" s="347">
        <v>12.899999999999999</v>
      </c>
      <c r="K218" s="347">
        <v>1.6</v>
      </c>
      <c r="L218" s="347">
        <v>0</v>
      </c>
      <c r="M218" s="347">
        <v>0</v>
      </c>
      <c r="N218" s="347">
        <v>0</v>
      </c>
      <c r="O218" s="347">
        <v>0</v>
      </c>
      <c r="P218" s="341" t="s">
        <v>2179</v>
      </c>
      <c r="Q218" t="s">
        <v>501</v>
      </c>
    </row>
    <row r="219" spans="1:17" x14ac:dyDescent="0.25">
      <c r="A219" s="149" t="s">
        <v>980</v>
      </c>
      <c r="C219" s="149">
        <v>100</v>
      </c>
      <c r="D219" t="s">
        <v>340</v>
      </c>
      <c r="E219" s="26" t="s">
        <v>981</v>
      </c>
      <c r="F219" t="s">
        <v>982</v>
      </c>
      <c r="G219" t="s">
        <v>13</v>
      </c>
      <c r="H219" s="347">
        <v>15.899999999999999</v>
      </c>
      <c r="I219" s="347">
        <v>0</v>
      </c>
      <c r="J219" s="347">
        <v>0</v>
      </c>
      <c r="K219" s="347">
        <v>15.899999999999999</v>
      </c>
      <c r="L219" s="347">
        <v>0</v>
      </c>
      <c r="M219" s="347">
        <v>0</v>
      </c>
      <c r="N219" s="347">
        <v>0</v>
      </c>
      <c r="O219" s="347">
        <v>0</v>
      </c>
      <c r="P219" s="341" t="s">
        <v>2179</v>
      </c>
      <c r="Q219" t="s">
        <v>501</v>
      </c>
    </row>
    <row r="220" spans="1:17" x14ac:dyDescent="0.25">
      <c r="A220" s="149" t="s">
        <v>983</v>
      </c>
      <c r="C220" s="149">
        <v>100</v>
      </c>
      <c r="D220" t="s">
        <v>340</v>
      </c>
      <c r="E220" s="26" t="s">
        <v>342</v>
      </c>
      <c r="F220" t="s">
        <v>982</v>
      </c>
      <c r="G220" t="s">
        <v>13</v>
      </c>
      <c r="H220" s="347">
        <v>18.600000000000001</v>
      </c>
      <c r="I220" s="347">
        <v>0</v>
      </c>
      <c r="J220" s="347">
        <v>0</v>
      </c>
      <c r="K220" s="347">
        <v>18.600000000000001</v>
      </c>
      <c r="L220" s="347">
        <v>0</v>
      </c>
      <c r="M220" s="347">
        <v>0</v>
      </c>
      <c r="N220" s="347">
        <v>0</v>
      </c>
      <c r="O220" s="347">
        <v>0</v>
      </c>
      <c r="P220" s="341" t="s">
        <v>2179</v>
      </c>
      <c r="Q220" t="s">
        <v>501</v>
      </c>
    </row>
    <row r="221" spans="1:17" x14ac:dyDescent="0.25">
      <c r="A221" s="149" t="s">
        <v>985</v>
      </c>
      <c r="C221" s="149">
        <v>103</v>
      </c>
      <c r="D221" t="s">
        <v>245</v>
      </c>
      <c r="E221" s="26" t="s">
        <v>249</v>
      </c>
      <c r="F221" t="s">
        <v>860</v>
      </c>
      <c r="G221" t="s">
        <v>13</v>
      </c>
      <c r="H221" s="347">
        <v>22.6</v>
      </c>
      <c r="I221" s="347">
        <v>0</v>
      </c>
      <c r="J221" s="347">
        <v>0</v>
      </c>
      <c r="K221" s="347">
        <v>22.6</v>
      </c>
      <c r="L221" s="347">
        <v>0</v>
      </c>
      <c r="M221" s="347">
        <v>0</v>
      </c>
      <c r="N221" s="347">
        <v>0</v>
      </c>
      <c r="O221" s="347">
        <v>0</v>
      </c>
      <c r="P221" s="341" t="s">
        <v>2179</v>
      </c>
      <c r="Q221" t="s">
        <v>501</v>
      </c>
    </row>
    <row r="222" spans="1:17" x14ac:dyDescent="0.25">
      <c r="A222" s="149" t="s">
        <v>986</v>
      </c>
      <c r="D222" s="26" t="s">
        <v>344</v>
      </c>
      <c r="E222" s="26" t="s">
        <v>987</v>
      </c>
      <c r="F222" s="149" t="s">
        <v>860</v>
      </c>
      <c r="G222" s="149" t="s">
        <v>13</v>
      </c>
      <c r="H222" s="347">
        <v>22.6</v>
      </c>
      <c r="I222" s="347">
        <v>0</v>
      </c>
      <c r="J222" s="348">
        <v>0</v>
      </c>
      <c r="K222" s="347">
        <v>22.6</v>
      </c>
      <c r="L222" s="347">
        <v>0</v>
      </c>
      <c r="M222" s="347">
        <v>0</v>
      </c>
      <c r="N222" s="347">
        <v>0</v>
      </c>
      <c r="O222" s="347">
        <v>0</v>
      </c>
      <c r="P222" s="341" t="s">
        <v>2179</v>
      </c>
      <c r="Q222" t="s">
        <v>501</v>
      </c>
    </row>
    <row r="223" spans="1:17" x14ac:dyDescent="0.25">
      <c r="A223" s="149" t="s">
        <v>984</v>
      </c>
      <c r="C223" s="149">
        <v>100</v>
      </c>
      <c r="D223" s="26" t="s">
        <v>340</v>
      </c>
      <c r="E223" s="26" t="s">
        <v>343</v>
      </c>
      <c r="F223" t="s">
        <v>982</v>
      </c>
      <c r="G223" t="s">
        <v>13</v>
      </c>
      <c r="H223" s="347">
        <v>25.6</v>
      </c>
      <c r="I223" s="347">
        <v>0</v>
      </c>
      <c r="J223" s="347">
        <v>25.6</v>
      </c>
      <c r="K223" s="347">
        <v>0</v>
      </c>
      <c r="L223" s="347">
        <v>0</v>
      </c>
      <c r="M223" s="347">
        <v>0</v>
      </c>
      <c r="N223" s="347">
        <v>0</v>
      </c>
      <c r="O223" s="347">
        <v>0</v>
      </c>
      <c r="P223" s="341" t="s">
        <v>2179</v>
      </c>
      <c r="Q223" t="s">
        <v>501</v>
      </c>
    </row>
    <row r="224" spans="1:17" x14ac:dyDescent="0.25">
      <c r="A224" s="149" t="s">
        <v>862</v>
      </c>
      <c r="C224" s="149">
        <v>103</v>
      </c>
      <c r="D224" t="s">
        <v>245</v>
      </c>
      <c r="E224" s="26" t="s">
        <v>250</v>
      </c>
      <c r="F224" t="s">
        <v>860</v>
      </c>
      <c r="G224" t="s">
        <v>13</v>
      </c>
      <c r="H224" s="347">
        <v>25.9</v>
      </c>
      <c r="I224" s="347">
        <v>0</v>
      </c>
      <c r="J224" s="347">
        <v>25.9</v>
      </c>
      <c r="K224" s="347">
        <v>0</v>
      </c>
      <c r="L224" s="347">
        <v>0</v>
      </c>
      <c r="M224" s="347">
        <v>0</v>
      </c>
      <c r="N224" s="347">
        <v>0</v>
      </c>
      <c r="O224" s="347">
        <v>0</v>
      </c>
      <c r="P224" s="341" t="s">
        <v>2179</v>
      </c>
      <c r="Q224" t="s">
        <v>501</v>
      </c>
    </row>
    <row r="225" spans="1:17" x14ac:dyDescent="0.25">
      <c r="A225" s="149" t="s">
        <v>590</v>
      </c>
      <c r="C225" s="149">
        <v>1</v>
      </c>
      <c r="D225" t="s">
        <v>67</v>
      </c>
      <c r="E225" s="26" t="s">
        <v>70</v>
      </c>
      <c r="F225" t="s">
        <v>583</v>
      </c>
      <c r="G225" t="s">
        <v>13</v>
      </c>
      <c r="H225" s="347">
        <v>36.199999999999996</v>
      </c>
      <c r="I225" s="347">
        <v>33.699999999999996</v>
      </c>
      <c r="J225" s="347">
        <v>2.5</v>
      </c>
      <c r="K225" s="347">
        <v>0</v>
      </c>
      <c r="L225" s="347">
        <v>0</v>
      </c>
      <c r="M225" s="347">
        <v>0</v>
      </c>
      <c r="N225" s="347">
        <v>0</v>
      </c>
      <c r="O225" s="347">
        <v>0</v>
      </c>
      <c r="P225" s="341" t="s">
        <v>2179</v>
      </c>
      <c r="Q225" t="s">
        <v>501</v>
      </c>
    </row>
    <row r="226" spans="1:17" x14ac:dyDescent="0.25">
      <c r="A226" s="149" t="s">
        <v>592</v>
      </c>
      <c r="C226" s="149">
        <v>1</v>
      </c>
      <c r="D226" t="s">
        <v>67</v>
      </c>
      <c r="E226" s="26" t="s">
        <v>593</v>
      </c>
      <c r="F226" t="s">
        <v>583</v>
      </c>
      <c r="G226" t="s">
        <v>13</v>
      </c>
      <c r="H226" s="347">
        <v>41.7</v>
      </c>
      <c r="I226" s="347">
        <v>41.7</v>
      </c>
      <c r="J226" s="347">
        <v>0</v>
      </c>
      <c r="K226" s="347">
        <v>0</v>
      </c>
      <c r="L226" s="347">
        <v>0</v>
      </c>
      <c r="M226" s="347">
        <v>0</v>
      </c>
      <c r="N226" s="347">
        <v>0</v>
      </c>
      <c r="O226" s="347">
        <v>0</v>
      </c>
      <c r="P226" s="341" t="s">
        <v>2179</v>
      </c>
      <c r="Q226" t="s">
        <v>501</v>
      </c>
    </row>
    <row r="227" spans="1:17" x14ac:dyDescent="0.25">
      <c r="A227" s="149" t="s">
        <v>586</v>
      </c>
      <c r="C227" s="149">
        <v>1</v>
      </c>
      <c r="D227" t="s">
        <v>67</v>
      </c>
      <c r="E227" s="26" t="s">
        <v>72</v>
      </c>
      <c r="F227" t="s">
        <v>583</v>
      </c>
      <c r="G227" t="s">
        <v>13</v>
      </c>
      <c r="H227" s="347">
        <v>61.7</v>
      </c>
      <c r="I227" s="347">
        <v>37.200000000000003</v>
      </c>
      <c r="J227" s="347">
        <v>24.500000000000004</v>
      </c>
      <c r="K227" s="347">
        <v>0</v>
      </c>
      <c r="L227" s="347">
        <v>0</v>
      </c>
      <c r="M227" s="347">
        <v>0</v>
      </c>
      <c r="N227" s="347">
        <v>0</v>
      </c>
      <c r="O227" s="347">
        <v>0</v>
      </c>
      <c r="P227" s="341" t="s">
        <v>2179</v>
      </c>
      <c r="Q227" t="s">
        <v>501</v>
      </c>
    </row>
    <row r="228" spans="1:17" x14ac:dyDescent="0.25">
      <c r="A228" s="383" t="s">
        <v>588</v>
      </c>
      <c r="C228" s="149">
        <v>1</v>
      </c>
      <c r="D228" t="s">
        <v>67</v>
      </c>
      <c r="E228" s="26" t="s">
        <v>74</v>
      </c>
      <c r="F228" t="s">
        <v>583</v>
      </c>
      <c r="G228" t="s">
        <v>13</v>
      </c>
      <c r="H228" s="347">
        <v>78.2</v>
      </c>
      <c r="I228" s="347">
        <v>0</v>
      </c>
      <c r="J228" s="347">
        <v>0</v>
      </c>
      <c r="K228" s="347">
        <v>78.2</v>
      </c>
      <c r="L228" s="347">
        <v>0</v>
      </c>
      <c r="M228" s="347">
        <v>0</v>
      </c>
      <c r="N228" s="347">
        <v>0</v>
      </c>
      <c r="O228" s="347">
        <v>0</v>
      </c>
      <c r="P228" s="341" t="s">
        <v>2179</v>
      </c>
      <c r="Q228" t="s">
        <v>501</v>
      </c>
    </row>
    <row r="229" spans="1:17" x14ac:dyDescent="0.25">
      <c r="A229" s="149" t="s">
        <v>633</v>
      </c>
      <c r="B229" s="149">
        <v>331130</v>
      </c>
      <c r="C229" s="149">
        <v>2</v>
      </c>
      <c r="D229" t="s">
        <v>78</v>
      </c>
      <c r="E229" s="26" t="s">
        <v>88</v>
      </c>
      <c r="F229" t="s">
        <v>634</v>
      </c>
      <c r="G229" t="s">
        <v>14</v>
      </c>
      <c r="H229" s="347">
        <v>0.10100000000000001</v>
      </c>
      <c r="I229" s="347">
        <v>0</v>
      </c>
      <c r="J229" s="347">
        <v>0.10100000000000001</v>
      </c>
      <c r="K229" s="347">
        <v>0</v>
      </c>
      <c r="L229" s="347">
        <v>0</v>
      </c>
      <c r="M229" s="347">
        <v>0</v>
      </c>
      <c r="N229" s="347">
        <v>0</v>
      </c>
      <c r="O229" s="347">
        <v>0</v>
      </c>
      <c r="P229" s="341" t="s">
        <v>2180</v>
      </c>
      <c r="Q229" t="s">
        <v>501</v>
      </c>
    </row>
    <row r="230" spans="1:17" x14ac:dyDescent="0.25">
      <c r="A230" s="149" t="s">
        <v>890</v>
      </c>
      <c r="B230" s="149">
        <v>332140</v>
      </c>
      <c r="C230" s="149">
        <v>687</v>
      </c>
      <c r="D230" t="s">
        <v>260</v>
      </c>
      <c r="E230" s="26" t="s">
        <v>261</v>
      </c>
      <c r="F230" t="s">
        <v>891</v>
      </c>
      <c r="G230" t="s">
        <v>14</v>
      </c>
      <c r="H230" s="347">
        <v>0.13800000000000001</v>
      </c>
      <c r="I230" s="347">
        <v>0</v>
      </c>
      <c r="J230" s="347">
        <v>0.13800000000000001</v>
      </c>
      <c r="K230" s="347">
        <v>0</v>
      </c>
      <c r="L230" s="347">
        <v>0</v>
      </c>
      <c r="M230" s="347">
        <v>0</v>
      </c>
      <c r="N230" s="347">
        <v>0</v>
      </c>
      <c r="O230" s="347">
        <v>0</v>
      </c>
      <c r="P230" s="341" t="s">
        <v>2180</v>
      </c>
      <c r="Q230" t="s">
        <v>501</v>
      </c>
    </row>
    <row r="231" spans="1:17" x14ac:dyDescent="0.25">
      <c r="A231" s="149" t="s">
        <v>990</v>
      </c>
      <c r="B231" s="149">
        <v>332580</v>
      </c>
      <c r="C231" s="149">
        <v>394</v>
      </c>
      <c r="D231" t="s">
        <v>347</v>
      </c>
      <c r="E231" s="26" t="s">
        <v>348</v>
      </c>
      <c r="F231" t="s">
        <v>991</v>
      </c>
      <c r="G231" t="s">
        <v>14</v>
      </c>
      <c r="H231" s="347">
        <v>0.16700000000000001</v>
      </c>
      <c r="I231" s="347">
        <v>0</v>
      </c>
      <c r="J231" s="347">
        <v>0.16700000000000001</v>
      </c>
      <c r="K231" s="347">
        <v>0</v>
      </c>
      <c r="L231" s="347">
        <v>0</v>
      </c>
      <c r="M231" s="347">
        <v>0</v>
      </c>
      <c r="N231" s="347">
        <v>0</v>
      </c>
      <c r="O231" s="347">
        <v>0</v>
      </c>
      <c r="P231" s="341" t="s">
        <v>2180</v>
      </c>
      <c r="Q231" t="s">
        <v>501</v>
      </c>
    </row>
    <row r="232" spans="1:17" x14ac:dyDescent="0.25">
      <c r="A232" s="149" t="s">
        <v>934</v>
      </c>
      <c r="B232" s="149">
        <v>332330</v>
      </c>
      <c r="C232" s="149">
        <v>416</v>
      </c>
      <c r="D232" t="s">
        <v>297</v>
      </c>
      <c r="E232" s="26" t="s">
        <v>298</v>
      </c>
      <c r="F232" t="s">
        <v>935</v>
      </c>
      <c r="G232" t="s">
        <v>14</v>
      </c>
      <c r="H232" s="347">
        <v>0.2</v>
      </c>
      <c r="I232" s="347">
        <v>0</v>
      </c>
      <c r="J232" s="347">
        <v>0.2</v>
      </c>
      <c r="K232" s="347">
        <v>0</v>
      </c>
      <c r="L232" s="347">
        <v>0</v>
      </c>
      <c r="M232" s="347">
        <v>0</v>
      </c>
      <c r="N232" s="347">
        <v>0</v>
      </c>
      <c r="O232" s="347">
        <v>0</v>
      </c>
      <c r="P232" s="341" t="s">
        <v>2180</v>
      </c>
      <c r="Q232" t="s">
        <v>501</v>
      </c>
    </row>
    <row r="233" spans="1:17" x14ac:dyDescent="0.25">
      <c r="A233" s="149" t="s">
        <v>1002</v>
      </c>
      <c r="B233" s="149">
        <v>332200</v>
      </c>
      <c r="C233" s="149">
        <v>72</v>
      </c>
      <c r="D233" t="s">
        <v>359</v>
      </c>
      <c r="E233" s="26" t="s">
        <v>360</v>
      </c>
      <c r="F233" t="s">
        <v>1003</v>
      </c>
      <c r="G233" t="s">
        <v>14</v>
      </c>
      <c r="H233" s="347">
        <v>0.23600000000000002</v>
      </c>
      <c r="I233" s="347">
        <v>0</v>
      </c>
      <c r="J233" s="347">
        <v>0.23600000000000002</v>
      </c>
      <c r="K233" s="347">
        <v>0</v>
      </c>
      <c r="L233" s="347">
        <v>0</v>
      </c>
      <c r="M233" s="347">
        <v>0</v>
      </c>
      <c r="N233" s="347">
        <v>0</v>
      </c>
      <c r="O233" s="347">
        <v>0</v>
      </c>
      <c r="P233" s="341" t="s">
        <v>2180</v>
      </c>
      <c r="Q233" t="s">
        <v>501</v>
      </c>
    </row>
    <row r="234" spans="1:17" x14ac:dyDescent="0.25">
      <c r="A234" s="149" t="s">
        <v>972</v>
      </c>
      <c r="B234" s="149">
        <v>332520</v>
      </c>
      <c r="C234" s="149">
        <v>759</v>
      </c>
      <c r="D234" t="s">
        <v>330</v>
      </c>
      <c r="E234" s="26" t="s">
        <v>331</v>
      </c>
      <c r="F234" t="s">
        <v>973</v>
      </c>
      <c r="G234" t="s">
        <v>14</v>
      </c>
      <c r="H234" s="347">
        <v>0.26</v>
      </c>
      <c r="I234" s="347">
        <v>0</v>
      </c>
      <c r="J234" s="347">
        <v>0.26</v>
      </c>
      <c r="K234" s="347">
        <v>0</v>
      </c>
      <c r="L234" s="347">
        <v>0</v>
      </c>
      <c r="M234" s="347">
        <v>0</v>
      </c>
      <c r="N234" s="347">
        <v>0</v>
      </c>
      <c r="O234" s="347">
        <v>0</v>
      </c>
      <c r="P234" s="341" t="s">
        <v>2180</v>
      </c>
      <c r="Q234" t="s">
        <v>501</v>
      </c>
    </row>
    <row r="235" spans="1:17" x14ac:dyDescent="0.25">
      <c r="A235" s="149" t="s">
        <v>988</v>
      </c>
      <c r="B235" s="149">
        <v>332570</v>
      </c>
      <c r="C235" s="149">
        <v>709</v>
      </c>
      <c r="D235" t="s">
        <v>345</v>
      </c>
      <c r="E235" s="26" t="s">
        <v>346</v>
      </c>
      <c r="F235" t="s">
        <v>989</v>
      </c>
      <c r="G235" t="s">
        <v>14</v>
      </c>
      <c r="H235" s="347">
        <v>0.28999999999999998</v>
      </c>
      <c r="I235" s="347">
        <v>0</v>
      </c>
      <c r="J235" s="347">
        <v>0.28999999999999998</v>
      </c>
      <c r="K235" s="347">
        <v>0</v>
      </c>
      <c r="L235" s="347">
        <v>0</v>
      </c>
      <c r="M235" s="347">
        <v>0</v>
      </c>
      <c r="N235" s="347">
        <v>0</v>
      </c>
      <c r="O235" s="347">
        <v>0</v>
      </c>
      <c r="P235" s="341" t="s">
        <v>2180</v>
      </c>
      <c r="Q235" t="s">
        <v>501</v>
      </c>
    </row>
    <row r="236" spans="1:17" x14ac:dyDescent="0.25">
      <c r="A236" s="149" t="s">
        <v>777</v>
      </c>
      <c r="B236" s="149">
        <v>331900</v>
      </c>
      <c r="C236" s="149">
        <v>256</v>
      </c>
      <c r="D236" t="s">
        <v>191</v>
      </c>
      <c r="E236" s="26" t="s">
        <v>192</v>
      </c>
      <c r="F236" t="s">
        <v>778</v>
      </c>
      <c r="G236" t="s">
        <v>14</v>
      </c>
      <c r="H236" s="347">
        <v>0.29000000000000004</v>
      </c>
      <c r="I236" s="347">
        <v>0</v>
      </c>
      <c r="J236" s="347">
        <v>0.29000000000000004</v>
      </c>
      <c r="K236" s="347">
        <v>0</v>
      </c>
      <c r="L236" s="347">
        <v>0</v>
      </c>
      <c r="M236" s="347">
        <v>0</v>
      </c>
      <c r="N236" s="347">
        <v>0</v>
      </c>
      <c r="O236" s="347">
        <v>0</v>
      </c>
      <c r="P236" s="341" t="s">
        <v>2180</v>
      </c>
      <c r="Q236" t="s">
        <v>501</v>
      </c>
    </row>
    <row r="237" spans="1:17" x14ac:dyDescent="0.25">
      <c r="A237" s="149" t="s">
        <v>754</v>
      </c>
      <c r="B237" s="149">
        <v>331790</v>
      </c>
      <c r="C237" s="149">
        <v>420</v>
      </c>
      <c r="D237" t="s">
        <v>169</v>
      </c>
      <c r="E237" s="26" t="s">
        <v>170</v>
      </c>
      <c r="F237" t="s">
        <v>755</v>
      </c>
      <c r="G237" t="s">
        <v>14</v>
      </c>
      <c r="H237" s="347">
        <v>0.32</v>
      </c>
      <c r="I237" s="347">
        <v>0</v>
      </c>
      <c r="J237" s="347">
        <v>0.32</v>
      </c>
      <c r="K237" s="347">
        <v>0</v>
      </c>
      <c r="L237" s="347">
        <v>0</v>
      </c>
      <c r="M237" s="347">
        <v>0</v>
      </c>
      <c r="N237" s="347">
        <v>0</v>
      </c>
      <c r="O237" s="347">
        <v>0</v>
      </c>
      <c r="P237" s="341" t="s">
        <v>2180</v>
      </c>
      <c r="Q237" t="s">
        <v>501</v>
      </c>
    </row>
    <row r="238" spans="1:17" x14ac:dyDescent="0.25">
      <c r="A238" s="149" t="s">
        <v>761</v>
      </c>
      <c r="B238" s="149">
        <v>331840</v>
      </c>
      <c r="C238" s="149">
        <v>682</v>
      </c>
      <c r="D238" t="s">
        <v>175</v>
      </c>
      <c r="E238" s="26" t="s">
        <v>176</v>
      </c>
      <c r="F238" t="s">
        <v>762</v>
      </c>
      <c r="G238" t="s">
        <v>14</v>
      </c>
      <c r="H238" s="347">
        <v>0.32700000000000001</v>
      </c>
      <c r="I238" s="347">
        <v>0</v>
      </c>
      <c r="J238" s="347">
        <v>0.32700000000000001</v>
      </c>
      <c r="K238" s="347">
        <v>0</v>
      </c>
      <c r="L238" s="347">
        <v>0</v>
      </c>
      <c r="M238" s="347">
        <v>0</v>
      </c>
      <c r="N238" s="347">
        <v>0</v>
      </c>
      <c r="O238" s="347">
        <v>0</v>
      </c>
      <c r="P238" s="341" t="s">
        <v>2180</v>
      </c>
      <c r="Q238" t="s">
        <v>501</v>
      </c>
    </row>
    <row r="239" spans="1:17" x14ac:dyDescent="0.25">
      <c r="A239" s="149" t="s">
        <v>820</v>
      </c>
      <c r="B239" s="149">
        <v>331830</v>
      </c>
      <c r="C239" s="149">
        <v>341</v>
      </c>
      <c r="D239" t="s">
        <v>216</v>
      </c>
      <c r="E239" s="26" t="s">
        <v>217</v>
      </c>
      <c r="F239" t="s">
        <v>821</v>
      </c>
      <c r="G239" t="s">
        <v>14</v>
      </c>
      <c r="H239" s="347">
        <v>0.34499999999999997</v>
      </c>
      <c r="I239" s="347">
        <v>0</v>
      </c>
      <c r="J239" s="347">
        <v>0.34499999999999997</v>
      </c>
      <c r="K239" s="347">
        <v>0</v>
      </c>
      <c r="L239" s="347">
        <v>0</v>
      </c>
      <c r="M239" s="347">
        <v>0</v>
      </c>
      <c r="N239" s="347">
        <v>0</v>
      </c>
      <c r="O239" s="347">
        <v>0</v>
      </c>
      <c r="P239" s="341" t="s">
        <v>2180</v>
      </c>
      <c r="Q239" t="s">
        <v>501</v>
      </c>
    </row>
    <row r="240" spans="1:17" x14ac:dyDescent="0.25">
      <c r="A240" s="149" t="s">
        <v>709</v>
      </c>
      <c r="B240" s="149">
        <v>331340</v>
      </c>
      <c r="C240" s="149">
        <v>169</v>
      </c>
      <c r="D240" t="s">
        <v>101</v>
      </c>
      <c r="E240" s="26" t="s">
        <v>113</v>
      </c>
      <c r="F240" t="s">
        <v>710</v>
      </c>
      <c r="G240" t="s">
        <v>14</v>
      </c>
      <c r="H240" s="347">
        <v>0.373</v>
      </c>
      <c r="I240" s="347">
        <v>0</v>
      </c>
      <c r="J240" s="347">
        <v>0.373</v>
      </c>
      <c r="K240" s="347">
        <v>0</v>
      </c>
      <c r="L240" s="347">
        <v>0</v>
      </c>
      <c r="M240" s="347">
        <v>0</v>
      </c>
      <c r="N240" s="347">
        <v>0</v>
      </c>
      <c r="O240" s="347">
        <v>0</v>
      </c>
      <c r="P240" s="341" t="s">
        <v>2180</v>
      </c>
      <c r="Q240" t="s">
        <v>501</v>
      </c>
    </row>
    <row r="241" spans="1:17" x14ac:dyDescent="0.25">
      <c r="A241" s="149" t="s">
        <v>727</v>
      </c>
      <c r="B241" s="149">
        <v>331620</v>
      </c>
      <c r="C241" s="149">
        <v>169</v>
      </c>
      <c r="D241" t="s">
        <v>101</v>
      </c>
      <c r="E241" s="26" t="s">
        <v>142</v>
      </c>
      <c r="F241" t="s">
        <v>728</v>
      </c>
      <c r="G241" t="s">
        <v>14</v>
      </c>
      <c r="H241" s="347">
        <v>0.39500000000000002</v>
      </c>
      <c r="I241" s="347">
        <v>0</v>
      </c>
      <c r="J241" s="347">
        <v>0.39500000000000002</v>
      </c>
      <c r="K241" s="347">
        <v>0</v>
      </c>
      <c r="L241" s="347">
        <v>0</v>
      </c>
      <c r="M241" s="347">
        <v>0</v>
      </c>
      <c r="N241" s="347">
        <v>0</v>
      </c>
      <c r="O241" s="347">
        <v>0</v>
      </c>
      <c r="P241" s="341" t="s">
        <v>2180</v>
      </c>
      <c r="Q241" t="s">
        <v>501</v>
      </c>
    </row>
    <row r="242" spans="1:17" x14ac:dyDescent="0.25">
      <c r="A242" s="149" t="s">
        <v>743</v>
      </c>
      <c r="B242" s="149">
        <v>331770</v>
      </c>
      <c r="C242" s="149">
        <v>747</v>
      </c>
      <c r="D242" t="s">
        <v>159</v>
      </c>
      <c r="E242" s="26" t="s">
        <v>160</v>
      </c>
      <c r="F242" t="s">
        <v>744</v>
      </c>
      <c r="G242" t="s">
        <v>14</v>
      </c>
      <c r="H242" s="347">
        <v>0.39500000000000002</v>
      </c>
      <c r="I242" s="347">
        <v>0</v>
      </c>
      <c r="J242" s="347">
        <v>0.39500000000000002</v>
      </c>
      <c r="K242" s="347">
        <v>0</v>
      </c>
      <c r="L242" s="347">
        <v>0</v>
      </c>
      <c r="M242" s="347">
        <v>0</v>
      </c>
      <c r="N242" s="347">
        <v>0</v>
      </c>
      <c r="O242" s="347">
        <v>0</v>
      </c>
      <c r="P242" s="341" t="s">
        <v>2180</v>
      </c>
      <c r="Q242" t="s">
        <v>501</v>
      </c>
    </row>
    <row r="243" spans="1:17" x14ac:dyDescent="0.25">
      <c r="A243" s="149" t="s">
        <v>703</v>
      </c>
      <c r="B243" s="149">
        <v>331260</v>
      </c>
      <c r="C243" s="149">
        <v>169</v>
      </c>
      <c r="D243" t="s">
        <v>101</v>
      </c>
      <c r="E243" s="26" t="s">
        <v>104</v>
      </c>
      <c r="F243" t="s">
        <v>704</v>
      </c>
      <c r="G243" t="s">
        <v>14</v>
      </c>
      <c r="H243" s="347">
        <v>0.43999999999999995</v>
      </c>
      <c r="I243" s="347">
        <v>0</v>
      </c>
      <c r="J243" s="347">
        <v>0.43999999999999995</v>
      </c>
      <c r="K243" s="347">
        <v>0</v>
      </c>
      <c r="L243" s="347">
        <v>0</v>
      </c>
      <c r="M243" s="347">
        <v>0</v>
      </c>
      <c r="N243" s="347">
        <v>0</v>
      </c>
      <c r="O243" s="347">
        <v>0</v>
      </c>
      <c r="P243" s="341" t="s">
        <v>2180</v>
      </c>
      <c r="Q243" t="s">
        <v>501</v>
      </c>
    </row>
    <row r="244" spans="1:17" x14ac:dyDescent="0.25">
      <c r="A244" s="149" t="s">
        <v>1040</v>
      </c>
      <c r="B244" s="149">
        <v>332880</v>
      </c>
      <c r="C244" s="149">
        <v>663</v>
      </c>
      <c r="D244" t="s">
        <v>376</v>
      </c>
      <c r="E244" s="26" t="s">
        <v>377</v>
      </c>
      <c r="F244" t="s">
        <v>1041</v>
      </c>
      <c r="G244" t="s">
        <v>14</v>
      </c>
      <c r="H244" s="347">
        <v>0.495</v>
      </c>
      <c r="I244" s="347">
        <v>0</v>
      </c>
      <c r="J244" s="347">
        <v>0.495</v>
      </c>
      <c r="K244" s="347">
        <v>0</v>
      </c>
      <c r="L244" s="347">
        <v>0</v>
      </c>
      <c r="M244" s="347">
        <v>0</v>
      </c>
      <c r="N244" s="347">
        <v>0</v>
      </c>
      <c r="O244" s="347">
        <v>0</v>
      </c>
      <c r="P244" s="341" t="s">
        <v>2180</v>
      </c>
    </row>
    <row r="245" spans="1:17" x14ac:dyDescent="0.25">
      <c r="A245" s="149" t="s">
        <v>974</v>
      </c>
      <c r="B245" s="149">
        <v>332530</v>
      </c>
      <c r="C245" s="149">
        <v>364</v>
      </c>
      <c r="D245" t="s">
        <v>332</v>
      </c>
      <c r="E245" s="26" t="s">
        <v>333</v>
      </c>
      <c r="F245" t="s">
        <v>975</v>
      </c>
      <c r="G245" t="s">
        <v>14</v>
      </c>
      <c r="H245" s="347">
        <v>0.52700000000000002</v>
      </c>
      <c r="I245" s="347">
        <v>0</v>
      </c>
      <c r="J245" s="347">
        <v>0.52700000000000002</v>
      </c>
      <c r="K245" s="347">
        <v>0</v>
      </c>
      <c r="L245" s="347">
        <v>0</v>
      </c>
      <c r="M245" s="347">
        <v>0</v>
      </c>
      <c r="N245" s="347">
        <v>0</v>
      </c>
      <c r="O245" s="347">
        <v>0</v>
      </c>
      <c r="P245" s="341" t="s">
        <v>2180</v>
      </c>
      <c r="Q245" t="s">
        <v>501</v>
      </c>
    </row>
    <row r="246" spans="1:17" x14ac:dyDescent="0.25">
      <c r="A246" s="149" t="s">
        <v>630</v>
      </c>
      <c r="B246" s="149">
        <v>331110</v>
      </c>
      <c r="C246" s="149">
        <v>2</v>
      </c>
      <c r="D246" t="s">
        <v>78</v>
      </c>
      <c r="E246" s="26" t="s">
        <v>85</v>
      </c>
      <c r="F246" t="s">
        <v>631</v>
      </c>
      <c r="G246" t="s">
        <v>14</v>
      </c>
      <c r="H246" s="347">
        <v>0.55400000000000005</v>
      </c>
      <c r="I246" s="347">
        <v>0</v>
      </c>
      <c r="J246" s="347">
        <v>0.53</v>
      </c>
      <c r="K246" s="347">
        <v>0</v>
      </c>
      <c r="L246" s="347">
        <v>0</v>
      </c>
      <c r="M246" s="347">
        <v>2.4E-2</v>
      </c>
      <c r="N246" s="347">
        <v>0</v>
      </c>
      <c r="O246" s="347">
        <v>0</v>
      </c>
      <c r="P246" s="341">
        <v>0</v>
      </c>
      <c r="Q246" t="s">
        <v>632</v>
      </c>
    </row>
    <row r="247" spans="1:17" x14ac:dyDescent="0.25">
      <c r="A247" s="149" t="s">
        <v>627</v>
      </c>
      <c r="B247" s="149">
        <v>331060</v>
      </c>
      <c r="C247" s="149">
        <v>2</v>
      </c>
      <c r="D247" t="s">
        <v>78</v>
      </c>
      <c r="E247" s="26" t="s">
        <v>80</v>
      </c>
      <c r="F247" t="s">
        <v>628</v>
      </c>
      <c r="G247" t="s">
        <v>14</v>
      </c>
      <c r="H247" s="347">
        <v>0.6</v>
      </c>
      <c r="I247" s="347">
        <v>0</v>
      </c>
      <c r="J247" s="347">
        <v>0.6</v>
      </c>
      <c r="K247" s="347">
        <v>0</v>
      </c>
      <c r="L247" s="347">
        <v>0</v>
      </c>
      <c r="M247" s="347">
        <v>0</v>
      </c>
      <c r="N247" s="347">
        <v>0</v>
      </c>
      <c r="O247" s="347">
        <v>0</v>
      </c>
      <c r="P247" s="341" t="s">
        <v>2180</v>
      </c>
      <c r="Q247" t="s">
        <v>629</v>
      </c>
    </row>
    <row r="248" spans="1:17" x14ac:dyDescent="0.25">
      <c r="A248" s="264" t="s">
        <v>711</v>
      </c>
      <c r="B248" s="149">
        <v>331350</v>
      </c>
      <c r="C248" s="149">
        <v>169</v>
      </c>
      <c r="D248" t="s">
        <v>101</v>
      </c>
      <c r="E248" s="26" t="s">
        <v>114</v>
      </c>
      <c r="F248" t="s">
        <v>712</v>
      </c>
      <c r="G248" t="s">
        <v>14</v>
      </c>
      <c r="H248" s="347">
        <v>0.64</v>
      </c>
      <c r="I248" s="347">
        <v>0</v>
      </c>
      <c r="J248" s="347">
        <v>0.64</v>
      </c>
      <c r="K248" s="347">
        <v>0</v>
      </c>
      <c r="L248" s="347">
        <v>0</v>
      </c>
      <c r="M248" s="347">
        <v>0</v>
      </c>
      <c r="N248" s="347">
        <v>0</v>
      </c>
      <c r="O248" s="347">
        <v>0</v>
      </c>
      <c r="P248" s="341" t="s">
        <v>2180</v>
      </c>
      <c r="Q248" t="s">
        <v>501</v>
      </c>
    </row>
    <row r="249" spans="1:17" x14ac:dyDescent="0.25">
      <c r="A249" s="264" t="s">
        <v>719</v>
      </c>
      <c r="B249" s="149">
        <v>331460</v>
      </c>
      <c r="C249" s="149">
        <v>169</v>
      </c>
      <c r="D249" s="26" t="s">
        <v>101</v>
      </c>
      <c r="E249" s="26" t="s">
        <v>125</v>
      </c>
      <c r="F249" t="s">
        <v>720</v>
      </c>
      <c r="G249" t="s">
        <v>14</v>
      </c>
      <c r="H249" s="347">
        <v>0.70799999999999996</v>
      </c>
      <c r="I249" s="347">
        <v>0</v>
      </c>
      <c r="J249" s="347">
        <v>0.70799999999999996</v>
      </c>
      <c r="K249" s="347">
        <v>0</v>
      </c>
      <c r="L249" s="347">
        <v>0</v>
      </c>
      <c r="M249" s="347">
        <v>0</v>
      </c>
      <c r="N249" s="347">
        <v>0</v>
      </c>
      <c r="O249" s="347">
        <v>0</v>
      </c>
      <c r="P249" s="341" t="s">
        <v>2180</v>
      </c>
      <c r="Q249" t="s">
        <v>501</v>
      </c>
    </row>
    <row r="250" spans="1:17" x14ac:dyDescent="0.25">
      <c r="A250" s="264" t="s">
        <v>843</v>
      </c>
      <c r="B250" s="149">
        <v>332030</v>
      </c>
      <c r="C250" s="149">
        <v>332</v>
      </c>
      <c r="D250" t="s">
        <v>232</v>
      </c>
      <c r="E250" s="26" t="s">
        <v>233</v>
      </c>
      <c r="F250" t="s">
        <v>844</v>
      </c>
      <c r="G250" t="s">
        <v>14</v>
      </c>
      <c r="H250" s="347">
        <v>0.748</v>
      </c>
      <c r="I250" s="347">
        <v>0</v>
      </c>
      <c r="J250" s="347">
        <v>0.37799999999999995</v>
      </c>
      <c r="K250" s="347">
        <v>0</v>
      </c>
      <c r="L250" s="347">
        <v>0</v>
      </c>
      <c r="M250" s="347">
        <v>0.12</v>
      </c>
      <c r="N250" s="347">
        <v>0.25</v>
      </c>
      <c r="O250" s="347">
        <v>0</v>
      </c>
      <c r="P250" s="341" t="s">
        <v>2188</v>
      </c>
      <c r="Q250" t="s">
        <v>501</v>
      </c>
    </row>
    <row r="251" spans="1:17" x14ac:dyDescent="0.25">
      <c r="A251" s="264" t="s">
        <v>715</v>
      </c>
      <c r="B251" s="149">
        <v>331380</v>
      </c>
      <c r="C251" s="149">
        <v>169</v>
      </c>
      <c r="D251" s="26" t="s">
        <v>101</v>
      </c>
      <c r="E251" s="26" t="s">
        <v>117</v>
      </c>
      <c r="F251" t="s">
        <v>716</v>
      </c>
      <c r="G251" t="s">
        <v>14</v>
      </c>
      <c r="H251" s="347">
        <v>0.78260000000000007</v>
      </c>
      <c r="I251" s="347">
        <v>0</v>
      </c>
      <c r="J251" s="347">
        <v>0.77300000000000002</v>
      </c>
      <c r="K251" s="347">
        <v>0</v>
      </c>
      <c r="L251" s="347">
        <v>0</v>
      </c>
      <c r="M251" s="347">
        <v>9.5999999999999992E-3</v>
      </c>
      <c r="N251" s="347">
        <v>0</v>
      </c>
      <c r="O251" s="347">
        <v>0</v>
      </c>
      <c r="P251" s="341" t="s">
        <v>2180</v>
      </c>
      <c r="Q251" t="s">
        <v>501</v>
      </c>
    </row>
    <row r="252" spans="1:17" x14ac:dyDescent="0.25">
      <c r="A252" s="149" t="s">
        <v>713</v>
      </c>
      <c r="B252" s="149">
        <v>331370</v>
      </c>
      <c r="C252" s="149">
        <v>169</v>
      </c>
      <c r="D252" t="s">
        <v>101</v>
      </c>
      <c r="E252" s="26" t="s">
        <v>116</v>
      </c>
      <c r="F252" t="s">
        <v>714</v>
      </c>
      <c r="G252" t="s">
        <v>14</v>
      </c>
      <c r="H252" s="347">
        <v>0.79600000000000004</v>
      </c>
      <c r="I252" s="347">
        <v>0</v>
      </c>
      <c r="J252" s="347">
        <v>0.79600000000000004</v>
      </c>
      <c r="K252" s="347">
        <v>0</v>
      </c>
      <c r="L252" s="347">
        <v>0</v>
      </c>
      <c r="M252" s="347">
        <v>0</v>
      </c>
      <c r="N252" s="347">
        <v>0</v>
      </c>
      <c r="O252" s="347">
        <v>0</v>
      </c>
      <c r="P252" s="341" t="s">
        <v>2180</v>
      </c>
      <c r="Q252" t="s">
        <v>501</v>
      </c>
    </row>
    <row r="253" spans="1:17" x14ac:dyDescent="0.25">
      <c r="A253" s="149" t="s">
        <v>721</v>
      </c>
      <c r="B253" s="149">
        <v>331520</v>
      </c>
      <c r="C253" s="149">
        <v>169</v>
      </c>
      <c r="D253" t="s">
        <v>101</v>
      </c>
      <c r="E253" s="26" t="s">
        <v>131</v>
      </c>
      <c r="F253" t="s">
        <v>722</v>
      </c>
      <c r="G253" t="s">
        <v>14</v>
      </c>
      <c r="H253" s="347">
        <v>1.002</v>
      </c>
      <c r="I253" s="347">
        <v>0</v>
      </c>
      <c r="J253" s="347">
        <v>1.002</v>
      </c>
      <c r="K253" s="347">
        <v>0</v>
      </c>
      <c r="L253" s="347">
        <v>0</v>
      </c>
      <c r="M253" s="347">
        <v>0</v>
      </c>
      <c r="N253" s="347">
        <v>0</v>
      </c>
      <c r="O253" s="347">
        <v>0</v>
      </c>
      <c r="P253" s="341" t="s">
        <v>2180</v>
      </c>
      <c r="Q253" t="s">
        <v>501</v>
      </c>
    </row>
    <row r="254" spans="1:17" x14ac:dyDescent="0.25">
      <c r="A254" s="149" t="s">
        <v>614</v>
      </c>
      <c r="B254" s="149">
        <v>331180</v>
      </c>
      <c r="C254" s="149">
        <v>2</v>
      </c>
      <c r="D254" t="s">
        <v>78</v>
      </c>
      <c r="E254" s="26" t="s">
        <v>92</v>
      </c>
      <c r="F254" t="s">
        <v>615</v>
      </c>
      <c r="G254" t="s">
        <v>14</v>
      </c>
      <c r="H254" s="347">
        <v>1.0990000000000002</v>
      </c>
      <c r="I254" s="347">
        <v>0</v>
      </c>
      <c r="J254" s="347">
        <v>1.0990000000000002</v>
      </c>
      <c r="K254" s="347">
        <v>0</v>
      </c>
      <c r="L254" s="347">
        <v>0</v>
      </c>
      <c r="M254" s="347">
        <v>0</v>
      </c>
      <c r="N254" s="347">
        <v>0</v>
      </c>
      <c r="O254" s="347">
        <v>0</v>
      </c>
      <c r="P254" s="341" t="s">
        <v>2179</v>
      </c>
      <c r="Q254" t="s">
        <v>616</v>
      </c>
    </row>
    <row r="255" spans="1:17" x14ac:dyDescent="0.25">
      <c r="A255" s="149" t="s">
        <v>907</v>
      </c>
      <c r="B255" s="149">
        <v>332220</v>
      </c>
      <c r="C255" s="149">
        <v>44</v>
      </c>
      <c r="D255" t="s">
        <v>272</v>
      </c>
      <c r="E255" s="26" t="s">
        <v>273</v>
      </c>
      <c r="F255" t="s">
        <v>908</v>
      </c>
      <c r="G255" t="s">
        <v>14</v>
      </c>
      <c r="H255" s="347">
        <v>1.6</v>
      </c>
      <c r="I255" s="347">
        <v>0</v>
      </c>
      <c r="J255" s="347">
        <v>1.6</v>
      </c>
      <c r="K255" s="347">
        <v>0</v>
      </c>
      <c r="L255" s="347">
        <v>0</v>
      </c>
      <c r="M255" s="347">
        <v>0</v>
      </c>
      <c r="N255" s="347">
        <v>0</v>
      </c>
      <c r="O255" s="347">
        <v>0</v>
      </c>
      <c r="P255" s="341" t="s">
        <v>2179</v>
      </c>
      <c r="Q255" t="s">
        <v>501</v>
      </c>
    </row>
    <row r="256" spans="1:17" x14ac:dyDescent="0.25">
      <c r="A256" s="149" t="s">
        <v>994</v>
      </c>
      <c r="B256" s="149">
        <v>332600</v>
      </c>
      <c r="C256" s="149">
        <v>92</v>
      </c>
      <c r="D256" t="s">
        <v>351</v>
      </c>
      <c r="E256" s="26" t="s">
        <v>352</v>
      </c>
      <c r="F256" t="s">
        <v>995</v>
      </c>
      <c r="G256" t="s">
        <v>14</v>
      </c>
      <c r="H256" s="347">
        <v>1.6050000000000002</v>
      </c>
      <c r="I256" s="347">
        <v>0</v>
      </c>
      <c r="J256" s="347">
        <v>1.6050000000000002</v>
      </c>
      <c r="K256" s="347">
        <v>0</v>
      </c>
      <c r="L256" s="347">
        <v>0</v>
      </c>
      <c r="M256" s="347">
        <v>0</v>
      </c>
      <c r="N256" s="347">
        <v>0</v>
      </c>
      <c r="O256" s="347">
        <v>0</v>
      </c>
      <c r="P256" s="341" t="s">
        <v>2180</v>
      </c>
      <c r="Q256" t="s">
        <v>501</v>
      </c>
    </row>
    <row r="257" spans="1:17" x14ac:dyDescent="0.25">
      <c r="A257" s="149" t="s">
        <v>833</v>
      </c>
      <c r="B257" s="149">
        <v>332020</v>
      </c>
      <c r="C257" s="149">
        <v>63</v>
      </c>
      <c r="D257" t="s">
        <v>225</v>
      </c>
      <c r="E257" s="26" t="s">
        <v>834</v>
      </c>
      <c r="F257" t="s">
        <v>835</v>
      </c>
      <c r="G257" t="s">
        <v>14</v>
      </c>
      <c r="H257" s="347">
        <v>2.8</v>
      </c>
      <c r="I257" s="347">
        <v>0</v>
      </c>
      <c r="J257" s="347">
        <v>2.8</v>
      </c>
      <c r="K257" s="347">
        <v>0</v>
      </c>
      <c r="L257" s="347">
        <v>0</v>
      </c>
      <c r="M257" s="347">
        <v>0</v>
      </c>
      <c r="N257" s="347">
        <v>0</v>
      </c>
      <c r="O257" s="347">
        <v>0</v>
      </c>
      <c r="P257" s="341" t="s">
        <v>2179</v>
      </c>
      <c r="Q257" t="s">
        <v>501</v>
      </c>
    </row>
    <row r="258" spans="1:17" x14ac:dyDescent="0.25">
      <c r="A258" s="149" t="s">
        <v>817</v>
      </c>
      <c r="B258" s="149">
        <v>331990</v>
      </c>
      <c r="C258" s="149">
        <v>274</v>
      </c>
      <c r="D258" t="s">
        <v>212</v>
      </c>
      <c r="E258" s="26" t="s">
        <v>818</v>
      </c>
      <c r="F258" t="s">
        <v>819</v>
      </c>
      <c r="G258" t="s">
        <v>14</v>
      </c>
      <c r="H258" s="347">
        <v>3.9000000000000004</v>
      </c>
      <c r="I258" s="347">
        <v>0</v>
      </c>
      <c r="J258" s="347">
        <v>3.9000000000000004</v>
      </c>
      <c r="K258" s="347">
        <v>0</v>
      </c>
      <c r="L258" s="347">
        <v>0</v>
      </c>
      <c r="M258" s="347">
        <v>0</v>
      </c>
      <c r="N258" s="347">
        <v>0</v>
      </c>
      <c r="O258" s="347">
        <v>0</v>
      </c>
      <c r="P258" s="341" t="s">
        <v>2179</v>
      </c>
      <c r="Q258" t="s">
        <v>501</v>
      </c>
    </row>
    <row r="259" spans="1:17" x14ac:dyDescent="0.25">
      <c r="A259" s="149" t="s">
        <v>621</v>
      </c>
      <c r="B259" s="149">
        <v>331220</v>
      </c>
      <c r="C259" s="149">
        <v>2</v>
      </c>
      <c r="D259" t="s">
        <v>78</v>
      </c>
      <c r="E259" s="26" t="s">
        <v>98</v>
      </c>
      <c r="F259" t="s">
        <v>622</v>
      </c>
      <c r="G259" t="s">
        <v>14</v>
      </c>
      <c r="H259" s="347">
        <v>5.21</v>
      </c>
      <c r="I259" s="347">
        <v>0</v>
      </c>
      <c r="J259" s="347">
        <v>5.21</v>
      </c>
      <c r="K259" s="347">
        <v>0</v>
      </c>
      <c r="L259" s="347">
        <v>0</v>
      </c>
      <c r="M259" s="347">
        <v>0</v>
      </c>
      <c r="N259" s="347">
        <v>0</v>
      </c>
      <c r="O259" s="347">
        <v>0</v>
      </c>
      <c r="P259" s="341" t="s">
        <v>2180</v>
      </c>
      <c r="Q259" t="s">
        <v>1374</v>
      </c>
    </row>
  </sheetData>
  <autoFilter ref="A2:Q194" xr:uid="{00000000-0001-0000-0C00-000000000000}">
    <sortState xmlns:xlrd2="http://schemas.microsoft.com/office/spreadsheetml/2017/richdata2" ref="A3:Q259">
      <sortCondition ref="G2:G194"/>
    </sortState>
  </autoFilter>
  <conditionalFormatting sqref="A1:A1048576">
    <cfRule type="duplicateValues" dxfId="80" priority="4"/>
  </conditionalFormatting>
  <conditionalFormatting sqref="E1:E1048576">
    <cfRule type="duplicateValues" dxfId="79" priority="1"/>
    <cfRule type="duplicateValues" dxfId="78" priority="2"/>
    <cfRule type="duplicateValues" dxfId="77" priority="3"/>
  </conditionalFormatting>
  <pageMargins left="0.7" right="0.7" top="0.75" bottom="0.75" header="0.3" footer="0.3"/>
  <pageSetup orientation="portrait" horizontalDpi="4294967293" verticalDpi="4294967293"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C000"/>
  </sheetPr>
  <dimension ref="A1:T214"/>
  <sheetViews>
    <sheetView workbookViewId="0">
      <pane xSplit="2" ySplit="2" topLeftCell="E3" activePane="bottomRight" state="frozen"/>
      <selection activeCell="H4" sqref="H4"/>
      <selection pane="topRight" activeCell="H4" sqref="H4"/>
      <selection pane="bottomLeft" activeCell="H4" sqref="H4"/>
      <selection pane="bottomRight" activeCell="A2" sqref="A2"/>
    </sheetView>
  </sheetViews>
  <sheetFormatPr defaultRowHeight="15" x14ac:dyDescent="0.25"/>
  <cols>
    <col min="1" max="1" width="13.28515625" customWidth="1"/>
    <col min="2" max="2" width="10.5703125" style="149" customWidth="1"/>
    <col min="3" max="3" width="9" style="149" customWidth="1"/>
    <col min="4" max="4" width="46.28515625" bestFit="1" customWidth="1"/>
    <col min="5" max="5" width="18.28515625" bestFit="1" customWidth="1"/>
    <col min="6" max="6" width="22.85546875" bestFit="1" customWidth="1"/>
    <col min="7" max="7" width="28.28515625" bestFit="1" customWidth="1"/>
    <col min="8" max="8" width="15.140625" style="71" bestFit="1" customWidth="1"/>
    <col min="9" max="9" width="14.7109375" style="71" customWidth="1"/>
    <col min="10" max="10" width="13.28515625" style="71" bestFit="1" customWidth="1"/>
    <col min="11" max="11" width="16.140625" style="71" bestFit="1" customWidth="1"/>
    <col min="12" max="12" width="13.28515625" style="71" bestFit="1" customWidth="1"/>
    <col min="13" max="13" width="15.140625" style="246" bestFit="1" customWidth="1"/>
    <col min="14" max="14" width="9.5703125" style="71" bestFit="1" customWidth="1"/>
    <col min="15" max="15" width="12.140625" style="71" bestFit="1" customWidth="1"/>
    <col min="16" max="16" width="12.85546875" style="71" bestFit="1" customWidth="1"/>
    <col min="17" max="17" width="11" style="149" bestFit="1" customWidth="1"/>
    <col min="18" max="18" width="44.5703125" customWidth="1"/>
    <col min="19" max="19" width="8.42578125" style="149" bestFit="1" customWidth="1"/>
    <col min="20" max="20" width="43.140625" style="149" customWidth="1"/>
  </cols>
  <sheetData>
    <row r="1" spans="1:20" x14ac:dyDescent="0.25">
      <c r="A1" s="3" t="s">
        <v>2219</v>
      </c>
      <c r="B1" s="204"/>
      <c r="C1" s="204"/>
      <c r="D1" s="3"/>
      <c r="E1" s="3"/>
      <c r="F1" s="3"/>
      <c r="G1" s="3"/>
      <c r="H1" s="344"/>
      <c r="I1" s="344"/>
      <c r="J1" s="344"/>
      <c r="K1" s="344"/>
      <c r="L1" s="344"/>
      <c r="M1" s="345"/>
    </row>
    <row r="2" spans="1:20" s="148" customFormat="1" ht="60" x14ac:dyDescent="0.25">
      <c r="A2" s="147" t="s">
        <v>1429</v>
      </c>
      <c r="B2" s="147" t="s">
        <v>564</v>
      </c>
      <c r="C2" s="147" t="s">
        <v>1384</v>
      </c>
      <c r="D2" s="147" t="s">
        <v>2163</v>
      </c>
      <c r="E2" s="147" t="s">
        <v>1385</v>
      </c>
      <c r="F2" s="147" t="s">
        <v>1061</v>
      </c>
      <c r="G2" s="147" t="s">
        <v>566</v>
      </c>
      <c r="H2" s="184" t="s">
        <v>2164</v>
      </c>
      <c r="I2" s="184" t="s">
        <v>385</v>
      </c>
      <c r="J2" s="184" t="s">
        <v>386</v>
      </c>
      <c r="K2" s="184" t="s">
        <v>387</v>
      </c>
      <c r="L2" s="184" t="s">
        <v>388</v>
      </c>
      <c r="M2" s="184" t="s">
        <v>389</v>
      </c>
      <c r="N2" s="184" t="s">
        <v>390</v>
      </c>
      <c r="O2" s="184" t="s">
        <v>1062</v>
      </c>
      <c r="P2" s="184" t="s">
        <v>391</v>
      </c>
      <c r="Q2" s="147" t="s">
        <v>57</v>
      </c>
      <c r="R2" s="147" t="s">
        <v>1063</v>
      </c>
      <c r="S2" s="147" t="s">
        <v>571</v>
      </c>
      <c r="T2" s="147" t="s">
        <v>58</v>
      </c>
    </row>
    <row r="3" spans="1:20" x14ac:dyDescent="0.25">
      <c r="A3" t="s">
        <v>1270</v>
      </c>
      <c r="B3" s="149">
        <v>332470</v>
      </c>
      <c r="C3" s="149">
        <v>659</v>
      </c>
      <c r="D3" t="s">
        <v>291</v>
      </c>
      <c r="E3" t="s">
        <v>292</v>
      </c>
      <c r="F3" t="s">
        <v>1049</v>
      </c>
      <c r="G3" t="s">
        <v>6</v>
      </c>
      <c r="H3" s="71">
        <v>0</v>
      </c>
      <c r="I3" s="71">
        <v>0</v>
      </c>
      <c r="J3" s="71">
        <v>0</v>
      </c>
      <c r="K3" s="71">
        <v>0</v>
      </c>
      <c r="L3" s="71">
        <v>0</v>
      </c>
      <c r="M3" s="71">
        <v>0</v>
      </c>
      <c r="N3" s="71">
        <v>0</v>
      </c>
      <c r="O3" s="71">
        <v>0</v>
      </c>
      <c r="P3" s="71">
        <v>0</v>
      </c>
      <c r="Q3" s="149">
        <v>0</v>
      </c>
      <c r="R3" t="s">
        <v>292</v>
      </c>
      <c r="S3" s="149" t="s">
        <v>2170</v>
      </c>
    </row>
    <row r="4" spans="1:20" x14ac:dyDescent="0.25">
      <c r="A4" t="s">
        <v>1445</v>
      </c>
      <c r="B4" s="149">
        <v>0</v>
      </c>
      <c r="C4" s="149">
        <v>91</v>
      </c>
      <c r="D4" t="s">
        <v>1758</v>
      </c>
      <c r="E4" t="s">
        <v>1758</v>
      </c>
      <c r="F4" t="s">
        <v>1760</v>
      </c>
      <c r="G4" t="s">
        <v>7</v>
      </c>
      <c r="H4" s="71">
        <v>0</v>
      </c>
      <c r="I4" s="71">
        <v>0</v>
      </c>
      <c r="J4" s="71">
        <v>0</v>
      </c>
      <c r="K4" s="71">
        <v>0</v>
      </c>
      <c r="L4" s="71">
        <v>0</v>
      </c>
      <c r="M4" s="71">
        <v>0</v>
      </c>
      <c r="N4" s="71">
        <v>0</v>
      </c>
      <c r="O4" s="71">
        <v>0</v>
      </c>
      <c r="P4" s="71">
        <v>0</v>
      </c>
      <c r="Q4" s="149">
        <v>0</v>
      </c>
      <c r="R4" t="s">
        <v>1388</v>
      </c>
      <c r="S4" s="149" t="s">
        <v>2170</v>
      </c>
    </row>
    <row r="5" spans="1:20" x14ac:dyDescent="0.25">
      <c r="A5" t="s">
        <v>1430</v>
      </c>
      <c r="B5" s="149">
        <v>332490</v>
      </c>
      <c r="C5" s="149">
        <v>0</v>
      </c>
      <c r="D5" t="s">
        <v>324</v>
      </c>
      <c r="E5" t="s">
        <v>325</v>
      </c>
      <c r="F5" t="s">
        <v>1305</v>
      </c>
      <c r="G5" t="s">
        <v>9</v>
      </c>
      <c r="H5" s="71">
        <v>0</v>
      </c>
      <c r="I5" s="71">
        <v>0</v>
      </c>
      <c r="J5" s="71">
        <v>0</v>
      </c>
      <c r="K5" s="71">
        <v>0</v>
      </c>
      <c r="L5" s="71">
        <v>0</v>
      </c>
      <c r="M5" s="71">
        <v>0</v>
      </c>
      <c r="N5" s="71">
        <v>0</v>
      </c>
      <c r="O5" s="71">
        <v>0</v>
      </c>
      <c r="P5" s="71">
        <v>0</v>
      </c>
      <c r="Q5" s="149">
        <v>0</v>
      </c>
      <c r="R5" t="s">
        <v>325</v>
      </c>
      <c r="S5" s="149" t="s">
        <v>2170</v>
      </c>
    </row>
    <row r="6" spans="1:20" x14ac:dyDescent="0.25">
      <c r="A6" t="s">
        <v>1432</v>
      </c>
      <c r="B6" s="149">
        <v>0</v>
      </c>
      <c r="C6" s="149">
        <v>0</v>
      </c>
      <c r="D6" t="s">
        <v>1630</v>
      </c>
      <c r="E6" t="s">
        <v>1629</v>
      </c>
      <c r="F6" t="s">
        <v>1008</v>
      </c>
      <c r="G6" t="s">
        <v>10</v>
      </c>
      <c r="H6" s="71">
        <v>0</v>
      </c>
      <c r="I6" s="71">
        <v>0</v>
      </c>
      <c r="J6" s="71">
        <v>0</v>
      </c>
      <c r="K6" s="71">
        <v>0</v>
      </c>
      <c r="L6" s="71">
        <v>0</v>
      </c>
      <c r="M6" s="71">
        <v>0</v>
      </c>
      <c r="N6" s="71">
        <v>0</v>
      </c>
      <c r="O6" s="71">
        <v>0</v>
      </c>
      <c r="P6" s="71">
        <v>0</v>
      </c>
      <c r="Q6" s="149">
        <v>0</v>
      </c>
      <c r="R6" t="s">
        <v>1007</v>
      </c>
      <c r="S6" s="149" t="s">
        <v>2170</v>
      </c>
    </row>
    <row r="7" spans="1:20" x14ac:dyDescent="0.25">
      <c r="A7" t="s">
        <v>1434</v>
      </c>
      <c r="B7" s="149">
        <v>0</v>
      </c>
      <c r="C7" s="149">
        <v>0</v>
      </c>
      <c r="D7">
        <v>0</v>
      </c>
      <c r="E7" t="s">
        <v>1023</v>
      </c>
      <c r="F7" t="s">
        <v>596</v>
      </c>
      <c r="G7" t="s">
        <v>12</v>
      </c>
      <c r="H7" s="71">
        <v>0</v>
      </c>
      <c r="I7" s="71">
        <v>0</v>
      </c>
      <c r="J7" s="71">
        <v>0</v>
      </c>
      <c r="K7" s="71">
        <v>0</v>
      </c>
      <c r="L7" s="71">
        <v>0</v>
      </c>
      <c r="M7" s="71">
        <v>0</v>
      </c>
      <c r="N7" s="71">
        <v>0</v>
      </c>
      <c r="O7" s="71">
        <v>0</v>
      </c>
      <c r="P7" s="71">
        <v>0</v>
      </c>
      <c r="Q7" s="149">
        <v>0</v>
      </c>
      <c r="R7" t="s">
        <v>1023</v>
      </c>
      <c r="S7" s="149" t="s">
        <v>2170</v>
      </c>
    </row>
    <row r="8" spans="1:20" x14ac:dyDescent="0.25">
      <c r="A8" t="s">
        <v>1436</v>
      </c>
      <c r="B8" s="149">
        <v>0</v>
      </c>
      <c r="C8" s="149">
        <v>345</v>
      </c>
      <c r="D8" t="s">
        <v>1300</v>
      </c>
      <c r="E8" t="s">
        <v>1300</v>
      </c>
      <c r="F8" t="s">
        <v>596</v>
      </c>
      <c r="G8" t="s">
        <v>12</v>
      </c>
      <c r="H8" s="71">
        <v>0</v>
      </c>
      <c r="I8" s="71">
        <v>0</v>
      </c>
      <c r="J8" s="71">
        <v>0</v>
      </c>
      <c r="K8" s="71">
        <v>0</v>
      </c>
      <c r="L8" s="71">
        <v>0</v>
      </c>
      <c r="M8" s="71">
        <v>0</v>
      </c>
      <c r="N8" s="71">
        <v>0</v>
      </c>
      <c r="O8" s="71">
        <v>0</v>
      </c>
      <c r="P8" s="71">
        <v>0</v>
      </c>
      <c r="Q8" s="149">
        <v>0</v>
      </c>
      <c r="R8">
        <v>0</v>
      </c>
      <c r="S8" s="149" t="s">
        <v>2170</v>
      </c>
    </row>
    <row r="9" spans="1:20" x14ac:dyDescent="0.25">
      <c r="A9" t="s">
        <v>1440</v>
      </c>
      <c r="B9" s="149">
        <v>0</v>
      </c>
      <c r="C9" s="149">
        <v>0</v>
      </c>
      <c r="D9" t="s">
        <v>1387</v>
      </c>
      <c r="E9" t="s">
        <v>1387</v>
      </c>
      <c r="F9" t="s">
        <v>596</v>
      </c>
      <c r="G9" t="s">
        <v>12</v>
      </c>
      <c r="H9" s="71">
        <v>0</v>
      </c>
      <c r="I9" s="71">
        <v>0</v>
      </c>
      <c r="J9" s="71">
        <v>0</v>
      </c>
      <c r="K9" s="71">
        <v>0</v>
      </c>
      <c r="L9" s="71">
        <v>0</v>
      </c>
      <c r="M9" s="71">
        <v>0</v>
      </c>
      <c r="N9" s="71">
        <v>0</v>
      </c>
      <c r="O9" s="71">
        <v>0</v>
      </c>
      <c r="P9" s="71">
        <v>0</v>
      </c>
      <c r="Q9" s="149">
        <v>0</v>
      </c>
      <c r="R9" t="s">
        <v>1387</v>
      </c>
      <c r="S9" s="149" t="s">
        <v>2170</v>
      </c>
    </row>
    <row r="10" spans="1:20" x14ac:dyDescent="0.25">
      <c r="A10" t="s">
        <v>1442</v>
      </c>
      <c r="B10" s="149">
        <v>0</v>
      </c>
      <c r="C10" s="149">
        <v>452</v>
      </c>
      <c r="D10" t="s">
        <v>1038</v>
      </c>
      <c r="E10" t="s">
        <v>1038</v>
      </c>
      <c r="F10" t="s">
        <v>596</v>
      </c>
      <c r="G10" t="s">
        <v>12</v>
      </c>
      <c r="H10" s="71">
        <v>0</v>
      </c>
      <c r="I10" s="71">
        <v>0</v>
      </c>
      <c r="J10" s="71">
        <v>0</v>
      </c>
      <c r="K10" s="71">
        <v>0</v>
      </c>
      <c r="L10" s="71">
        <v>0</v>
      </c>
      <c r="M10" s="71">
        <v>0</v>
      </c>
      <c r="N10" s="71">
        <v>0</v>
      </c>
      <c r="O10" s="71">
        <v>0</v>
      </c>
      <c r="P10" s="71">
        <v>0</v>
      </c>
      <c r="Q10" s="149">
        <v>0</v>
      </c>
      <c r="R10" t="s">
        <v>1038</v>
      </c>
      <c r="S10" s="149" t="s">
        <v>2170</v>
      </c>
    </row>
    <row r="11" spans="1:20" x14ac:dyDescent="0.25">
      <c r="A11" t="s">
        <v>1444</v>
      </c>
      <c r="B11" s="149">
        <v>0</v>
      </c>
      <c r="C11" s="149">
        <v>0</v>
      </c>
      <c r="D11" t="s">
        <v>344</v>
      </c>
      <c r="E11" t="s">
        <v>344</v>
      </c>
      <c r="F11" t="s">
        <v>860</v>
      </c>
      <c r="G11" t="s">
        <v>13</v>
      </c>
      <c r="H11" s="71">
        <v>0</v>
      </c>
      <c r="I11" s="71">
        <v>0</v>
      </c>
      <c r="J11" s="71">
        <v>0</v>
      </c>
      <c r="K11" s="71">
        <v>0</v>
      </c>
      <c r="L11" s="71">
        <v>0</v>
      </c>
      <c r="M11" s="71">
        <v>0</v>
      </c>
      <c r="N11" s="71">
        <v>0</v>
      </c>
      <c r="O11" s="71">
        <v>0</v>
      </c>
      <c r="P11" s="71">
        <v>0</v>
      </c>
      <c r="Q11" s="149">
        <v>0</v>
      </c>
      <c r="R11" t="s">
        <v>1249</v>
      </c>
      <c r="S11" s="149" t="s">
        <v>2170</v>
      </c>
    </row>
    <row r="12" spans="1:20" x14ac:dyDescent="0.25">
      <c r="A12" t="s">
        <v>1431</v>
      </c>
      <c r="B12" s="149">
        <v>0</v>
      </c>
      <c r="C12" s="149">
        <v>0</v>
      </c>
      <c r="D12" t="s">
        <v>274</v>
      </c>
      <c r="E12" t="s">
        <v>274</v>
      </c>
      <c r="F12" t="s">
        <v>910</v>
      </c>
      <c r="G12" t="s">
        <v>13</v>
      </c>
      <c r="H12" s="71">
        <v>0</v>
      </c>
      <c r="I12" s="71">
        <v>0</v>
      </c>
      <c r="J12" s="71">
        <v>0</v>
      </c>
      <c r="K12" s="71">
        <v>0</v>
      </c>
      <c r="L12" s="71">
        <v>0</v>
      </c>
      <c r="M12" s="71">
        <v>0</v>
      </c>
      <c r="N12" s="71">
        <v>0</v>
      </c>
      <c r="O12" s="71">
        <v>0</v>
      </c>
      <c r="P12" s="71">
        <v>0</v>
      </c>
      <c r="Q12" s="149">
        <v>0</v>
      </c>
      <c r="R12" t="s">
        <v>276</v>
      </c>
      <c r="S12" s="149" t="s">
        <v>2170</v>
      </c>
    </row>
    <row r="13" spans="1:20" x14ac:dyDescent="0.25">
      <c r="A13" t="s">
        <v>1243</v>
      </c>
      <c r="B13" s="149">
        <v>332520</v>
      </c>
      <c r="C13" s="149">
        <v>759</v>
      </c>
      <c r="D13" t="s">
        <v>330</v>
      </c>
      <c r="E13" t="s">
        <v>331</v>
      </c>
      <c r="F13" t="s">
        <v>973</v>
      </c>
      <c r="G13" t="s">
        <v>14</v>
      </c>
      <c r="H13" s="71">
        <v>0</v>
      </c>
      <c r="I13" s="71">
        <v>0</v>
      </c>
      <c r="J13" s="71">
        <v>0</v>
      </c>
      <c r="K13" s="71">
        <v>0</v>
      </c>
      <c r="L13" s="71">
        <v>0</v>
      </c>
      <c r="M13" s="71">
        <v>0</v>
      </c>
      <c r="N13" s="71">
        <v>0</v>
      </c>
      <c r="O13" s="71">
        <v>0</v>
      </c>
      <c r="P13" s="71">
        <v>0</v>
      </c>
      <c r="Q13" s="149">
        <v>0</v>
      </c>
      <c r="R13" t="s">
        <v>331</v>
      </c>
      <c r="S13" s="149" t="s">
        <v>2170</v>
      </c>
    </row>
    <row r="14" spans="1:20" x14ac:dyDescent="0.25">
      <c r="A14" t="s">
        <v>1166</v>
      </c>
      <c r="B14" s="149">
        <v>331810</v>
      </c>
      <c r="C14" s="149">
        <v>767</v>
      </c>
      <c r="D14" t="s">
        <v>757</v>
      </c>
      <c r="E14" t="s">
        <v>172</v>
      </c>
      <c r="F14" t="s">
        <v>758</v>
      </c>
      <c r="G14" t="s">
        <v>14</v>
      </c>
      <c r="H14" s="71">
        <v>0</v>
      </c>
      <c r="I14" s="71">
        <v>0</v>
      </c>
      <c r="J14" s="71">
        <v>0</v>
      </c>
      <c r="K14" s="71">
        <v>0</v>
      </c>
      <c r="L14" s="71">
        <v>0</v>
      </c>
      <c r="M14" s="71">
        <v>0</v>
      </c>
      <c r="N14" s="71">
        <v>0</v>
      </c>
      <c r="O14" s="71">
        <v>0</v>
      </c>
      <c r="P14" s="71">
        <v>0</v>
      </c>
      <c r="Q14" s="149">
        <v>0</v>
      </c>
      <c r="R14" t="s">
        <v>172</v>
      </c>
      <c r="S14" s="149" t="s">
        <v>2170</v>
      </c>
    </row>
    <row r="15" spans="1:20" x14ac:dyDescent="0.25">
      <c r="A15" t="s">
        <v>1250</v>
      </c>
      <c r="B15" s="149">
        <v>332570</v>
      </c>
      <c r="C15" s="149">
        <v>709</v>
      </c>
      <c r="D15" t="s">
        <v>345</v>
      </c>
      <c r="E15" t="s">
        <v>346</v>
      </c>
      <c r="F15" t="s">
        <v>989</v>
      </c>
      <c r="G15" t="s">
        <v>14</v>
      </c>
      <c r="H15" s="71">
        <v>0</v>
      </c>
      <c r="I15" s="71">
        <v>0</v>
      </c>
      <c r="J15" s="71">
        <v>0</v>
      </c>
      <c r="K15" s="71">
        <v>0</v>
      </c>
      <c r="L15" s="71">
        <v>0</v>
      </c>
      <c r="M15" s="71">
        <v>0</v>
      </c>
      <c r="N15" s="71">
        <v>0</v>
      </c>
      <c r="O15" s="71">
        <v>0</v>
      </c>
      <c r="P15" s="71">
        <v>0</v>
      </c>
      <c r="Q15" s="149">
        <v>0</v>
      </c>
      <c r="R15" t="s">
        <v>346</v>
      </c>
      <c r="S15" s="149" t="s">
        <v>2170</v>
      </c>
    </row>
    <row r="16" spans="1:20" x14ac:dyDescent="0.25">
      <c r="A16" t="s">
        <v>1213</v>
      </c>
      <c r="B16" s="149">
        <v>0</v>
      </c>
      <c r="C16" s="149">
        <v>18</v>
      </c>
      <c r="D16" t="s">
        <v>905</v>
      </c>
      <c r="E16" t="s">
        <v>905</v>
      </c>
      <c r="F16" t="s">
        <v>596</v>
      </c>
      <c r="G16" t="s">
        <v>12</v>
      </c>
      <c r="H16" s="71">
        <v>0</v>
      </c>
      <c r="I16" s="71">
        <v>764141</v>
      </c>
      <c r="J16" s="71">
        <v>0</v>
      </c>
      <c r="K16" s="71">
        <v>764141</v>
      </c>
      <c r="L16" s="71">
        <v>722243</v>
      </c>
      <c r="M16" s="71">
        <v>0</v>
      </c>
      <c r="N16" s="71">
        <v>0</v>
      </c>
      <c r="O16" s="71">
        <v>4287</v>
      </c>
      <c r="P16" s="71">
        <v>37611</v>
      </c>
      <c r="Q16" s="149" t="s">
        <v>1069</v>
      </c>
      <c r="R16" t="s">
        <v>541</v>
      </c>
      <c r="S16" s="149" t="s">
        <v>2170</v>
      </c>
    </row>
    <row r="17" spans="1:19" x14ac:dyDescent="0.25">
      <c r="A17" t="s">
        <v>1433</v>
      </c>
      <c r="B17" s="149">
        <v>0</v>
      </c>
      <c r="C17" s="149">
        <v>108</v>
      </c>
      <c r="D17" t="s">
        <v>780</v>
      </c>
      <c r="E17" t="s">
        <v>1634</v>
      </c>
      <c r="F17" t="s">
        <v>596</v>
      </c>
      <c r="G17" t="s">
        <v>12</v>
      </c>
      <c r="H17" s="71">
        <v>40</v>
      </c>
      <c r="I17" s="71">
        <v>61879</v>
      </c>
      <c r="J17" s="71">
        <v>0</v>
      </c>
      <c r="K17" s="71">
        <v>61919</v>
      </c>
      <c r="L17" s="71">
        <v>55190</v>
      </c>
      <c r="M17" s="71">
        <v>0</v>
      </c>
      <c r="N17" s="71">
        <v>0</v>
      </c>
      <c r="O17" s="71">
        <v>0</v>
      </c>
      <c r="P17" s="71">
        <v>6729</v>
      </c>
      <c r="Q17" s="149" t="s">
        <v>1069</v>
      </c>
      <c r="R17" t="s">
        <v>544</v>
      </c>
      <c r="S17" s="149" t="s">
        <v>2170</v>
      </c>
    </row>
    <row r="18" spans="1:19" x14ac:dyDescent="0.25">
      <c r="A18" t="s">
        <v>1189</v>
      </c>
      <c r="B18" s="149">
        <v>0</v>
      </c>
      <c r="C18" s="149">
        <v>32</v>
      </c>
      <c r="D18" t="s">
        <v>227</v>
      </c>
      <c r="E18" t="s">
        <v>227</v>
      </c>
      <c r="F18" t="s">
        <v>596</v>
      </c>
      <c r="G18" t="s">
        <v>12</v>
      </c>
      <c r="H18" s="71">
        <v>450</v>
      </c>
      <c r="I18" s="71">
        <v>499877</v>
      </c>
      <c r="J18" s="71">
        <v>0</v>
      </c>
      <c r="K18" s="71">
        <v>500327</v>
      </c>
      <c r="L18" s="71">
        <v>465112</v>
      </c>
      <c r="M18" s="71">
        <v>0</v>
      </c>
      <c r="N18" s="71">
        <v>0</v>
      </c>
      <c r="O18" s="71">
        <v>0</v>
      </c>
      <c r="P18" s="71">
        <v>35215</v>
      </c>
      <c r="Q18" s="149" t="s">
        <v>1069</v>
      </c>
      <c r="R18" t="s">
        <v>1190</v>
      </c>
      <c r="S18" s="149" t="s">
        <v>2170</v>
      </c>
    </row>
    <row r="19" spans="1:19" x14ac:dyDescent="0.25">
      <c r="A19" t="s">
        <v>1268</v>
      </c>
      <c r="B19" s="149">
        <v>0</v>
      </c>
      <c r="C19" s="149">
        <v>111</v>
      </c>
      <c r="D19" t="s">
        <v>380</v>
      </c>
      <c r="E19" t="s">
        <v>1285</v>
      </c>
      <c r="F19" t="s">
        <v>860</v>
      </c>
      <c r="G19" t="s">
        <v>13</v>
      </c>
      <c r="H19" s="71">
        <v>673</v>
      </c>
      <c r="I19" s="71">
        <v>38873</v>
      </c>
      <c r="J19" s="71">
        <v>0</v>
      </c>
      <c r="K19" s="71">
        <v>39546</v>
      </c>
      <c r="L19" s="71">
        <v>35436</v>
      </c>
      <c r="M19" s="71">
        <v>0</v>
      </c>
      <c r="N19" s="71">
        <v>0</v>
      </c>
      <c r="O19" s="71">
        <v>672</v>
      </c>
      <c r="P19" s="71">
        <v>3438</v>
      </c>
      <c r="Q19" s="149" t="s">
        <v>1069</v>
      </c>
      <c r="R19" t="s">
        <v>381</v>
      </c>
      <c r="S19" s="149" t="s">
        <v>2170</v>
      </c>
    </row>
    <row r="20" spans="1:19" x14ac:dyDescent="0.25">
      <c r="A20" t="s">
        <v>1239</v>
      </c>
      <c r="B20" s="149">
        <v>0</v>
      </c>
      <c r="C20" s="149">
        <v>212</v>
      </c>
      <c r="D20" t="s">
        <v>964</v>
      </c>
      <c r="E20" t="s">
        <v>1283</v>
      </c>
      <c r="F20" t="s">
        <v>860</v>
      </c>
      <c r="G20" t="s">
        <v>13</v>
      </c>
      <c r="H20" s="71">
        <v>13928</v>
      </c>
      <c r="I20" s="71">
        <v>41237</v>
      </c>
      <c r="J20" s="71">
        <v>0</v>
      </c>
      <c r="K20" s="71">
        <v>55165</v>
      </c>
      <c r="L20" s="71">
        <v>49150</v>
      </c>
      <c r="M20" s="71">
        <v>0</v>
      </c>
      <c r="N20" s="71">
        <v>0</v>
      </c>
      <c r="O20" s="71">
        <v>1003</v>
      </c>
      <c r="P20" s="71">
        <v>5012</v>
      </c>
      <c r="Q20" s="149" t="s">
        <v>1069</v>
      </c>
      <c r="R20" t="s">
        <v>321</v>
      </c>
      <c r="S20" s="149" t="s">
        <v>2170</v>
      </c>
    </row>
    <row r="21" spans="1:19" x14ac:dyDescent="0.25">
      <c r="A21" t="s">
        <v>1164</v>
      </c>
      <c r="B21" s="149">
        <v>0</v>
      </c>
      <c r="C21" s="149">
        <v>214</v>
      </c>
      <c r="D21" t="s">
        <v>167</v>
      </c>
      <c r="E21" t="s">
        <v>167</v>
      </c>
      <c r="F21" t="s">
        <v>753</v>
      </c>
      <c r="G21" t="s">
        <v>10</v>
      </c>
      <c r="H21" s="71">
        <v>53017</v>
      </c>
      <c r="I21" s="71">
        <v>0</v>
      </c>
      <c r="J21" s="71">
        <v>0</v>
      </c>
      <c r="K21" s="71">
        <v>53017</v>
      </c>
      <c r="L21" s="71">
        <v>51344</v>
      </c>
      <c r="M21" s="71">
        <v>0</v>
      </c>
      <c r="N21" s="71">
        <v>0</v>
      </c>
      <c r="O21" s="71">
        <v>0</v>
      </c>
      <c r="P21" s="71">
        <v>1673</v>
      </c>
      <c r="Q21" s="149" t="s">
        <v>1069</v>
      </c>
      <c r="R21" t="s">
        <v>752</v>
      </c>
      <c r="S21" s="149" t="s">
        <v>2170</v>
      </c>
    </row>
    <row r="22" spans="1:19" x14ac:dyDescent="0.25">
      <c r="A22" t="s">
        <v>1257</v>
      </c>
      <c r="B22" s="149">
        <v>0</v>
      </c>
      <c r="C22" s="149">
        <v>227</v>
      </c>
      <c r="D22" t="s">
        <v>1005</v>
      </c>
      <c r="E22" t="s">
        <v>1005</v>
      </c>
      <c r="F22" t="s">
        <v>1008</v>
      </c>
      <c r="G22" t="s">
        <v>10</v>
      </c>
      <c r="H22" s="71">
        <v>75540</v>
      </c>
      <c r="I22" s="71">
        <v>0</v>
      </c>
      <c r="J22" s="71">
        <v>0</v>
      </c>
      <c r="K22" s="71">
        <v>75540</v>
      </c>
      <c r="L22" s="71">
        <v>68810</v>
      </c>
      <c r="M22" s="71">
        <v>0</v>
      </c>
      <c r="N22" s="71">
        <v>0</v>
      </c>
      <c r="O22" s="71">
        <v>0</v>
      </c>
      <c r="P22" s="71">
        <v>6730</v>
      </c>
      <c r="Q22" s="149" t="s">
        <v>1069</v>
      </c>
      <c r="R22" t="s">
        <v>1007</v>
      </c>
      <c r="S22" s="149" t="s">
        <v>2170</v>
      </c>
    </row>
    <row r="23" spans="1:19" x14ac:dyDescent="0.25">
      <c r="A23" t="s">
        <v>1200</v>
      </c>
      <c r="B23" s="149">
        <v>0</v>
      </c>
      <c r="C23" s="149">
        <v>103</v>
      </c>
      <c r="D23" t="s">
        <v>245</v>
      </c>
      <c r="E23" t="s">
        <v>245</v>
      </c>
      <c r="F23" t="s">
        <v>860</v>
      </c>
      <c r="G23" t="s">
        <v>13</v>
      </c>
      <c r="H23" s="71">
        <v>86042</v>
      </c>
      <c r="I23" s="71">
        <v>87923</v>
      </c>
      <c r="J23" s="71">
        <v>0</v>
      </c>
      <c r="K23" s="71">
        <v>173965</v>
      </c>
      <c r="L23" s="71">
        <v>167939</v>
      </c>
      <c r="M23" s="71">
        <v>0</v>
      </c>
      <c r="N23" s="71">
        <v>2471</v>
      </c>
      <c r="O23" s="71">
        <v>96</v>
      </c>
      <c r="P23" s="71">
        <v>3459</v>
      </c>
      <c r="Q23" s="149" t="s">
        <v>1069</v>
      </c>
      <c r="R23" t="s">
        <v>1201</v>
      </c>
      <c r="S23" s="149" t="s">
        <v>2170</v>
      </c>
    </row>
    <row r="24" spans="1:19" x14ac:dyDescent="0.25">
      <c r="A24" t="s">
        <v>1177</v>
      </c>
      <c r="B24" s="149">
        <v>0</v>
      </c>
      <c r="C24" s="149">
        <v>10</v>
      </c>
      <c r="D24" t="s">
        <v>784</v>
      </c>
      <c r="E24" t="s">
        <v>784</v>
      </c>
      <c r="F24" t="s">
        <v>786</v>
      </c>
      <c r="G24" t="s">
        <v>7</v>
      </c>
      <c r="H24" s="71">
        <v>87590</v>
      </c>
      <c r="I24" s="71">
        <v>0</v>
      </c>
      <c r="J24" s="71">
        <v>0</v>
      </c>
      <c r="K24" s="71">
        <v>87590</v>
      </c>
      <c r="L24" s="71">
        <v>81080</v>
      </c>
      <c r="M24" s="71">
        <v>0</v>
      </c>
      <c r="N24" s="71">
        <v>0</v>
      </c>
      <c r="O24" s="71">
        <v>245</v>
      </c>
      <c r="P24" s="71">
        <v>6265</v>
      </c>
      <c r="Q24" s="149" t="s">
        <v>1069</v>
      </c>
      <c r="R24" t="s">
        <v>538</v>
      </c>
      <c r="S24" s="149" t="s">
        <v>2170</v>
      </c>
    </row>
    <row r="25" spans="1:19" x14ac:dyDescent="0.25">
      <c r="A25" t="s">
        <v>1248</v>
      </c>
      <c r="B25" s="149">
        <v>0</v>
      </c>
      <c r="C25" s="149">
        <v>100</v>
      </c>
      <c r="D25" t="s">
        <v>340</v>
      </c>
      <c r="E25" t="s">
        <v>340</v>
      </c>
      <c r="F25" t="s">
        <v>982</v>
      </c>
      <c r="G25" t="s">
        <v>13</v>
      </c>
      <c r="H25" s="71">
        <v>111641</v>
      </c>
      <c r="I25" s="71">
        <v>0</v>
      </c>
      <c r="J25" s="71">
        <v>0</v>
      </c>
      <c r="K25" s="71">
        <v>111641</v>
      </c>
      <c r="L25" s="71">
        <v>105997</v>
      </c>
      <c r="M25" s="71">
        <v>0</v>
      </c>
      <c r="N25" s="71">
        <v>0</v>
      </c>
      <c r="O25" s="71">
        <v>0</v>
      </c>
      <c r="P25" s="71">
        <v>5644</v>
      </c>
      <c r="Q25" s="149" t="s">
        <v>1069</v>
      </c>
      <c r="R25" t="s">
        <v>341</v>
      </c>
      <c r="S25" s="149" t="s">
        <v>2170</v>
      </c>
    </row>
    <row r="26" spans="1:19" x14ac:dyDescent="0.25">
      <c r="A26" t="s">
        <v>1071</v>
      </c>
      <c r="B26" s="149">
        <v>0</v>
      </c>
      <c r="C26" s="149">
        <v>1</v>
      </c>
      <c r="D26" t="s">
        <v>67</v>
      </c>
      <c r="E26" t="s">
        <v>1280</v>
      </c>
      <c r="F26" t="s">
        <v>583</v>
      </c>
      <c r="G26" t="s">
        <v>13</v>
      </c>
      <c r="H26" s="71">
        <v>143844</v>
      </c>
      <c r="I26" s="71">
        <v>276482</v>
      </c>
      <c r="J26" s="71">
        <v>0</v>
      </c>
      <c r="K26" s="71">
        <v>420326</v>
      </c>
      <c r="L26" s="71">
        <v>399492</v>
      </c>
      <c r="M26" s="71">
        <v>0</v>
      </c>
      <c r="N26" s="71">
        <v>0</v>
      </c>
      <c r="O26" s="71">
        <v>4518</v>
      </c>
      <c r="P26" s="71">
        <v>16316</v>
      </c>
      <c r="Q26" s="149" t="s">
        <v>1069</v>
      </c>
      <c r="R26" t="s">
        <v>1072</v>
      </c>
      <c r="S26" s="149" t="s">
        <v>2170</v>
      </c>
    </row>
    <row r="27" spans="1:19" x14ac:dyDescent="0.25">
      <c r="A27" t="s">
        <v>1203</v>
      </c>
      <c r="B27" s="149">
        <v>0</v>
      </c>
      <c r="C27" s="149">
        <v>16</v>
      </c>
      <c r="D27" t="s">
        <v>255</v>
      </c>
      <c r="E27" t="s">
        <v>255</v>
      </c>
      <c r="F27" t="s">
        <v>872</v>
      </c>
      <c r="G27" t="s">
        <v>8</v>
      </c>
      <c r="H27" s="71">
        <v>156188</v>
      </c>
      <c r="I27" s="71">
        <v>0</v>
      </c>
      <c r="J27" s="71">
        <v>0</v>
      </c>
      <c r="K27" s="71">
        <v>156188</v>
      </c>
      <c r="L27" s="71">
        <v>147047</v>
      </c>
      <c r="M27" s="71">
        <v>0</v>
      </c>
      <c r="N27" s="71">
        <v>0</v>
      </c>
      <c r="O27" s="71">
        <v>548</v>
      </c>
      <c r="P27" s="71">
        <v>8593</v>
      </c>
      <c r="Q27" s="149" t="s">
        <v>1069</v>
      </c>
      <c r="R27" t="s">
        <v>543</v>
      </c>
      <c r="S27" s="149" t="s">
        <v>2170</v>
      </c>
    </row>
    <row r="28" spans="1:19" x14ac:dyDescent="0.25">
      <c r="A28" t="s">
        <v>1437</v>
      </c>
      <c r="B28" s="149">
        <v>0</v>
      </c>
      <c r="C28" s="149">
        <v>0</v>
      </c>
      <c r="D28" t="s">
        <v>517</v>
      </c>
      <c r="E28" t="s">
        <v>517</v>
      </c>
      <c r="F28" t="s">
        <v>596</v>
      </c>
      <c r="G28" t="s">
        <v>12</v>
      </c>
      <c r="H28" s="71">
        <v>436401</v>
      </c>
      <c r="I28" s="71">
        <v>0</v>
      </c>
      <c r="J28" s="71">
        <v>0</v>
      </c>
      <c r="K28" s="71">
        <v>436401</v>
      </c>
      <c r="L28" s="71">
        <v>0</v>
      </c>
      <c r="M28" s="71">
        <v>436401</v>
      </c>
      <c r="N28" s="71">
        <v>0</v>
      </c>
      <c r="O28" s="71">
        <v>0</v>
      </c>
      <c r="P28" s="71">
        <v>0</v>
      </c>
      <c r="Q28" s="149" t="s">
        <v>1069</v>
      </c>
      <c r="R28" t="s">
        <v>517</v>
      </c>
      <c r="S28" s="149" t="s">
        <v>2170</v>
      </c>
    </row>
    <row r="29" spans="1:19" x14ac:dyDescent="0.25">
      <c r="A29" t="s">
        <v>1443</v>
      </c>
      <c r="B29" s="149">
        <v>0</v>
      </c>
      <c r="C29" s="149">
        <v>640</v>
      </c>
      <c r="D29" t="s">
        <v>1068</v>
      </c>
      <c r="E29" t="s">
        <v>1068</v>
      </c>
      <c r="F29" t="s">
        <v>596</v>
      </c>
      <c r="G29" t="s">
        <v>12</v>
      </c>
      <c r="H29" s="71">
        <v>535902</v>
      </c>
      <c r="I29" s="71">
        <v>63489</v>
      </c>
      <c r="J29" s="71">
        <v>0</v>
      </c>
      <c r="K29" s="71">
        <v>599391</v>
      </c>
      <c r="L29" s="71">
        <v>0</v>
      </c>
      <c r="M29" s="71">
        <v>499854</v>
      </c>
      <c r="N29" s="71">
        <v>402</v>
      </c>
      <c r="O29" s="71">
        <v>0</v>
      </c>
      <c r="P29" s="71">
        <v>99135</v>
      </c>
      <c r="Q29" s="149" t="s">
        <v>1069</v>
      </c>
      <c r="R29" t="s">
        <v>1070</v>
      </c>
      <c r="S29" s="149" t="s">
        <v>2170</v>
      </c>
    </row>
    <row r="30" spans="1:19" x14ac:dyDescent="0.25">
      <c r="A30" t="s">
        <v>1186</v>
      </c>
      <c r="B30" s="149">
        <v>0</v>
      </c>
      <c r="C30" s="149">
        <v>13</v>
      </c>
      <c r="D30" t="s">
        <v>218</v>
      </c>
      <c r="E30" t="s">
        <v>218</v>
      </c>
      <c r="F30" t="s">
        <v>596</v>
      </c>
      <c r="G30" t="s">
        <v>12</v>
      </c>
      <c r="H30" s="71">
        <v>578363</v>
      </c>
      <c r="I30" s="71">
        <v>731455</v>
      </c>
      <c r="J30" s="71">
        <v>321</v>
      </c>
      <c r="K30" s="71">
        <v>1310139</v>
      </c>
      <c r="L30" s="71">
        <v>1219363</v>
      </c>
      <c r="M30" s="71">
        <v>18</v>
      </c>
      <c r="N30" s="71">
        <v>0</v>
      </c>
      <c r="O30" s="71">
        <v>14038</v>
      </c>
      <c r="P30" s="71">
        <v>76720</v>
      </c>
      <c r="Q30" s="149" t="s">
        <v>1069</v>
      </c>
      <c r="R30" t="s">
        <v>535</v>
      </c>
      <c r="S30" s="149" t="s">
        <v>2170</v>
      </c>
    </row>
    <row r="31" spans="1:19" x14ac:dyDescent="0.25">
      <c r="A31" t="s">
        <v>1159</v>
      </c>
      <c r="B31" s="149">
        <v>0</v>
      </c>
      <c r="C31" s="149">
        <v>121</v>
      </c>
      <c r="D31" t="s">
        <v>2145</v>
      </c>
      <c r="E31" t="s">
        <v>1284</v>
      </c>
      <c r="F31" t="s">
        <v>596</v>
      </c>
      <c r="G31" t="s">
        <v>12</v>
      </c>
      <c r="H31" s="71">
        <v>1002616</v>
      </c>
      <c r="I31" s="71">
        <v>127651</v>
      </c>
      <c r="J31" s="71">
        <v>0</v>
      </c>
      <c r="K31" s="71">
        <v>1130267</v>
      </c>
      <c r="L31" s="71">
        <v>1012784</v>
      </c>
      <c r="M31" s="71">
        <v>94720</v>
      </c>
      <c r="N31" s="71">
        <v>0</v>
      </c>
      <c r="O31" s="71">
        <v>0</v>
      </c>
      <c r="P31" s="71">
        <v>22763</v>
      </c>
      <c r="Q31" s="149" t="s">
        <v>1069</v>
      </c>
      <c r="R31" t="s">
        <v>155</v>
      </c>
      <c r="S31" s="149" t="s">
        <v>2170</v>
      </c>
    </row>
    <row r="32" spans="1:19" x14ac:dyDescent="0.25">
      <c r="A32" t="s">
        <v>1174</v>
      </c>
      <c r="B32" s="149">
        <v>0</v>
      </c>
      <c r="C32" s="149">
        <v>8</v>
      </c>
      <c r="D32" t="s">
        <v>187</v>
      </c>
      <c r="E32" t="s">
        <v>187</v>
      </c>
      <c r="F32" t="s">
        <v>596</v>
      </c>
      <c r="G32" t="s">
        <v>12</v>
      </c>
      <c r="H32" s="71">
        <v>2218399</v>
      </c>
      <c r="I32" s="71">
        <v>240887</v>
      </c>
      <c r="J32" s="71">
        <v>11147</v>
      </c>
      <c r="K32" s="71">
        <v>2470433</v>
      </c>
      <c r="L32" s="71">
        <v>1134527</v>
      </c>
      <c r="M32" s="71">
        <v>1184512</v>
      </c>
      <c r="N32" s="71">
        <v>0</v>
      </c>
      <c r="O32" s="71">
        <v>4347</v>
      </c>
      <c r="P32" s="71">
        <v>147047</v>
      </c>
      <c r="Q32" s="149" t="s">
        <v>1069</v>
      </c>
      <c r="R32" t="s">
        <v>536</v>
      </c>
      <c r="S32" s="149" t="s">
        <v>2170</v>
      </c>
    </row>
    <row r="33" spans="1:19" x14ac:dyDescent="0.25">
      <c r="A33" t="s">
        <v>1261</v>
      </c>
      <c r="B33" s="149">
        <v>332730</v>
      </c>
      <c r="C33" s="149">
        <v>729</v>
      </c>
      <c r="D33" t="s">
        <v>367</v>
      </c>
      <c r="E33" t="s">
        <v>368</v>
      </c>
      <c r="F33" t="s">
        <v>1021</v>
      </c>
      <c r="G33" t="s">
        <v>6</v>
      </c>
      <c r="H33" s="71">
        <v>0</v>
      </c>
      <c r="I33" s="71">
        <v>0</v>
      </c>
      <c r="J33" s="71">
        <v>0</v>
      </c>
      <c r="K33" s="71">
        <v>0</v>
      </c>
      <c r="L33" s="71">
        <v>240.31700000000001</v>
      </c>
      <c r="M33" s="246">
        <v>0</v>
      </c>
      <c r="N33" s="71">
        <v>15.157</v>
      </c>
      <c r="O33" s="71">
        <v>22.657</v>
      </c>
      <c r="P33" s="71">
        <v>-278.13100000000003</v>
      </c>
      <c r="Q33" s="149" t="s">
        <v>547</v>
      </c>
      <c r="R33" t="s">
        <v>368</v>
      </c>
      <c r="S33" s="149" t="s">
        <v>2170</v>
      </c>
    </row>
    <row r="34" spans="1:19" x14ac:dyDescent="0.25">
      <c r="A34" t="s">
        <v>1088</v>
      </c>
      <c r="B34" s="149">
        <v>331160</v>
      </c>
      <c r="C34" s="149">
        <v>2</v>
      </c>
      <c r="D34" t="s">
        <v>78</v>
      </c>
      <c r="E34" t="s">
        <v>392</v>
      </c>
      <c r="F34" t="s">
        <v>619</v>
      </c>
      <c r="G34" t="s">
        <v>7</v>
      </c>
      <c r="H34" s="71">
        <v>0</v>
      </c>
      <c r="I34" s="71">
        <v>0</v>
      </c>
      <c r="J34" s="71">
        <v>0</v>
      </c>
      <c r="K34" s="71">
        <v>0</v>
      </c>
      <c r="L34" s="71">
        <v>322.61399999999998</v>
      </c>
      <c r="M34" s="71">
        <v>0</v>
      </c>
      <c r="N34" s="71">
        <v>0</v>
      </c>
      <c r="O34" s="71">
        <v>0</v>
      </c>
      <c r="P34" s="71">
        <v>-322.61399999999998</v>
      </c>
      <c r="Q34" s="149" t="s">
        <v>547</v>
      </c>
      <c r="R34" t="s">
        <v>392</v>
      </c>
      <c r="S34" s="149" t="s">
        <v>2170</v>
      </c>
    </row>
    <row r="35" spans="1:19" x14ac:dyDescent="0.25">
      <c r="A35" t="s">
        <v>1125</v>
      </c>
      <c r="B35" s="149">
        <v>331430</v>
      </c>
      <c r="C35" s="149">
        <v>169</v>
      </c>
      <c r="D35" t="s">
        <v>101</v>
      </c>
      <c r="E35" t="s">
        <v>395</v>
      </c>
      <c r="F35" t="s">
        <v>700</v>
      </c>
      <c r="G35" t="s">
        <v>9</v>
      </c>
      <c r="H35" s="71">
        <v>0</v>
      </c>
      <c r="I35" s="71">
        <v>0</v>
      </c>
      <c r="J35" s="71">
        <v>0</v>
      </c>
      <c r="K35" s="71">
        <v>0</v>
      </c>
      <c r="L35" s="71">
        <v>491.41</v>
      </c>
      <c r="M35" s="71">
        <v>0</v>
      </c>
      <c r="N35" s="71">
        <v>0</v>
      </c>
      <c r="O35" s="71">
        <v>0</v>
      </c>
      <c r="P35" s="71">
        <v>-491.41</v>
      </c>
      <c r="Q35" s="149" t="s">
        <v>547</v>
      </c>
      <c r="R35" t="s">
        <v>395</v>
      </c>
      <c r="S35" s="149" t="s">
        <v>2170</v>
      </c>
    </row>
    <row r="36" spans="1:19" x14ac:dyDescent="0.25">
      <c r="A36" t="s">
        <v>1221</v>
      </c>
      <c r="B36" s="149">
        <v>332290</v>
      </c>
      <c r="C36" s="149">
        <v>319</v>
      </c>
      <c r="D36" t="s">
        <v>287</v>
      </c>
      <c r="E36" t="s">
        <v>288</v>
      </c>
      <c r="F36" t="s">
        <v>642</v>
      </c>
      <c r="G36" t="s">
        <v>9</v>
      </c>
      <c r="H36" s="71">
        <v>0</v>
      </c>
      <c r="I36" s="71">
        <v>650.4</v>
      </c>
      <c r="J36" s="71">
        <v>0</v>
      </c>
      <c r="K36" s="71">
        <v>650.4</v>
      </c>
      <c r="L36" s="71">
        <v>609.72799999999995</v>
      </c>
      <c r="M36" s="71">
        <v>0</v>
      </c>
      <c r="N36" s="71">
        <v>0</v>
      </c>
      <c r="O36" s="71">
        <v>2.1</v>
      </c>
      <c r="P36" s="71">
        <v>38.572000000000003</v>
      </c>
      <c r="Q36" s="149" t="s">
        <v>547</v>
      </c>
      <c r="R36" t="s">
        <v>288</v>
      </c>
      <c r="S36" s="149" t="s">
        <v>2170</v>
      </c>
    </row>
    <row r="37" spans="1:19" x14ac:dyDescent="0.25">
      <c r="A37" t="s">
        <v>1131</v>
      </c>
      <c r="B37" s="149">
        <v>331490</v>
      </c>
      <c r="C37" s="149">
        <v>169</v>
      </c>
      <c r="D37" t="s">
        <v>101</v>
      </c>
      <c r="E37" t="s">
        <v>128</v>
      </c>
      <c r="F37" t="s">
        <v>698</v>
      </c>
      <c r="G37" t="s">
        <v>9</v>
      </c>
      <c r="H37" s="71">
        <v>0</v>
      </c>
      <c r="I37" s="71">
        <v>0</v>
      </c>
      <c r="J37" s="71">
        <v>0</v>
      </c>
      <c r="K37" s="71">
        <v>0</v>
      </c>
      <c r="L37" s="71">
        <v>578.49199999999996</v>
      </c>
      <c r="M37" s="71">
        <v>0</v>
      </c>
      <c r="N37" s="71">
        <v>0</v>
      </c>
      <c r="O37" s="71">
        <v>0</v>
      </c>
      <c r="P37" s="71">
        <v>-578.49199999999996</v>
      </c>
      <c r="Q37" s="149" t="s">
        <v>547</v>
      </c>
      <c r="R37" t="s">
        <v>128</v>
      </c>
      <c r="S37" s="149" t="s">
        <v>2170</v>
      </c>
    </row>
    <row r="38" spans="1:19" x14ac:dyDescent="0.25">
      <c r="A38" t="s">
        <v>1135</v>
      </c>
      <c r="B38" s="149">
        <v>331530</v>
      </c>
      <c r="C38" s="149">
        <v>169</v>
      </c>
      <c r="D38" t="s">
        <v>101</v>
      </c>
      <c r="E38" t="s">
        <v>132</v>
      </c>
      <c r="F38" t="s">
        <v>656</v>
      </c>
      <c r="G38" t="s">
        <v>9</v>
      </c>
      <c r="H38" s="71">
        <v>0</v>
      </c>
      <c r="I38" s="71">
        <v>0</v>
      </c>
      <c r="J38" s="71">
        <v>0</v>
      </c>
      <c r="K38" s="71">
        <v>0</v>
      </c>
      <c r="L38" s="71">
        <v>1182.6610000000001</v>
      </c>
      <c r="M38" s="71">
        <v>0</v>
      </c>
      <c r="N38" s="71">
        <v>0</v>
      </c>
      <c r="O38" s="71">
        <v>0</v>
      </c>
      <c r="P38" s="71">
        <v>-1182.6610000000001</v>
      </c>
      <c r="Q38" s="149" t="s">
        <v>547</v>
      </c>
      <c r="R38" t="s">
        <v>132</v>
      </c>
      <c r="S38" s="149" t="s">
        <v>2170</v>
      </c>
    </row>
    <row r="39" spans="1:19" x14ac:dyDescent="0.25">
      <c r="A39" t="s">
        <v>1138</v>
      </c>
      <c r="B39" s="149">
        <v>331560</v>
      </c>
      <c r="C39" s="149">
        <v>169</v>
      </c>
      <c r="D39" t="s">
        <v>101</v>
      </c>
      <c r="E39" t="s">
        <v>396</v>
      </c>
      <c r="F39" t="s">
        <v>680</v>
      </c>
      <c r="G39" t="s">
        <v>9</v>
      </c>
      <c r="H39" s="71">
        <v>0</v>
      </c>
      <c r="I39" s="71">
        <v>0</v>
      </c>
      <c r="J39" s="71">
        <v>0</v>
      </c>
      <c r="K39" s="71">
        <v>0</v>
      </c>
      <c r="L39" s="71">
        <v>273.81599999999997</v>
      </c>
      <c r="M39" s="71">
        <v>0</v>
      </c>
      <c r="N39" s="71">
        <v>0</v>
      </c>
      <c r="O39" s="71">
        <v>0</v>
      </c>
      <c r="P39" s="71">
        <v>-273.81599999999997</v>
      </c>
      <c r="Q39" s="149" t="s">
        <v>547</v>
      </c>
      <c r="R39" t="s">
        <v>396</v>
      </c>
      <c r="S39" s="149" t="s">
        <v>2170</v>
      </c>
    </row>
    <row r="40" spans="1:19" x14ac:dyDescent="0.25">
      <c r="A40" t="s">
        <v>1155</v>
      </c>
      <c r="B40" s="149">
        <v>331710</v>
      </c>
      <c r="C40" s="149">
        <v>169</v>
      </c>
      <c r="D40" t="s">
        <v>101</v>
      </c>
      <c r="E40" t="s">
        <v>150</v>
      </c>
      <c r="F40" t="s">
        <v>698</v>
      </c>
      <c r="G40" t="s">
        <v>9</v>
      </c>
      <c r="H40" s="71">
        <v>0</v>
      </c>
      <c r="I40" s="71">
        <v>0</v>
      </c>
      <c r="J40" s="71">
        <v>0</v>
      </c>
      <c r="K40" s="71">
        <v>0</v>
      </c>
      <c r="L40" s="71">
        <v>906.43899999999996</v>
      </c>
      <c r="M40" s="71">
        <v>0</v>
      </c>
      <c r="N40" s="71">
        <v>0</v>
      </c>
      <c r="O40" s="71">
        <v>0</v>
      </c>
      <c r="P40" s="71">
        <v>-906.43899999999996</v>
      </c>
      <c r="Q40" s="149" t="s">
        <v>547</v>
      </c>
      <c r="R40" t="s">
        <v>150</v>
      </c>
      <c r="S40" s="149" t="s">
        <v>2170</v>
      </c>
    </row>
    <row r="41" spans="1:19" x14ac:dyDescent="0.25">
      <c r="A41" t="s">
        <v>1122</v>
      </c>
      <c r="B41" s="149">
        <v>332090</v>
      </c>
      <c r="C41" s="149">
        <v>169</v>
      </c>
      <c r="D41" t="s">
        <v>101</v>
      </c>
      <c r="E41" t="s">
        <v>254</v>
      </c>
      <c r="F41" t="s">
        <v>691</v>
      </c>
      <c r="G41" t="s">
        <v>11</v>
      </c>
      <c r="H41" s="71">
        <v>0</v>
      </c>
      <c r="I41" s="71">
        <v>0</v>
      </c>
      <c r="J41" s="71">
        <v>0</v>
      </c>
      <c r="K41" s="71">
        <v>0</v>
      </c>
      <c r="L41" s="71">
        <v>548.54</v>
      </c>
      <c r="M41" s="71">
        <v>0</v>
      </c>
      <c r="N41" s="71">
        <v>0</v>
      </c>
      <c r="O41" s="71">
        <v>0</v>
      </c>
      <c r="P41" s="71">
        <v>-548.54</v>
      </c>
      <c r="Q41" s="149" t="s">
        <v>547</v>
      </c>
      <c r="R41" t="s">
        <v>254</v>
      </c>
      <c r="S41" s="149" t="s">
        <v>2170</v>
      </c>
    </row>
    <row r="42" spans="1:19" x14ac:dyDescent="0.25">
      <c r="A42" t="s">
        <v>1094</v>
      </c>
      <c r="B42" s="149">
        <v>331210</v>
      </c>
      <c r="C42" s="149">
        <v>2</v>
      </c>
      <c r="D42" t="s">
        <v>78</v>
      </c>
      <c r="E42" t="s">
        <v>1095</v>
      </c>
      <c r="F42" t="s">
        <v>598</v>
      </c>
      <c r="G42" t="s">
        <v>13</v>
      </c>
      <c r="H42" s="71">
        <v>0</v>
      </c>
      <c r="I42" s="71">
        <v>0</v>
      </c>
      <c r="J42" s="71">
        <v>0</v>
      </c>
      <c r="K42" s="71">
        <v>0</v>
      </c>
      <c r="L42" s="71">
        <v>3384.223</v>
      </c>
      <c r="M42" s="71">
        <v>0</v>
      </c>
      <c r="N42" s="71">
        <v>0</v>
      </c>
      <c r="O42" s="71">
        <v>77.099999999999994</v>
      </c>
      <c r="P42" s="71">
        <v>-3461.3229999999999</v>
      </c>
      <c r="Q42" s="149" t="s">
        <v>547</v>
      </c>
      <c r="R42" t="s">
        <v>411</v>
      </c>
      <c r="S42" s="149" t="s">
        <v>2170</v>
      </c>
    </row>
    <row r="43" spans="1:19" x14ac:dyDescent="0.25">
      <c r="A43" t="s">
        <v>1085</v>
      </c>
      <c r="B43" s="149">
        <v>331140</v>
      </c>
      <c r="C43" s="149">
        <v>2</v>
      </c>
      <c r="D43" t="s">
        <v>78</v>
      </c>
      <c r="E43" t="s">
        <v>89</v>
      </c>
      <c r="F43" t="s">
        <v>598</v>
      </c>
      <c r="G43" t="s">
        <v>13</v>
      </c>
      <c r="H43" s="71">
        <v>0</v>
      </c>
      <c r="I43" s="71">
        <v>0</v>
      </c>
      <c r="J43" s="71">
        <v>0</v>
      </c>
      <c r="K43" s="71">
        <v>0</v>
      </c>
      <c r="L43" s="71">
        <v>871.62400000000002</v>
      </c>
      <c r="M43" s="71">
        <v>0</v>
      </c>
      <c r="N43" s="71">
        <v>0</v>
      </c>
      <c r="O43" s="71">
        <v>10.268000000000001</v>
      </c>
      <c r="P43" s="71">
        <v>-881.89200000000005</v>
      </c>
      <c r="Q43" s="149" t="s">
        <v>547</v>
      </c>
      <c r="R43" t="s">
        <v>89</v>
      </c>
      <c r="S43" s="149" t="s">
        <v>2170</v>
      </c>
    </row>
    <row r="44" spans="1:19" x14ac:dyDescent="0.25">
      <c r="A44" t="s">
        <v>1086</v>
      </c>
      <c r="B44" s="149">
        <v>331150</v>
      </c>
      <c r="C44" s="149">
        <v>2</v>
      </c>
      <c r="D44" t="s">
        <v>78</v>
      </c>
      <c r="E44" t="s">
        <v>90</v>
      </c>
      <c r="F44" t="s">
        <v>598</v>
      </c>
      <c r="G44" t="s">
        <v>13</v>
      </c>
      <c r="H44" s="71">
        <v>0</v>
      </c>
      <c r="I44" s="71">
        <v>0</v>
      </c>
      <c r="J44" s="71">
        <v>0</v>
      </c>
      <c r="K44" s="71">
        <v>0</v>
      </c>
      <c r="L44" s="71">
        <v>1321.4780000000001</v>
      </c>
      <c r="M44" s="71">
        <v>0</v>
      </c>
      <c r="N44" s="71">
        <v>0</v>
      </c>
      <c r="O44" s="71">
        <v>19.983000000000001</v>
      </c>
      <c r="P44" s="71">
        <v>-1341.461</v>
      </c>
      <c r="Q44" s="149" t="s">
        <v>547</v>
      </c>
      <c r="R44" t="s">
        <v>90</v>
      </c>
      <c r="S44" s="149" t="s">
        <v>2170</v>
      </c>
    </row>
    <row r="45" spans="1:19" x14ac:dyDescent="0.25">
      <c r="A45" t="s">
        <v>1087</v>
      </c>
      <c r="B45" s="149">
        <v>331155</v>
      </c>
      <c r="C45" s="149">
        <v>2</v>
      </c>
      <c r="D45" t="s">
        <v>78</v>
      </c>
      <c r="E45" t="s">
        <v>96</v>
      </c>
      <c r="F45" t="s">
        <v>598</v>
      </c>
      <c r="G45" t="s">
        <v>13</v>
      </c>
      <c r="H45" s="71">
        <v>0</v>
      </c>
      <c r="I45" s="71">
        <v>0</v>
      </c>
      <c r="J45" s="71">
        <v>0</v>
      </c>
      <c r="K45" s="71">
        <v>0</v>
      </c>
      <c r="L45" s="71">
        <v>8082.5469999999996</v>
      </c>
      <c r="M45" s="71">
        <v>0</v>
      </c>
      <c r="N45" s="71">
        <v>0</v>
      </c>
      <c r="O45" s="71">
        <v>20.001000000000001</v>
      </c>
      <c r="P45" s="71">
        <v>-8102.5479999999998</v>
      </c>
      <c r="Q45" s="149" t="s">
        <v>547</v>
      </c>
      <c r="R45" t="s">
        <v>96</v>
      </c>
      <c r="S45" s="149" t="s">
        <v>2170</v>
      </c>
    </row>
    <row r="46" spans="1:19" x14ac:dyDescent="0.25">
      <c r="A46" t="s">
        <v>1198</v>
      </c>
      <c r="B46" s="149">
        <v>332700</v>
      </c>
      <c r="C46" s="149">
        <v>240</v>
      </c>
      <c r="D46" t="s">
        <v>238</v>
      </c>
      <c r="E46" t="s">
        <v>399</v>
      </c>
      <c r="F46" t="s">
        <v>602</v>
      </c>
      <c r="G46" t="s">
        <v>13</v>
      </c>
      <c r="H46" s="71">
        <v>0</v>
      </c>
      <c r="I46" s="71">
        <v>0</v>
      </c>
      <c r="J46" s="71">
        <v>0</v>
      </c>
      <c r="K46" s="71">
        <v>0</v>
      </c>
      <c r="L46" s="71">
        <v>347.72899999999998</v>
      </c>
      <c r="M46" s="71">
        <v>0</v>
      </c>
      <c r="N46" s="71">
        <v>0</v>
      </c>
      <c r="O46" s="71">
        <v>0</v>
      </c>
      <c r="P46" s="71">
        <v>-347.72899999999998</v>
      </c>
      <c r="Q46" s="149" t="s">
        <v>547</v>
      </c>
      <c r="R46" t="s">
        <v>399</v>
      </c>
      <c r="S46" s="149" t="s">
        <v>2170</v>
      </c>
    </row>
    <row r="47" spans="1:19" x14ac:dyDescent="0.25">
      <c r="A47" t="s">
        <v>1093</v>
      </c>
      <c r="B47" s="149">
        <v>331200</v>
      </c>
      <c r="C47" s="149">
        <v>2</v>
      </c>
      <c r="D47" t="s">
        <v>78</v>
      </c>
      <c r="E47" t="s">
        <v>393</v>
      </c>
      <c r="F47" t="s">
        <v>622</v>
      </c>
      <c r="G47" t="s">
        <v>14</v>
      </c>
      <c r="H47" s="71">
        <v>0</v>
      </c>
      <c r="I47" s="71">
        <v>0</v>
      </c>
      <c r="J47" s="71">
        <v>0</v>
      </c>
      <c r="K47" s="71">
        <v>0</v>
      </c>
      <c r="L47" s="71">
        <v>333.35199999999998</v>
      </c>
      <c r="M47" s="71">
        <v>0</v>
      </c>
      <c r="N47" s="71">
        <v>0</v>
      </c>
      <c r="O47" s="71">
        <v>0</v>
      </c>
      <c r="P47" s="71">
        <v>-333.35199999999998</v>
      </c>
      <c r="Q47" s="149" t="s">
        <v>547</v>
      </c>
      <c r="R47" t="s">
        <v>393</v>
      </c>
      <c r="S47" s="149" t="s">
        <v>2170</v>
      </c>
    </row>
    <row r="48" spans="1:19" x14ac:dyDescent="0.25">
      <c r="A48" t="s">
        <v>1078</v>
      </c>
      <c r="B48" s="149">
        <v>331100</v>
      </c>
      <c r="C48" s="149">
        <v>2</v>
      </c>
      <c r="D48" t="s">
        <v>78</v>
      </c>
      <c r="E48" t="s">
        <v>1079</v>
      </c>
      <c r="F48" t="s">
        <v>622</v>
      </c>
      <c r="G48" t="s">
        <v>14</v>
      </c>
      <c r="H48" s="71">
        <v>0</v>
      </c>
      <c r="I48" s="71">
        <v>0</v>
      </c>
      <c r="J48" s="71">
        <v>0</v>
      </c>
      <c r="K48" s="71">
        <v>0</v>
      </c>
      <c r="L48" s="71">
        <v>353.36</v>
      </c>
      <c r="M48" s="246">
        <v>0</v>
      </c>
      <c r="N48" s="71">
        <v>0</v>
      </c>
      <c r="O48" s="71">
        <v>0.2</v>
      </c>
      <c r="P48" s="71">
        <v>-353.56</v>
      </c>
      <c r="Q48" s="149" t="s">
        <v>547</v>
      </c>
      <c r="R48" t="s">
        <v>1079</v>
      </c>
      <c r="S48" s="149" t="s">
        <v>2170</v>
      </c>
    </row>
    <row r="49" spans="1:19" x14ac:dyDescent="0.25">
      <c r="A49" t="s">
        <v>1076</v>
      </c>
      <c r="B49" s="149">
        <v>331080</v>
      </c>
      <c r="C49" s="149">
        <v>2</v>
      </c>
      <c r="D49" t="s">
        <v>78</v>
      </c>
      <c r="E49" t="s">
        <v>84</v>
      </c>
      <c r="F49" t="s">
        <v>598</v>
      </c>
      <c r="G49" t="s">
        <v>13</v>
      </c>
      <c r="H49" s="71">
        <v>14.948</v>
      </c>
      <c r="I49" s="71">
        <v>0</v>
      </c>
      <c r="J49" s="71">
        <v>0</v>
      </c>
      <c r="K49" s="71">
        <v>14.948</v>
      </c>
      <c r="L49" s="71">
        <v>938.18399999999997</v>
      </c>
      <c r="M49" s="246">
        <v>0</v>
      </c>
      <c r="N49" s="71">
        <v>0</v>
      </c>
      <c r="O49" s="71">
        <v>45.24</v>
      </c>
      <c r="P49" s="71">
        <v>-968.476</v>
      </c>
      <c r="Q49" s="149" t="s">
        <v>547</v>
      </c>
      <c r="R49" t="s">
        <v>84</v>
      </c>
      <c r="S49" s="149" t="s">
        <v>2170</v>
      </c>
    </row>
    <row r="50" spans="1:19" x14ac:dyDescent="0.25">
      <c r="A50" t="s">
        <v>1084</v>
      </c>
      <c r="B50" s="149">
        <v>331130</v>
      </c>
      <c r="C50" s="149">
        <v>2</v>
      </c>
      <c r="D50" t="s">
        <v>78</v>
      </c>
      <c r="E50" t="s">
        <v>88</v>
      </c>
      <c r="F50" t="s">
        <v>634</v>
      </c>
      <c r="G50" t="s">
        <v>14</v>
      </c>
      <c r="H50" s="71">
        <v>26.303999999999998</v>
      </c>
      <c r="I50" s="71">
        <v>0</v>
      </c>
      <c r="J50" s="71">
        <v>0</v>
      </c>
      <c r="K50" s="71">
        <v>26.303999999999998</v>
      </c>
      <c r="L50" s="71">
        <v>14.673</v>
      </c>
      <c r="M50" s="71">
        <v>0</v>
      </c>
      <c r="N50" s="71">
        <v>0</v>
      </c>
      <c r="O50" s="71">
        <v>2.4020000000000001</v>
      </c>
      <c r="P50" s="71">
        <v>9.2289999999999992</v>
      </c>
      <c r="Q50" s="149" t="s">
        <v>547</v>
      </c>
      <c r="R50" t="s">
        <v>88</v>
      </c>
      <c r="S50" s="149" t="s">
        <v>2170</v>
      </c>
    </row>
    <row r="51" spans="1:19" x14ac:dyDescent="0.25">
      <c r="A51" t="s">
        <v>1176</v>
      </c>
      <c r="B51" s="149">
        <v>331910</v>
      </c>
      <c r="C51" s="149">
        <v>360</v>
      </c>
      <c r="D51" t="s">
        <v>193</v>
      </c>
      <c r="E51" t="s">
        <v>194</v>
      </c>
      <c r="F51" t="s">
        <v>782</v>
      </c>
      <c r="G51" t="s">
        <v>6</v>
      </c>
      <c r="H51" s="71">
        <v>60.32</v>
      </c>
      <c r="I51" s="71">
        <v>0</v>
      </c>
      <c r="J51" s="71">
        <v>0</v>
      </c>
      <c r="K51" s="71">
        <v>60.32</v>
      </c>
      <c r="L51" s="71">
        <v>51.768999999999998</v>
      </c>
      <c r="M51" s="71">
        <v>0</v>
      </c>
      <c r="N51" s="71">
        <v>0</v>
      </c>
      <c r="O51" s="71">
        <v>0.98</v>
      </c>
      <c r="P51" s="71">
        <v>7.5710000000000051</v>
      </c>
      <c r="Q51" s="149" t="s">
        <v>547</v>
      </c>
      <c r="R51" t="s">
        <v>194</v>
      </c>
      <c r="S51" s="149" t="s">
        <v>2170</v>
      </c>
    </row>
    <row r="52" spans="1:19" x14ac:dyDescent="0.25">
      <c r="A52" t="s">
        <v>1211</v>
      </c>
      <c r="B52" s="149">
        <v>332190</v>
      </c>
      <c r="C52" s="149">
        <v>570</v>
      </c>
      <c r="D52" t="s">
        <v>402</v>
      </c>
      <c r="E52" t="s">
        <v>403</v>
      </c>
      <c r="F52" t="s">
        <v>901</v>
      </c>
      <c r="G52" t="s">
        <v>9</v>
      </c>
      <c r="H52" s="71">
        <v>71.927000000000007</v>
      </c>
      <c r="I52" s="71">
        <v>0</v>
      </c>
      <c r="J52" s="71">
        <v>0</v>
      </c>
      <c r="K52" s="71">
        <v>71.927000000000007</v>
      </c>
      <c r="L52" s="71">
        <v>49.356999999999999</v>
      </c>
      <c r="M52" s="71">
        <v>0</v>
      </c>
      <c r="N52" s="71">
        <v>0</v>
      </c>
      <c r="O52" s="71">
        <v>3.8450000000000002</v>
      </c>
      <c r="P52" s="71">
        <v>18.725000000000009</v>
      </c>
      <c r="Q52" s="149" t="s">
        <v>547</v>
      </c>
      <c r="R52" t="s">
        <v>403</v>
      </c>
      <c r="S52" s="149" t="s">
        <v>2170</v>
      </c>
    </row>
    <row r="53" spans="1:19" x14ac:dyDescent="0.25">
      <c r="A53" t="s">
        <v>1217</v>
      </c>
      <c r="B53" s="149">
        <v>332250</v>
      </c>
      <c r="C53" s="149">
        <v>343</v>
      </c>
      <c r="D53" t="s">
        <v>279</v>
      </c>
      <c r="E53" t="s">
        <v>282</v>
      </c>
      <c r="F53" t="s">
        <v>918</v>
      </c>
      <c r="G53" t="s">
        <v>9</v>
      </c>
      <c r="H53" s="71">
        <v>72.475999999999999</v>
      </c>
      <c r="I53" s="71">
        <v>0</v>
      </c>
      <c r="J53" s="71">
        <v>0</v>
      </c>
      <c r="K53" s="71">
        <v>72.475999999999999</v>
      </c>
      <c r="L53" s="71">
        <v>56.978000000000002</v>
      </c>
      <c r="M53" s="71">
        <v>0</v>
      </c>
      <c r="N53" s="71">
        <v>0</v>
      </c>
      <c r="O53" s="71">
        <v>1.1659999999999999</v>
      </c>
      <c r="P53" s="71">
        <v>14.332000000000001</v>
      </c>
      <c r="Q53" s="149" t="s">
        <v>547</v>
      </c>
      <c r="R53" t="s">
        <v>282</v>
      </c>
      <c r="S53" s="149" t="s">
        <v>2170</v>
      </c>
    </row>
    <row r="54" spans="1:19" x14ac:dyDescent="0.25">
      <c r="A54" t="s">
        <v>1251</v>
      </c>
      <c r="B54" s="149">
        <v>332580</v>
      </c>
      <c r="C54" s="149">
        <v>394</v>
      </c>
      <c r="D54" t="s">
        <v>347</v>
      </c>
      <c r="E54" t="s">
        <v>348</v>
      </c>
      <c r="F54" t="s">
        <v>991</v>
      </c>
      <c r="G54" t="s">
        <v>14</v>
      </c>
      <c r="H54" s="71">
        <v>72.575999999999993</v>
      </c>
      <c r="I54" s="71">
        <v>0</v>
      </c>
      <c r="J54" s="71">
        <v>0</v>
      </c>
      <c r="K54" s="71">
        <v>72.575999999999993</v>
      </c>
      <c r="L54" s="71">
        <v>178.80699999999999</v>
      </c>
      <c r="M54" s="71">
        <v>0</v>
      </c>
      <c r="N54" s="71">
        <v>0</v>
      </c>
      <c r="O54" s="71">
        <v>0</v>
      </c>
      <c r="P54" s="71">
        <v>-106.23099999999999</v>
      </c>
      <c r="Q54" s="149" t="s">
        <v>547</v>
      </c>
      <c r="R54" t="s">
        <v>348</v>
      </c>
      <c r="S54" s="149" t="s">
        <v>2170</v>
      </c>
    </row>
    <row r="55" spans="1:19" x14ac:dyDescent="0.25">
      <c r="A55" t="s">
        <v>1179</v>
      </c>
      <c r="B55" s="149">
        <v>331930</v>
      </c>
      <c r="C55" s="149">
        <v>383</v>
      </c>
      <c r="D55" t="s">
        <v>397</v>
      </c>
      <c r="E55" t="s">
        <v>398</v>
      </c>
      <c r="F55" t="s">
        <v>797</v>
      </c>
      <c r="G55" t="s">
        <v>5</v>
      </c>
      <c r="H55" s="71">
        <v>111.673</v>
      </c>
      <c r="I55" s="71">
        <v>0</v>
      </c>
      <c r="J55" s="71">
        <v>0</v>
      </c>
      <c r="K55" s="71">
        <v>111.673</v>
      </c>
      <c r="L55" s="71">
        <v>108.276</v>
      </c>
      <c r="M55" s="71">
        <v>0</v>
      </c>
      <c r="N55" s="71">
        <v>3.3969999999999998</v>
      </c>
      <c r="O55" s="71">
        <v>0</v>
      </c>
      <c r="P55" s="71">
        <v>0</v>
      </c>
      <c r="Q55" s="149" t="s">
        <v>547</v>
      </c>
      <c r="R55" t="s">
        <v>398</v>
      </c>
      <c r="S55" s="149" t="s">
        <v>2170</v>
      </c>
    </row>
    <row r="56" spans="1:19" x14ac:dyDescent="0.25">
      <c r="A56" t="s">
        <v>1219</v>
      </c>
      <c r="B56" s="149">
        <v>332270</v>
      </c>
      <c r="C56" s="149">
        <v>343</v>
      </c>
      <c r="D56" t="s">
        <v>279</v>
      </c>
      <c r="E56" t="s">
        <v>284</v>
      </c>
      <c r="F56" t="s">
        <v>922</v>
      </c>
      <c r="G56" t="s">
        <v>9</v>
      </c>
      <c r="H56" s="71">
        <v>117.351</v>
      </c>
      <c r="I56" s="71">
        <v>0</v>
      </c>
      <c r="J56" s="71">
        <v>0</v>
      </c>
      <c r="K56" s="71">
        <v>117.351</v>
      </c>
      <c r="L56" s="71">
        <v>98.25</v>
      </c>
      <c r="M56" s="71">
        <v>0</v>
      </c>
      <c r="N56" s="71">
        <v>1.2E-2</v>
      </c>
      <c r="O56" s="71">
        <v>12.058</v>
      </c>
      <c r="P56" s="71">
        <v>7.0310000000000059</v>
      </c>
      <c r="Q56" s="149" t="s">
        <v>547</v>
      </c>
      <c r="R56" t="s">
        <v>284</v>
      </c>
      <c r="S56" s="149" t="s">
        <v>2170</v>
      </c>
    </row>
    <row r="57" spans="1:19" x14ac:dyDescent="0.25">
      <c r="A57" t="s">
        <v>1238</v>
      </c>
      <c r="B57" s="149">
        <v>332450</v>
      </c>
      <c r="C57" s="149">
        <v>662</v>
      </c>
      <c r="D57" t="s">
        <v>315</v>
      </c>
      <c r="E57" t="s">
        <v>316</v>
      </c>
      <c r="F57" t="s">
        <v>960</v>
      </c>
      <c r="G57" t="s">
        <v>6</v>
      </c>
      <c r="H57" s="71">
        <v>186.03700000000001</v>
      </c>
      <c r="I57" s="71">
        <v>0</v>
      </c>
      <c r="J57" s="71">
        <v>0</v>
      </c>
      <c r="K57" s="71">
        <v>186.03700000000001</v>
      </c>
      <c r="L57" s="71">
        <v>151.79</v>
      </c>
      <c r="M57" s="71">
        <v>0</v>
      </c>
      <c r="N57" s="71">
        <v>0</v>
      </c>
      <c r="O57" s="71">
        <v>14.694000000000001</v>
      </c>
      <c r="P57" s="71">
        <v>19.553000000000026</v>
      </c>
      <c r="Q57" s="149" t="s">
        <v>547</v>
      </c>
      <c r="R57" t="s">
        <v>316</v>
      </c>
      <c r="S57" s="149" t="s">
        <v>2170</v>
      </c>
    </row>
    <row r="58" spans="1:19" x14ac:dyDescent="0.25">
      <c r="A58" t="s">
        <v>1262</v>
      </c>
      <c r="B58" s="149">
        <v>332740</v>
      </c>
      <c r="C58" s="149">
        <v>242</v>
      </c>
      <c r="D58" t="s">
        <v>369</v>
      </c>
      <c r="E58" t="s">
        <v>370</v>
      </c>
      <c r="F58" t="s">
        <v>1026</v>
      </c>
      <c r="G58" t="s">
        <v>4</v>
      </c>
      <c r="H58" s="71">
        <v>206.75700000000001</v>
      </c>
      <c r="I58" s="71">
        <v>0</v>
      </c>
      <c r="J58" s="71">
        <v>0</v>
      </c>
      <c r="K58" s="71">
        <v>206.75700000000001</v>
      </c>
      <c r="L58" s="71">
        <v>177.33099999999999</v>
      </c>
      <c r="M58" s="71">
        <v>0</v>
      </c>
      <c r="N58" s="71">
        <v>0</v>
      </c>
      <c r="O58" s="71">
        <v>16.309000000000001</v>
      </c>
      <c r="P58" s="71">
        <v>13.117000000000019</v>
      </c>
      <c r="Q58" s="149" t="s">
        <v>547</v>
      </c>
      <c r="R58" t="s">
        <v>370</v>
      </c>
      <c r="S58" s="149" t="s">
        <v>2170</v>
      </c>
    </row>
    <row r="59" spans="1:19" x14ac:dyDescent="0.25">
      <c r="A59" t="s">
        <v>1082</v>
      </c>
      <c r="B59" s="149">
        <v>331120</v>
      </c>
      <c r="C59" s="149">
        <v>2</v>
      </c>
      <c r="D59" t="s">
        <v>78</v>
      </c>
      <c r="E59" t="s">
        <v>1083</v>
      </c>
      <c r="F59" t="s">
        <v>602</v>
      </c>
      <c r="G59" t="s">
        <v>13</v>
      </c>
      <c r="H59" s="71">
        <v>214.88900000000001</v>
      </c>
      <c r="I59" s="71">
        <v>14309.868</v>
      </c>
      <c r="J59" s="71">
        <v>0</v>
      </c>
      <c r="K59" s="71">
        <v>14524.757</v>
      </c>
      <c r="L59" s="71">
        <v>12213.748</v>
      </c>
      <c r="M59" s="71">
        <v>0</v>
      </c>
      <c r="N59" s="71">
        <v>0</v>
      </c>
      <c r="O59" s="71">
        <v>318.16000000000003</v>
      </c>
      <c r="P59" s="71">
        <v>1992.8490000000002</v>
      </c>
      <c r="Q59" s="149" t="s">
        <v>547</v>
      </c>
      <c r="R59" t="s">
        <v>1083</v>
      </c>
      <c r="S59" s="149" t="s">
        <v>2170</v>
      </c>
    </row>
    <row r="60" spans="1:19" x14ac:dyDescent="0.25">
      <c r="A60" t="s">
        <v>1216</v>
      </c>
      <c r="B60" s="149">
        <v>332240</v>
      </c>
      <c r="C60" s="149">
        <v>343</v>
      </c>
      <c r="D60" t="s">
        <v>279</v>
      </c>
      <c r="E60" t="s">
        <v>281</v>
      </c>
      <c r="F60" t="s">
        <v>916</v>
      </c>
      <c r="G60" t="s">
        <v>9</v>
      </c>
      <c r="H60" s="71">
        <v>233.035</v>
      </c>
      <c r="I60" s="71">
        <v>0</v>
      </c>
      <c r="J60" s="71">
        <v>0</v>
      </c>
      <c r="K60" s="71">
        <v>233.035</v>
      </c>
      <c r="L60" s="71">
        <v>223.44300000000001</v>
      </c>
      <c r="M60" s="246">
        <v>0</v>
      </c>
      <c r="N60" s="71">
        <v>0.20599999999999999</v>
      </c>
      <c r="O60" s="71">
        <v>0</v>
      </c>
      <c r="P60" s="71">
        <v>9.3859999999999957</v>
      </c>
      <c r="Q60" s="149" t="s">
        <v>547</v>
      </c>
      <c r="R60" t="s">
        <v>281</v>
      </c>
      <c r="S60" s="149" t="s">
        <v>2170</v>
      </c>
    </row>
    <row r="61" spans="1:19" x14ac:dyDescent="0.25">
      <c r="A61" t="s">
        <v>1158</v>
      </c>
      <c r="B61" s="149">
        <v>331740</v>
      </c>
      <c r="C61" s="149">
        <v>683</v>
      </c>
      <c r="D61" t="s">
        <v>152</v>
      </c>
      <c r="E61" t="s">
        <v>153</v>
      </c>
      <c r="F61" t="s">
        <v>736</v>
      </c>
      <c r="G61" t="s">
        <v>8</v>
      </c>
      <c r="H61" s="71">
        <v>240.49</v>
      </c>
      <c r="I61" s="71">
        <v>0</v>
      </c>
      <c r="J61" s="71">
        <v>0</v>
      </c>
      <c r="K61" s="71">
        <v>240.49</v>
      </c>
      <c r="L61" s="71">
        <v>206.76300000000001</v>
      </c>
      <c r="M61" s="71">
        <v>0</v>
      </c>
      <c r="N61" s="71">
        <v>7.5819999999999999</v>
      </c>
      <c r="O61" s="71">
        <v>2.976</v>
      </c>
      <c r="P61" s="71">
        <v>23.169000000000011</v>
      </c>
      <c r="Q61" s="149" t="s">
        <v>547</v>
      </c>
      <c r="R61" t="s">
        <v>153</v>
      </c>
      <c r="S61" s="149" t="s">
        <v>2170</v>
      </c>
    </row>
    <row r="62" spans="1:19" x14ac:dyDescent="0.25">
      <c r="A62" t="s">
        <v>1064</v>
      </c>
      <c r="B62" s="149">
        <v>331010</v>
      </c>
      <c r="C62" s="149">
        <v>449</v>
      </c>
      <c r="D62" t="s">
        <v>59</v>
      </c>
      <c r="E62" t="s">
        <v>60</v>
      </c>
      <c r="F62" t="s">
        <v>574</v>
      </c>
      <c r="G62" t="s">
        <v>8</v>
      </c>
      <c r="H62" s="71">
        <v>252.26300000000001</v>
      </c>
      <c r="I62" s="71">
        <v>0</v>
      </c>
      <c r="J62" s="71">
        <v>0</v>
      </c>
      <c r="K62" s="71">
        <v>252.26300000000001</v>
      </c>
      <c r="L62" s="71">
        <v>223.96700000000001</v>
      </c>
      <c r="M62" s="71">
        <v>0</v>
      </c>
      <c r="N62" s="71">
        <v>0</v>
      </c>
      <c r="O62" s="71">
        <v>1.659</v>
      </c>
      <c r="P62" s="71">
        <v>26.637</v>
      </c>
      <c r="Q62" s="149" t="s">
        <v>547</v>
      </c>
      <c r="R62" t="s">
        <v>60</v>
      </c>
      <c r="S62" s="149" t="s">
        <v>2170</v>
      </c>
    </row>
    <row r="63" spans="1:19" x14ac:dyDescent="0.25">
      <c r="A63" t="s">
        <v>1169</v>
      </c>
      <c r="B63" s="149">
        <v>331850</v>
      </c>
      <c r="C63" s="149">
        <v>686</v>
      </c>
      <c r="D63" t="s">
        <v>177</v>
      </c>
      <c r="E63" t="s">
        <v>178</v>
      </c>
      <c r="F63" t="s">
        <v>764</v>
      </c>
      <c r="G63" t="s">
        <v>7</v>
      </c>
      <c r="H63" s="71">
        <v>258.10500000000002</v>
      </c>
      <c r="I63" s="71">
        <v>0</v>
      </c>
      <c r="J63" s="71">
        <v>0</v>
      </c>
      <c r="K63" s="71">
        <v>258.10500000000002</v>
      </c>
      <c r="L63" s="71">
        <v>227.05600000000001</v>
      </c>
      <c r="M63" s="246">
        <v>0</v>
      </c>
      <c r="N63" s="71">
        <v>0</v>
      </c>
      <c r="O63" s="71">
        <v>11.632999999999999</v>
      </c>
      <c r="P63" s="71">
        <v>19.415999999999997</v>
      </c>
      <c r="Q63" s="149" t="s">
        <v>547</v>
      </c>
      <c r="R63" t="s">
        <v>178</v>
      </c>
      <c r="S63" s="149" t="s">
        <v>2170</v>
      </c>
    </row>
    <row r="64" spans="1:19" x14ac:dyDescent="0.25">
      <c r="A64" t="s">
        <v>1218</v>
      </c>
      <c r="B64" s="149">
        <v>332260</v>
      </c>
      <c r="C64" s="149">
        <v>343</v>
      </c>
      <c r="D64" t="s">
        <v>279</v>
      </c>
      <c r="E64" t="s">
        <v>283</v>
      </c>
      <c r="F64" t="s">
        <v>920</v>
      </c>
      <c r="G64" t="s">
        <v>9</v>
      </c>
      <c r="H64" s="71">
        <v>258.48700000000002</v>
      </c>
      <c r="I64" s="71">
        <v>0</v>
      </c>
      <c r="J64" s="71">
        <v>0</v>
      </c>
      <c r="K64" s="71">
        <v>258.48700000000002</v>
      </c>
      <c r="L64" s="71">
        <v>218.99</v>
      </c>
      <c r="M64" s="71">
        <v>0</v>
      </c>
      <c r="N64" s="71">
        <v>0</v>
      </c>
      <c r="O64" s="71">
        <v>15.487</v>
      </c>
      <c r="P64" s="71">
        <v>24.010000000000019</v>
      </c>
      <c r="Q64" s="149" t="s">
        <v>547</v>
      </c>
      <c r="R64" t="s">
        <v>283</v>
      </c>
      <c r="S64" s="149" t="s">
        <v>2170</v>
      </c>
    </row>
    <row r="65" spans="1:19" x14ac:dyDescent="0.25">
      <c r="A65" t="s">
        <v>1165</v>
      </c>
      <c r="B65" s="149">
        <v>331790</v>
      </c>
      <c r="C65" s="149">
        <v>420</v>
      </c>
      <c r="D65" t="s">
        <v>169</v>
      </c>
      <c r="E65" t="s">
        <v>170</v>
      </c>
      <c r="F65" t="s">
        <v>755</v>
      </c>
      <c r="G65" t="s">
        <v>14</v>
      </c>
      <c r="H65" s="71">
        <v>264.72500000000002</v>
      </c>
      <c r="I65" s="71">
        <v>0</v>
      </c>
      <c r="J65" s="71">
        <v>0</v>
      </c>
      <c r="K65" s="71">
        <v>264.72500000000002</v>
      </c>
      <c r="L65" s="71">
        <v>218.71299999999999</v>
      </c>
      <c r="M65" s="71">
        <v>0</v>
      </c>
      <c r="N65" s="71">
        <v>74.144000000000005</v>
      </c>
      <c r="O65" s="71">
        <v>0</v>
      </c>
      <c r="P65" s="71">
        <v>-28.131999999999948</v>
      </c>
      <c r="Q65" s="149" t="s">
        <v>547</v>
      </c>
      <c r="R65" t="s">
        <v>170</v>
      </c>
      <c r="S65" s="149" t="s">
        <v>2170</v>
      </c>
    </row>
    <row r="66" spans="1:19" x14ac:dyDescent="0.25">
      <c r="A66" t="s">
        <v>1215</v>
      </c>
      <c r="B66" s="149">
        <v>332230</v>
      </c>
      <c r="C66" s="149">
        <v>343</v>
      </c>
      <c r="D66" t="s">
        <v>279</v>
      </c>
      <c r="E66" t="s">
        <v>280</v>
      </c>
      <c r="F66" t="s">
        <v>914</v>
      </c>
      <c r="G66" t="s">
        <v>9</v>
      </c>
      <c r="H66" s="71">
        <v>267.875</v>
      </c>
      <c r="I66" s="71">
        <v>0</v>
      </c>
      <c r="J66" s="71">
        <v>0</v>
      </c>
      <c r="K66" s="71">
        <v>267.875</v>
      </c>
      <c r="L66" s="71">
        <v>219.559</v>
      </c>
      <c r="M66" s="71">
        <v>0</v>
      </c>
      <c r="N66" s="71">
        <v>1.425</v>
      </c>
      <c r="O66" s="71">
        <v>11.51</v>
      </c>
      <c r="P66" s="71">
        <v>35.381</v>
      </c>
      <c r="Q66" s="149" t="s">
        <v>547</v>
      </c>
      <c r="R66" t="s">
        <v>280</v>
      </c>
      <c r="S66" s="149" t="s">
        <v>2170</v>
      </c>
    </row>
    <row r="67" spans="1:19" x14ac:dyDescent="0.25">
      <c r="A67" t="s">
        <v>1168</v>
      </c>
      <c r="B67" s="149">
        <v>331840</v>
      </c>
      <c r="C67" s="149">
        <v>682</v>
      </c>
      <c r="D67" t="s">
        <v>175</v>
      </c>
      <c r="E67" t="s">
        <v>176</v>
      </c>
      <c r="F67" t="s">
        <v>762</v>
      </c>
      <c r="G67" t="s">
        <v>14</v>
      </c>
      <c r="H67" s="71">
        <v>273.64100000000002</v>
      </c>
      <c r="I67" s="71">
        <v>0</v>
      </c>
      <c r="J67" s="71">
        <v>0</v>
      </c>
      <c r="K67" s="71">
        <v>273.64100000000002</v>
      </c>
      <c r="L67" s="71">
        <v>397.57100000000003</v>
      </c>
      <c r="M67" s="71">
        <v>0</v>
      </c>
      <c r="N67" s="71">
        <v>2.8660000000000001</v>
      </c>
      <c r="O67" s="71">
        <v>14.051</v>
      </c>
      <c r="P67" s="71">
        <v>-140.84699999999998</v>
      </c>
      <c r="Q67" s="149" t="s">
        <v>547</v>
      </c>
      <c r="R67" t="s">
        <v>176</v>
      </c>
      <c r="S67" s="149" t="s">
        <v>2170</v>
      </c>
    </row>
    <row r="68" spans="1:19" x14ac:dyDescent="0.25">
      <c r="A68" t="s">
        <v>1181</v>
      </c>
      <c r="B68" s="149">
        <v>331960</v>
      </c>
      <c r="C68" s="149">
        <v>701</v>
      </c>
      <c r="D68" t="s">
        <v>206</v>
      </c>
      <c r="E68" t="s">
        <v>207</v>
      </c>
      <c r="F68" t="s">
        <v>810</v>
      </c>
      <c r="G68" t="s">
        <v>13</v>
      </c>
      <c r="H68" s="71">
        <v>279.62299999999999</v>
      </c>
      <c r="I68" s="71">
        <v>0</v>
      </c>
      <c r="J68" s="71">
        <v>0</v>
      </c>
      <c r="K68" s="71">
        <v>279.62299999999999</v>
      </c>
      <c r="L68" s="71">
        <v>229.47800000000001</v>
      </c>
      <c r="M68" s="71">
        <v>0</v>
      </c>
      <c r="N68" s="71">
        <v>0</v>
      </c>
      <c r="O68" s="71">
        <v>26.602</v>
      </c>
      <c r="P68" s="71">
        <v>23.543000000000006</v>
      </c>
      <c r="Q68" s="149" t="s">
        <v>547</v>
      </c>
      <c r="R68" t="s">
        <v>207</v>
      </c>
      <c r="S68" s="149" t="s">
        <v>2170</v>
      </c>
    </row>
    <row r="69" spans="1:19" x14ac:dyDescent="0.25">
      <c r="A69" t="s">
        <v>1075</v>
      </c>
      <c r="B69" s="149">
        <v>331070</v>
      </c>
      <c r="C69" s="149">
        <v>2</v>
      </c>
      <c r="D69" t="s">
        <v>78</v>
      </c>
      <c r="E69" t="s">
        <v>83</v>
      </c>
      <c r="F69" t="s">
        <v>619</v>
      </c>
      <c r="G69" t="s">
        <v>7</v>
      </c>
      <c r="H69" s="71">
        <v>288.26400000000001</v>
      </c>
      <c r="I69" s="71">
        <v>0</v>
      </c>
      <c r="J69" s="71">
        <v>0</v>
      </c>
      <c r="K69" s="71">
        <v>288.26400000000001</v>
      </c>
      <c r="L69" s="71">
        <v>311.47199999999998</v>
      </c>
      <c r="M69" s="71">
        <v>0</v>
      </c>
      <c r="N69" s="71">
        <v>0</v>
      </c>
      <c r="O69" s="71">
        <v>13.084</v>
      </c>
      <c r="P69" s="71">
        <v>-36.291999999999973</v>
      </c>
      <c r="Q69" s="149" t="s">
        <v>547</v>
      </c>
      <c r="R69" t="s">
        <v>83</v>
      </c>
      <c r="S69" s="149" t="s">
        <v>2170</v>
      </c>
    </row>
    <row r="70" spans="1:19" x14ac:dyDescent="0.25">
      <c r="A70" t="s">
        <v>1206</v>
      </c>
      <c r="B70" s="149">
        <v>332140</v>
      </c>
      <c r="C70" s="149">
        <v>687</v>
      </c>
      <c r="D70" t="s">
        <v>260</v>
      </c>
      <c r="E70" t="s">
        <v>261</v>
      </c>
      <c r="F70" t="s">
        <v>891</v>
      </c>
      <c r="G70" t="s">
        <v>14</v>
      </c>
      <c r="H70" s="71">
        <v>298.99799999999999</v>
      </c>
      <c r="I70" s="71">
        <v>0</v>
      </c>
      <c r="J70" s="71">
        <v>0</v>
      </c>
      <c r="K70" s="71">
        <v>298.99799999999999</v>
      </c>
      <c r="L70" s="71">
        <v>235.71600000000001</v>
      </c>
      <c r="M70" s="71">
        <v>0</v>
      </c>
      <c r="N70" s="71">
        <v>1.0209999999999999</v>
      </c>
      <c r="O70" s="71">
        <v>14.66</v>
      </c>
      <c r="P70" s="71">
        <v>47.600999999999999</v>
      </c>
      <c r="Q70" s="149" t="s">
        <v>547</v>
      </c>
      <c r="R70" t="s">
        <v>261</v>
      </c>
      <c r="S70" s="149" t="s">
        <v>2170</v>
      </c>
    </row>
    <row r="71" spans="1:19" x14ac:dyDescent="0.25">
      <c r="A71" t="s">
        <v>1098</v>
      </c>
      <c r="B71" s="149">
        <v>331230</v>
      </c>
      <c r="C71" s="149">
        <v>2</v>
      </c>
      <c r="D71" t="s">
        <v>78</v>
      </c>
      <c r="E71" t="s">
        <v>100</v>
      </c>
      <c r="F71" t="s">
        <v>636</v>
      </c>
      <c r="G71" t="s">
        <v>13</v>
      </c>
      <c r="H71" s="71">
        <v>318.36</v>
      </c>
      <c r="I71" s="71">
        <v>0</v>
      </c>
      <c r="J71" s="71">
        <v>0</v>
      </c>
      <c r="K71" s="71">
        <v>318.36</v>
      </c>
      <c r="L71" s="71">
        <v>283.19</v>
      </c>
      <c r="M71" s="71">
        <v>0</v>
      </c>
      <c r="N71" s="71">
        <v>0</v>
      </c>
      <c r="O71" s="71">
        <v>13.34</v>
      </c>
      <c r="P71" s="71">
        <v>21.830000000000041</v>
      </c>
      <c r="Q71" s="149" t="s">
        <v>547</v>
      </c>
      <c r="R71" t="s">
        <v>100</v>
      </c>
      <c r="S71" s="149" t="s">
        <v>2170</v>
      </c>
    </row>
    <row r="72" spans="1:19" x14ac:dyDescent="0.25">
      <c r="A72" t="s">
        <v>1224</v>
      </c>
      <c r="B72" s="149">
        <v>332320</v>
      </c>
      <c r="C72" s="149">
        <v>340</v>
      </c>
      <c r="D72" t="s">
        <v>293</v>
      </c>
      <c r="E72" t="s">
        <v>294</v>
      </c>
      <c r="F72" t="s">
        <v>931</v>
      </c>
      <c r="G72" t="s">
        <v>4</v>
      </c>
      <c r="H72" s="71">
        <v>334.78300000000002</v>
      </c>
      <c r="I72" s="71">
        <v>0</v>
      </c>
      <c r="J72" s="71">
        <v>0</v>
      </c>
      <c r="K72" s="71">
        <v>334.78300000000002</v>
      </c>
      <c r="L72" s="71">
        <v>270.48200000000003</v>
      </c>
      <c r="M72" s="71">
        <v>0</v>
      </c>
      <c r="N72" s="71">
        <v>0</v>
      </c>
      <c r="O72" s="71">
        <v>18.837</v>
      </c>
      <c r="P72" s="71">
        <v>45.463999999999999</v>
      </c>
      <c r="Q72" s="149" t="s">
        <v>547</v>
      </c>
      <c r="R72" t="s">
        <v>294</v>
      </c>
      <c r="S72" s="149" t="s">
        <v>2170</v>
      </c>
    </row>
    <row r="73" spans="1:19" x14ac:dyDescent="0.25">
      <c r="A73" t="s">
        <v>1192</v>
      </c>
      <c r="B73" s="149">
        <v>332040</v>
      </c>
      <c r="C73" s="149">
        <v>681</v>
      </c>
      <c r="D73" t="s">
        <v>234</v>
      </c>
      <c r="E73" t="s">
        <v>235</v>
      </c>
      <c r="F73" t="s">
        <v>846</v>
      </c>
      <c r="G73" t="s">
        <v>6</v>
      </c>
      <c r="H73" s="71">
        <v>338.42899999999997</v>
      </c>
      <c r="I73" s="71">
        <v>0</v>
      </c>
      <c r="J73" s="71">
        <v>0</v>
      </c>
      <c r="K73" s="71">
        <v>338.42899999999997</v>
      </c>
      <c r="L73" s="71">
        <v>266.36599999999999</v>
      </c>
      <c r="M73" s="71">
        <v>0</v>
      </c>
      <c r="N73" s="71">
        <v>0</v>
      </c>
      <c r="O73" s="71">
        <v>17.651</v>
      </c>
      <c r="P73" s="71">
        <v>54.411999999999978</v>
      </c>
      <c r="Q73" s="149" t="s">
        <v>547</v>
      </c>
      <c r="R73" t="s">
        <v>235</v>
      </c>
      <c r="S73" s="149" t="s">
        <v>2170</v>
      </c>
    </row>
    <row r="74" spans="1:19" x14ac:dyDescent="0.25">
      <c r="A74" t="s">
        <v>1258</v>
      </c>
      <c r="B74" s="149">
        <v>332630</v>
      </c>
      <c r="C74" s="149">
        <v>363</v>
      </c>
      <c r="D74" t="s">
        <v>361</v>
      </c>
      <c r="E74" t="s">
        <v>362</v>
      </c>
      <c r="F74" t="s">
        <v>1012</v>
      </c>
      <c r="G74" t="s">
        <v>13</v>
      </c>
      <c r="H74" s="71">
        <v>372.62200000000001</v>
      </c>
      <c r="I74" s="71">
        <v>0</v>
      </c>
      <c r="J74" s="71">
        <v>0</v>
      </c>
      <c r="K74" s="71">
        <v>372.62200000000001</v>
      </c>
      <c r="L74" s="71">
        <v>315.04399999999998</v>
      </c>
      <c r="M74" s="71">
        <v>0</v>
      </c>
      <c r="N74" s="71">
        <v>0</v>
      </c>
      <c r="O74" s="71">
        <v>12.499000000000001</v>
      </c>
      <c r="P74" s="71">
        <v>45.079000000000008</v>
      </c>
      <c r="Q74" s="149" t="s">
        <v>547</v>
      </c>
      <c r="R74" t="s">
        <v>362</v>
      </c>
      <c r="S74" s="149" t="s">
        <v>2170</v>
      </c>
    </row>
    <row r="75" spans="1:19" x14ac:dyDescent="0.25">
      <c r="A75" t="s">
        <v>1147</v>
      </c>
      <c r="B75" s="149">
        <v>331620</v>
      </c>
      <c r="C75" s="149">
        <v>169</v>
      </c>
      <c r="D75" t="s">
        <v>101</v>
      </c>
      <c r="E75" t="s">
        <v>142</v>
      </c>
      <c r="F75" t="s">
        <v>728</v>
      </c>
      <c r="G75" t="s">
        <v>14</v>
      </c>
      <c r="H75" s="71">
        <v>380.435</v>
      </c>
      <c r="I75" s="71">
        <v>0</v>
      </c>
      <c r="J75" s="71">
        <v>0</v>
      </c>
      <c r="K75" s="71">
        <v>380.435</v>
      </c>
      <c r="L75" s="71">
        <v>347.63</v>
      </c>
      <c r="M75" s="246">
        <v>0</v>
      </c>
      <c r="N75" s="71">
        <v>0</v>
      </c>
      <c r="O75" s="71">
        <v>11.298999999999999</v>
      </c>
      <c r="P75" s="71">
        <v>21.506000000000029</v>
      </c>
      <c r="Q75" s="149" t="s">
        <v>547</v>
      </c>
      <c r="R75" t="s">
        <v>142</v>
      </c>
      <c r="S75" s="149" t="s">
        <v>2170</v>
      </c>
    </row>
    <row r="76" spans="1:19" x14ac:dyDescent="0.25">
      <c r="A76" t="s">
        <v>1171</v>
      </c>
      <c r="B76" s="149">
        <v>331880</v>
      </c>
      <c r="C76" s="149">
        <v>437</v>
      </c>
      <c r="D76" t="s">
        <v>183</v>
      </c>
      <c r="E76" t="s">
        <v>184</v>
      </c>
      <c r="F76" t="s">
        <v>768</v>
      </c>
      <c r="G76" t="s">
        <v>6</v>
      </c>
      <c r="H76" s="71">
        <v>385.23899999999998</v>
      </c>
      <c r="I76" s="71">
        <v>0</v>
      </c>
      <c r="J76" s="71">
        <v>0</v>
      </c>
      <c r="K76" s="71">
        <v>385.23899999999998</v>
      </c>
      <c r="L76" s="71">
        <v>326.74299999999999</v>
      </c>
      <c r="M76" s="71">
        <v>0</v>
      </c>
      <c r="N76" s="71">
        <v>0.70899999999999996</v>
      </c>
      <c r="O76" s="71">
        <v>13.105</v>
      </c>
      <c r="P76" s="71">
        <v>44.68199999999996</v>
      </c>
      <c r="Q76" s="149" t="s">
        <v>547</v>
      </c>
      <c r="R76" t="s">
        <v>184</v>
      </c>
      <c r="S76" s="149" t="s">
        <v>2170</v>
      </c>
    </row>
    <row r="77" spans="1:19" x14ac:dyDescent="0.25">
      <c r="A77" t="s">
        <v>1175</v>
      </c>
      <c r="B77" s="149">
        <v>331900</v>
      </c>
      <c r="C77" s="149">
        <v>256</v>
      </c>
      <c r="D77" t="s">
        <v>191</v>
      </c>
      <c r="E77" t="s">
        <v>192</v>
      </c>
      <c r="F77" t="s">
        <v>778</v>
      </c>
      <c r="G77" t="s">
        <v>14</v>
      </c>
      <c r="H77" s="71">
        <v>389.24</v>
      </c>
      <c r="I77" s="71">
        <v>0</v>
      </c>
      <c r="J77" s="71">
        <v>0</v>
      </c>
      <c r="K77" s="71">
        <v>389.24</v>
      </c>
      <c r="L77" s="71">
        <v>339.36099999999999</v>
      </c>
      <c r="M77" s="71">
        <v>0</v>
      </c>
      <c r="N77" s="71">
        <v>0</v>
      </c>
      <c r="O77" s="71">
        <v>5.19</v>
      </c>
      <c r="P77" s="71">
        <v>44.689000000000021</v>
      </c>
      <c r="Q77" s="149" t="s">
        <v>547</v>
      </c>
      <c r="R77" t="s">
        <v>192</v>
      </c>
      <c r="S77" s="149" t="s">
        <v>2170</v>
      </c>
    </row>
    <row r="78" spans="1:19" x14ac:dyDescent="0.25">
      <c r="A78" t="s">
        <v>1101</v>
      </c>
      <c r="B78" s="149">
        <v>331260</v>
      </c>
      <c r="C78" s="149">
        <v>169</v>
      </c>
      <c r="D78" t="s">
        <v>101</v>
      </c>
      <c r="E78" t="s">
        <v>104</v>
      </c>
      <c r="F78" t="s">
        <v>704</v>
      </c>
      <c r="G78" t="s">
        <v>14</v>
      </c>
      <c r="H78" s="71">
        <v>410.48200000000003</v>
      </c>
      <c r="I78" s="71">
        <v>0</v>
      </c>
      <c r="J78" s="71">
        <v>0</v>
      </c>
      <c r="K78" s="71">
        <v>410.48200000000003</v>
      </c>
      <c r="L78" s="71">
        <v>376.76299999999998</v>
      </c>
      <c r="M78" s="71">
        <v>0</v>
      </c>
      <c r="N78" s="71">
        <v>0</v>
      </c>
      <c r="O78" s="71">
        <v>14.91</v>
      </c>
      <c r="P78" s="71">
        <v>18.809000000000026</v>
      </c>
      <c r="Q78" s="149" t="s">
        <v>547</v>
      </c>
      <c r="R78" t="s">
        <v>104</v>
      </c>
      <c r="S78" s="149" t="s">
        <v>2170</v>
      </c>
    </row>
    <row r="79" spans="1:19" x14ac:dyDescent="0.25">
      <c r="A79" t="s">
        <v>1240</v>
      </c>
      <c r="B79" s="149">
        <v>332480</v>
      </c>
      <c r="C79" s="149">
        <v>425</v>
      </c>
      <c r="D79" t="s">
        <v>322</v>
      </c>
      <c r="E79" t="s">
        <v>323</v>
      </c>
      <c r="F79" t="s">
        <v>967</v>
      </c>
      <c r="G79" t="s">
        <v>6</v>
      </c>
      <c r="H79" s="71">
        <v>414.17</v>
      </c>
      <c r="I79" s="71">
        <v>0</v>
      </c>
      <c r="J79" s="71">
        <v>0</v>
      </c>
      <c r="K79" s="71">
        <v>414.17</v>
      </c>
      <c r="L79" s="71">
        <v>347.79399999999998</v>
      </c>
      <c r="M79" s="71">
        <v>0</v>
      </c>
      <c r="N79" s="71">
        <v>0</v>
      </c>
      <c r="O79" s="71">
        <v>21.831</v>
      </c>
      <c r="P79" s="71">
        <v>44.545000000000016</v>
      </c>
      <c r="Q79" s="149" t="s">
        <v>547</v>
      </c>
      <c r="R79" t="s">
        <v>323</v>
      </c>
      <c r="S79" s="149" t="s">
        <v>2170</v>
      </c>
    </row>
    <row r="80" spans="1:19" x14ac:dyDescent="0.25">
      <c r="A80" t="s">
        <v>1204</v>
      </c>
      <c r="B80" s="149">
        <v>332100</v>
      </c>
      <c r="C80" s="149">
        <v>660</v>
      </c>
      <c r="D80" t="s">
        <v>256</v>
      </c>
      <c r="E80" t="s">
        <v>257</v>
      </c>
      <c r="F80" t="s">
        <v>887</v>
      </c>
      <c r="G80" t="s">
        <v>6</v>
      </c>
      <c r="H80" s="71">
        <v>422.83499999999998</v>
      </c>
      <c r="I80" s="71">
        <v>0</v>
      </c>
      <c r="J80" s="71">
        <v>0</v>
      </c>
      <c r="K80" s="71">
        <v>422.83499999999998</v>
      </c>
      <c r="L80" s="71">
        <v>350.37599999999998</v>
      </c>
      <c r="M80" s="246">
        <v>0</v>
      </c>
      <c r="N80" s="71">
        <v>9.3569999999999993</v>
      </c>
      <c r="O80" s="71">
        <v>30.655000000000001</v>
      </c>
      <c r="P80" s="71">
        <v>32.44700000000006</v>
      </c>
      <c r="Q80" s="149" t="s">
        <v>547</v>
      </c>
      <c r="R80" t="s">
        <v>257</v>
      </c>
      <c r="S80" s="149" t="s">
        <v>2170</v>
      </c>
    </row>
    <row r="81" spans="1:19" x14ac:dyDescent="0.25">
      <c r="A81" t="s">
        <v>1089</v>
      </c>
      <c r="B81" s="149">
        <v>331170</v>
      </c>
      <c r="C81" s="149">
        <v>2</v>
      </c>
      <c r="D81" t="s">
        <v>78</v>
      </c>
      <c r="E81" t="s">
        <v>91</v>
      </c>
      <c r="F81" t="s">
        <v>2112</v>
      </c>
      <c r="G81" t="s">
        <v>13</v>
      </c>
      <c r="H81" s="71">
        <v>431.71199999999999</v>
      </c>
      <c r="I81" s="71">
        <v>0</v>
      </c>
      <c r="J81" s="71">
        <v>0</v>
      </c>
      <c r="K81" s="71">
        <v>431.71199999999999</v>
      </c>
      <c r="L81" s="71">
        <v>398.815</v>
      </c>
      <c r="M81" s="71">
        <v>0</v>
      </c>
      <c r="N81" s="71">
        <v>0</v>
      </c>
      <c r="O81" s="71">
        <v>9.9359999999999999</v>
      </c>
      <c r="P81" s="71">
        <v>22.961000000000013</v>
      </c>
      <c r="Q81" s="149" t="s">
        <v>547</v>
      </c>
      <c r="R81" t="s">
        <v>91</v>
      </c>
      <c r="S81" s="149" t="s">
        <v>2170</v>
      </c>
    </row>
    <row r="82" spans="1:19" x14ac:dyDescent="0.25">
      <c r="A82" t="s">
        <v>1226</v>
      </c>
      <c r="B82" s="149">
        <v>332330</v>
      </c>
      <c r="C82" s="149">
        <v>416</v>
      </c>
      <c r="D82" t="s">
        <v>297</v>
      </c>
      <c r="E82" t="s">
        <v>298</v>
      </c>
      <c r="F82" t="s">
        <v>935</v>
      </c>
      <c r="G82" t="s">
        <v>14</v>
      </c>
      <c r="H82" s="71">
        <v>437.05399999999997</v>
      </c>
      <c r="I82" s="71">
        <v>0</v>
      </c>
      <c r="J82" s="71">
        <v>0</v>
      </c>
      <c r="K82" s="71">
        <v>437.05399999999997</v>
      </c>
      <c r="L82" s="71">
        <v>346.71499999999997</v>
      </c>
      <c r="M82" s="246">
        <v>0</v>
      </c>
      <c r="N82" s="71">
        <v>0</v>
      </c>
      <c r="O82" s="71">
        <v>19.221</v>
      </c>
      <c r="P82" s="71">
        <v>71.117999999999995</v>
      </c>
      <c r="Q82" s="149" t="s">
        <v>547</v>
      </c>
      <c r="R82" t="s">
        <v>298</v>
      </c>
      <c r="S82" s="149" t="s">
        <v>2170</v>
      </c>
    </row>
    <row r="83" spans="1:19" x14ac:dyDescent="0.25">
      <c r="A83" t="s">
        <v>1254</v>
      </c>
      <c r="B83" s="149">
        <v>332610</v>
      </c>
      <c r="C83" s="149">
        <v>586</v>
      </c>
      <c r="D83" t="s">
        <v>353</v>
      </c>
      <c r="E83" t="s">
        <v>354</v>
      </c>
      <c r="F83" t="s">
        <v>997</v>
      </c>
      <c r="G83" t="s">
        <v>7</v>
      </c>
      <c r="H83" s="71">
        <v>441.15199999999999</v>
      </c>
      <c r="I83" s="71">
        <v>0</v>
      </c>
      <c r="J83" s="71">
        <v>0</v>
      </c>
      <c r="K83" s="71">
        <v>441.15199999999999</v>
      </c>
      <c r="L83" s="71">
        <v>369.62700000000001</v>
      </c>
      <c r="M83" s="246">
        <v>0</v>
      </c>
      <c r="N83" s="71">
        <v>2.2309999999999999</v>
      </c>
      <c r="O83" s="71">
        <v>43.789000000000001</v>
      </c>
      <c r="P83" s="71">
        <v>25.504999999999995</v>
      </c>
      <c r="Q83" s="149" t="s">
        <v>547</v>
      </c>
      <c r="R83" t="s">
        <v>354</v>
      </c>
      <c r="S83" s="149" t="s">
        <v>2170</v>
      </c>
    </row>
    <row r="84" spans="1:19" x14ac:dyDescent="0.25">
      <c r="A84" t="s">
        <v>1191</v>
      </c>
      <c r="B84" s="149">
        <v>332030</v>
      </c>
      <c r="C84" s="149">
        <v>332</v>
      </c>
      <c r="D84" t="s">
        <v>232</v>
      </c>
      <c r="E84" t="s">
        <v>233</v>
      </c>
      <c r="F84" t="s">
        <v>844</v>
      </c>
      <c r="G84" t="s">
        <v>14</v>
      </c>
      <c r="H84" s="71">
        <v>441.98200000000003</v>
      </c>
      <c r="I84" s="71">
        <v>0</v>
      </c>
      <c r="J84" s="71">
        <v>0</v>
      </c>
      <c r="K84" s="71">
        <v>441.98200000000003</v>
      </c>
      <c r="L84" s="71">
        <v>323.11399999999998</v>
      </c>
      <c r="M84" s="71">
        <v>0</v>
      </c>
      <c r="N84" s="71">
        <v>1.3360000000000001</v>
      </c>
      <c r="O84" s="71">
        <v>30.038</v>
      </c>
      <c r="P84" s="71">
        <v>87.494000000000028</v>
      </c>
      <c r="Q84" s="149" t="s">
        <v>547</v>
      </c>
      <c r="R84" t="s">
        <v>233</v>
      </c>
      <c r="S84" s="149" t="s">
        <v>2170</v>
      </c>
    </row>
    <row r="85" spans="1:19" x14ac:dyDescent="0.25">
      <c r="A85" t="s">
        <v>1265</v>
      </c>
      <c r="B85" s="149">
        <v>332870</v>
      </c>
      <c r="C85" s="149">
        <v>375</v>
      </c>
      <c r="D85" t="s">
        <v>408</v>
      </c>
      <c r="E85" t="s">
        <v>409</v>
      </c>
      <c r="F85" t="s">
        <v>1033</v>
      </c>
      <c r="G85" t="s">
        <v>9</v>
      </c>
      <c r="H85" s="71">
        <v>443.88099999999997</v>
      </c>
      <c r="I85" s="71">
        <v>0</v>
      </c>
      <c r="J85" s="71">
        <v>0</v>
      </c>
      <c r="K85" s="71">
        <v>443.88099999999997</v>
      </c>
      <c r="L85" s="71">
        <v>410.99599999999998</v>
      </c>
      <c r="M85" s="71">
        <v>0</v>
      </c>
      <c r="N85" s="71">
        <v>5.9640000000000004</v>
      </c>
      <c r="O85" s="71">
        <v>6.43</v>
      </c>
      <c r="P85" s="71">
        <v>20.490999999999985</v>
      </c>
      <c r="Q85" s="149" t="s">
        <v>547</v>
      </c>
      <c r="R85" t="s">
        <v>409</v>
      </c>
      <c r="S85" s="149" t="s">
        <v>2170</v>
      </c>
    </row>
    <row r="86" spans="1:19" x14ac:dyDescent="0.25">
      <c r="A86" t="s">
        <v>1256</v>
      </c>
      <c r="B86" s="149">
        <v>332200</v>
      </c>
      <c r="C86" s="149">
        <v>72</v>
      </c>
      <c r="D86" t="s">
        <v>359</v>
      </c>
      <c r="E86" t="s">
        <v>360</v>
      </c>
      <c r="F86" t="s">
        <v>1003</v>
      </c>
      <c r="G86" t="s">
        <v>14</v>
      </c>
      <c r="H86" s="71">
        <v>445.06299999999999</v>
      </c>
      <c r="I86" s="71">
        <v>0</v>
      </c>
      <c r="J86" s="71">
        <v>0</v>
      </c>
      <c r="K86" s="71">
        <v>445.06299999999999</v>
      </c>
      <c r="L86" s="71">
        <v>382.24200000000002</v>
      </c>
      <c r="M86" s="71">
        <v>0</v>
      </c>
      <c r="N86" s="71">
        <v>0</v>
      </c>
      <c r="O86" s="71">
        <v>11.6</v>
      </c>
      <c r="P86" s="71">
        <v>51.220999999999947</v>
      </c>
      <c r="Q86" s="149" t="s">
        <v>547</v>
      </c>
      <c r="R86" t="s">
        <v>360</v>
      </c>
      <c r="S86" s="149" t="s">
        <v>2170</v>
      </c>
    </row>
    <row r="87" spans="1:19" x14ac:dyDescent="0.25">
      <c r="A87" t="s">
        <v>1170</v>
      </c>
      <c r="B87" s="149">
        <v>331870</v>
      </c>
      <c r="C87" s="149">
        <v>658</v>
      </c>
      <c r="D87" t="s">
        <v>181</v>
      </c>
      <c r="E87" t="s">
        <v>182</v>
      </c>
      <c r="F87" t="s">
        <v>766</v>
      </c>
      <c r="G87" t="s">
        <v>6</v>
      </c>
      <c r="H87" s="71">
        <v>446.89299999999997</v>
      </c>
      <c r="I87" s="71">
        <v>0</v>
      </c>
      <c r="J87" s="71">
        <v>0</v>
      </c>
      <c r="K87" s="71">
        <v>446.89299999999997</v>
      </c>
      <c r="L87" s="71">
        <v>387.95800000000003</v>
      </c>
      <c r="M87" s="71">
        <v>0</v>
      </c>
      <c r="N87" s="71">
        <v>2.117</v>
      </c>
      <c r="O87" s="71">
        <v>17.026</v>
      </c>
      <c r="P87" s="71">
        <v>39.791999999999916</v>
      </c>
      <c r="Q87" s="149" t="s">
        <v>547</v>
      </c>
      <c r="R87" t="s">
        <v>182</v>
      </c>
      <c r="S87" s="149" t="s">
        <v>2170</v>
      </c>
    </row>
    <row r="88" spans="1:19" x14ac:dyDescent="0.25">
      <c r="A88" t="s">
        <v>1173</v>
      </c>
      <c r="B88" s="149">
        <v>331890</v>
      </c>
      <c r="C88" s="149">
        <v>368</v>
      </c>
      <c r="D88" t="s">
        <v>185</v>
      </c>
      <c r="E88" t="s">
        <v>186</v>
      </c>
      <c r="F88" t="s">
        <v>772</v>
      </c>
      <c r="G88" t="s">
        <v>7</v>
      </c>
      <c r="H88" s="71">
        <v>463.24400000000003</v>
      </c>
      <c r="I88" s="71">
        <v>0</v>
      </c>
      <c r="J88" s="71">
        <v>0</v>
      </c>
      <c r="K88" s="71">
        <v>463.24400000000003</v>
      </c>
      <c r="L88" s="71">
        <v>389.62900000000002</v>
      </c>
      <c r="M88" s="71">
        <v>0</v>
      </c>
      <c r="N88" s="71">
        <v>6.9</v>
      </c>
      <c r="O88" s="71">
        <v>41.54</v>
      </c>
      <c r="P88" s="71">
        <v>25.175000000000011</v>
      </c>
      <c r="Q88" s="149" t="s">
        <v>547</v>
      </c>
      <c r="R88" t="s">
        <v>186</v>
      </c>
      <c r="S88" s="149" t="s">
        <v>2170</v>
      </c>
    </row>
    <row r="89" spans="1:19" x14ac:dyDescent="0.25">
      <c r="A89" t="s">
        <v>1210</v>
      </c>
      <c r="B89" s="149">
        <v>332180</v>
      </c>
      <c r="C89" s="149">
        <v>330</v>
      </c>
      <c r="D89" t="s">
        <v>268</v>
      </c>
      <c r="E89" t="s">
        <v>269</v>
      </c>
      <c r="F89" t="s">
        <v>899</v>
      </c>
      <c r="G89" t="s">
        <v>6</v>
      </c>
      <c r="H89" s="71">
        <v>480.5</v>
      </c>
      <c r="I89" s="71">
        <v>0</v>
      </c>
      <c r="J89" s="71">
        <v>0</v>
      </c>
      <c r="K89" s="71">
        <v>480.5</v>
      </c>
      <c r="L89" s="71">
        <v>336.209</v>
      </c>
      <c r="M89" s="71">
        <v>0</v>
      </c>
      <c r="N89" s="71">
        <v>13.996</v>
      </c>
      <c r="O89" s="71">
        <v>40.875</v>
      </c>
      <c r="P89" s="71">
        <v>89.420000000000016</v>
      </c>
      <c r="Q89" s="149" t="s">
        <v>547</v>
      </c>
      <c r="R89" t="s">
        <v>269</v>
      </c>
      <c r="S89" s="149" t="s">
        <v>2170</v>
      </c>
    </row>
    <row r="90" spans="1:19" x14ac:dyDescent="0.25">
      <c r="A90" t="s">
        <v>1107</v>
      </c>
      <c r="B90" s="149">
        <v>331950</v>
      </c>
      <c r="C90" s="149">
        <v>169</v>
      </c>
      <c r="D90" t="s">
        <v>101</v>
      </c>
      <c r="E90" t="s">
        <v>108</v>
      </c>
      <c r="F90" t="s">
        <v>1329</v>
      </c>
      <c r="G90" t="s">
        <v>13</v>
      </c>
      <c r="H90" s="71">
        <v>497.69400000000002</v>
      </c>
      <c r="I90" s="71">
        <v>0</v>
      </c>
      <c r="J90" s="71">
        <v>0</v>
      </c>
      <c r="K90" s="71">
        <v>497.69400000000002</v>
      </c>
      <c r="L90" s="71">
        <v>438.37599999999998</v>
      </c>
      <c r="M90" s="71">
        <v>0</v>
      </c>
      <c r="N90" s="71">
        <v>0</v>
      </c>
      <c r="O90" s="71">
        <v>28.923999999999999</v>
      </c>
      <c r="P90" s="71">
        <v>30.394000000000062</v>
      </c>
      <c r="Q90" s="149" t="s">
        <v>547</v>
      </c>
      <c r="R90" t="s">
        <v>108</v>
      </c>
      <c r="S90" s="149" t="s">
        <v>2170</v>
      </c>
    </row>
    <row r="91" spans="1:19" x14ac:dyDescent="0.25">
      <c r="A91" t="s">
        <v>1162</v>
      </c>
      <c r="B91" s="149">
        <v>331750</v>
      </c>
      <c r="C91" s="149">
        <v>291</v>
      </c>
      <c r="D91" t="s">
        <v>161</v>
      </c>
      <c r="E91" t="s">
        <v>162</v>
      </c>
      <c r="F91" t="s">
        <v>746</v>
      </c>
      <c r="G91" t="s">
        <v>4</v>
      </c>
      <c r="H91" s="71">
        <v>516.45500000000004</v>
      </c>
      <c r="I91" s="71">
        <v>0</v>
      </c>
      <c r="J91" s="71">
        <v>0</v>
      </c>
      <c r="K91" s="71">
        <v>516.45500000000004</v>
      </c>
      <c r="L91" s="71">
        <v>422.05599999999998</v>
      </c>
      <c r="M91" s="71">
        <v>0</v>
      </c>
      <c r="N91" s="71">
        <v>0.997</v>
      </c>
      <c r="O91" s="71">
        <v>40.343000000000004</v>
      </c>
      <c r="P91" s="71">
        <v>53.059000000000026</v>
      </c>
      <c r="Q91" s="149" t="s">
        <v>547</v>
      </c>
      <c r="R91" t="s">
        <v>162</v>
      </c>
      <c r="S91" s="149" t="s">
        <v>2170</v>
      </c>
    </row>
    <row r="92" spans="1:19" x14ac:dyDescent="0.25">
      <c r="A92" t="s">
        <v>1241</v>
      </c>
      <c r="B92" s="149">
        <v>332500</v>
      </c>
      <c r="C92" s="149">
        <v>399</v>
      </c>
      <c r="D92" t="s">
        <v>326</v>
      </c>
      <c r="E92" t="s">
        <v>327</v>
      </c>
      <c r="F92" t="s">
        <v>969</v>
      </c>
      <c r="G92" t="s">
        <v>6</v>
      </c>
      <c r="H92" s="71">
        <v>525.61400000000003</v>
      </c>
      <c r="I92" s="71">
        <v>0</v>
      </c>
      <c r="J92" s="71">
        <v>0</v>
      </c>
      <c r="K92" s="71">
        <v>525.61400000000003</v>
      </c>
      <c r="L92" s="71">
        <v>548.61300000000006</v>
      </c>
      <c r="M92" s="246">
        <v>0</v>
      </c>
      <c r="N92" s="71">
        <v>0</v>
      </c>
      <c r="O92" s="71">
        <v>36.582999999999998</v>
      </c>
      <c r="P92" s="71">
        <v>-59.581999999999994</v>
      </c>
      <c r="Q92" s="149" t="s">
        <v>547</v>
      </c>
      <c r="R92" t="s">
        <v>327</v>
      </c>
      <c r="S92" s="149" t="s">
        <v>2170</v>
      </c>
    </row>
    <row r="93" spans="1:19" x14ac:dyDescent="0.25">
      <c r="A93" t="s">
        <v>1161</v>
      </c>
      <c r="B93" s="149">
        <v>331770</v>
      </c>
      <c r="C93" s="149">
        <v>747</v>
      </c>
      <c r="D93" t="s">
        <v>159</v>
      </c>
      <c r="E93" t="s">
        <v>160</v>
      </c>
      <c r="F93" t="s">
        <v>744</v>
      </c>
      <c r="G93" t="s">
        <v>14</v>
      </c>
      <c r="H93" s="71">
        <v>528.76800000000003</v>
      </c>
      <c r="I93" s="71">
        <v>0</v>
      </c>
      <c r="J93" s="71">
        <v>0</v>
      </c>
      <c r="K93" s="71">
        <v>528.76800000000003</v>
      </c>
      <c r="L93" s="71">
        <v>370.78300000000002</v>
      </c>
      <c r="M93" s="71">
        <v>0</v>
      </c>
      <c r="N93" s="71">
        <v>10.635</v>
      </c>
      <c r="O93" s="71">
        <v>22.352</v>
      </c>
      <c r="P93" s="71">
        <v>124.99800000000005</v>
      </c>
      <c r="Q93" s="149" t="s">
        <v>547</v>
      </c>
      <c r="R93" t="s">
        <v>160</v>
      </c>
      <c r="S93" s="149" t="s">
        <v>2170</v>
      </c>
    </row>
    <row r="94" spans="1:19" x14ac:dyDescent="0.25">
      <c r="A94" t="s">
        <v>1074</v>
      </c>
      <c r="B94" s="149">
        <v>331060</v>
      </c>
      <c r="C94" s="149">
        <v>2</v>
      </c>
      <c r="D94" t="s">
        <v>78</v>
      </c>
      <c r="E94" t="s">
        <v>629</v>
      </c>
      <c r="F94" t="s">
        <v>628</v>
      </c>
      <c r="G94" t="s">
        <v>14</v>
      </c>
      <c r="H94" s="71">
        <v>557.697</v>
      </c>
      <c r="I94" s="71">
        <v>0</v>
      </c>
      <c r="J94" s="71">
        <v>0</v>
      </c>
      <c r="K94" s="71">
        <v>557.697</v>
      </c>
      <c r="L94" s="71">
        <v>502.904</v>
      </c>
      <c r="M94" s="71">
        <v>0</v>
      </c>
      <c r="N94" s="71">
        <v>0</v>
      </c>
      <c r="O94" s="71">
        <v>1.425</v>
      </c>
      <c r="P94" s="71">
        <v>53.367999999999995</v>
      </c>
      <c r="Q94" s="149" t="s">
        <v>547</v>
      </c>
      <c r="R94" t="s">
        <v>629</v>
      </c>
      <c r="S94" s="149" t="s">
        <v>2170</v>
      </c>
    </row>
    <row r="95" spans="1:19" x14ac:dyDescent="0.25">
      <c r="A95" t="s">
        <v>1185</v>
      </c>
      <c r="B95" s="149">
        <v>331830</v>
      </c>
      <c r="C95" s="149">
        <v>341</v>
      </c>
      <c r="D95" t="s">
        <v>216</v>
      </c>
      <c r="E95" t="s">
        <v>217</v>
      </c>
      <c r="F95" t="s">
        <v>821</v>
      </c>
      <c r="G95" t="s">
        <v>14</v>
      </c>
      <c r="H95" s="71">
        <v>571.29999999999995</v>
      </c>
      <c r="I95" s="71">
        <v>0</v>
      </c>
      <c r="J95" s="71">
        <v>0</v>
      </c>
      <c r="K95" s="71">
        <v>571.29999999999995</v>
      </c>
      <c r="L95" s="71">
        <v>465.077</v>
      </c>
      <c r="M95" s="71">
        <v>0</v>
      </c>
      <c r="N95" s="71">
        <v>0</v>
      </c>
      <c r="O95" s="71">
        <v>14.246</v>
      </c>
      <c r="P95" s="71">
        <v>91.976999999999975</v>
      </c>
      <c r="Q95" s="149" t="s">
        <v>547</v>
      </c>
      <c r="R95" t="s">
        <v>217</v>
      </c>
      <c r="S95" s="149" t="s">
        <v>2170</v>
      </c>
    </row>
    <row r="96" spans="1:19" x14ac:dyDescent="0.25">
      <c r="A96" t="s">
        <v>1113</v>
      </c>
      <c r="B96" s="149">
        <v>331340</v>
      </c>
      <c r="C96" s="149">
        <v>169</v>
      </c>
      <c r="D96" t="s">
        <v>101</v>
      </c>
      <c r="E96" t="s">
        <v>113</v>
      </c>
      <c r="F96" t="s">
        <v>710</v>
      </c>
      <c r="G96" t="s">
        <v>14</v>
      </c>
      <c r="H96" s="71">
        <v>592.94799999999998</v>
      </c>
      <c r="I96" s="71">
        <v>0</v>
      </c>
      <c r="J96" s="71">
        <v>0</v>
      </c>
      <c r="K96" s="71">
        <v>592.94799999999998</v>
      </c>
      <c r="L96" s="71">
        <v>544.70000000000005</v>
      </c>
      <c r="M96" s="71">
        <v>0</v>
      </c>
      <c r="N96" s="71">
        <v>0</v>
      </c>
      <c r="O96" s="71">
        <v>25.893000000000001</v>
      </c>
      <c r="P96" s="71">
        <v>22.354999999999905</v>
      </c>
      <c r="Q96" s="149" t="s">
        <v>547</v>
      </c>
      <c r="R96" t="s">
        <v>113</v>
      </c>
      <c r="S96" s="149" t="s">
        <v>2170</v>
      </c>
    </row>
    <row r="97" spans="1:19" x14ac:dyDescent="0.25">
      <c r="A97" t="s">
        <v>1199</v>
      </c>
      <c r="B97" s="149">
        <v>332060</v>
      </c>
      <c r="C97" s="149">
        <v>369</v>
      </c>
      <c r="D97" t="s">
        <v>243</v>
      </c>
      <c r="E97" t="s">
        <v>244</v>
      </c>
      <c r="F97" t="s">
        <v>858</v>
      </c>
      <c r="G97" t="s">
        <v>11</v>
      </c>
      <c r="H97" s="71">
        <v>606.62699999999995</v>
      </c>
      <c r="I97" s="71">
        <v>0</v>
      </c>
      <c r="J97" s="71">
        <v>0</v>
      </c>
      <c r="K97" s="71">
        <v>606.62699999999995</v>
      </c>
      <c r="L97" s="71">
        <v>666.56</v>
      </c>
      <c r="M97" s="71">
        <v>0</v>
      </c>
      <c r="N97" s="71">
        <v>6.0289999999999999</v>
      </c>
      <c r="O97" s="71">
        <v>26.28</v>
      </c>
      <c r="P97" s="71">
        <v>-92.241999999999962</v>
      </c>
      <c r="Q97" s="149" t="s">
        <v>547</v>
      </c>
      <c r="R97" t="s">
        <v>244</v>
      </c>
      <c r="S97" s="149" t="s">
        <v>2170</v>
      </c>
    </row>
    <row r="98" spans="1:19" x14ac:dyDescent="0.25">
      <c r="A98" t="s">
        <v>1128</v>
      </c>
      <c r="B98" s="149">
        <v>331460</v>
      </c>
      <c r="C98" s="149">
        <v>169</v>
      </c>
      <c r="D98" t="s">
        <v>101</v>
      </c>
      <c r="E98" t="s">
        <v>125</v>
      </c>
      <c r="F98" t="s">
        <v>720</v>
      </c>
      <c r="G98" t="s">
        <v>14</v>
      </c>
      <c r="H98" s="71">
        <v>614.149</v>
      </c>
      <c r="I98" s="71">
        <v>0</v>
      </c>
      <c r="J98" s="71">
        <v>0</v>
      </c>
      <c r="K98" s="71">
        <v>614.149</v>
      </c>
      <c r="L98" s="71">
        <v>572.41800000000001</v>
      </c>
      <c r="M98" s="71">
        <v>0</v>
      </c>
      <c r="N98" s="71">
        <v>0</v>
      </c>
      <c r="O98" s="71">
        <v>15.551</v>
      </c>
      <c r="P98" s="71">
        <v>26.17999999999995</v>
      </c>
      <c r="Q98" s="149" t="s">
        <v>547</v>
      </c>
      <c r="R98" t="s">
        <v>125</v>
      </c>
      <c r="S98" s="149" t="s">
        <v>2170</v>
      </c>
    </row>
    <row r="99" spans="1:19" x14ac:dyDescent="0.25">
      <c r="A99" t="s">
        <v>1114</v>
      </c>
      <c r="B99" s="149">
        <v>331350</v>
      </c>
      <c r="C99" s="149">
        <v>169</v>
      </c>
      <c r="D99" t="s">
        <v>101</v>
      </c>
      <c r="E99" t="s">
        <v>114</v>
      </c>
      <c r="F99" t="s">
        <v>712</v>
      </c>
      <c r="G99" t="s">
        <v>14</v>
      </c>
      <c r="H99" s="71">
        <v>627.226</v>
      </c>
      <c r="I99" s="71">
        <v>0</v>
      </c>
      <c r="J99" s="71">
        <v>0</v>
      </c>
      <c r="K99" s="71">
        <v>627.226</v>
      </c>
      <c r="L99" s="71">
        <v>599.85400000000004</v>
      </c>
      <c r="M99" s="71">
        <v>0</v>
      </c>
      <c r="N99" s="71">
        <v>0</v>
      </c>
      <c r="O99" s="71">
        <v>30.997</v>
      </c>
      <c r="P99" s="71">
        <v>-3.625</v>
      </c>
      <c r="Q99" s="149" t="s">
        <v>547</v>
      </c>
      <c r="R99" t="s">
        <v>114</v>
      </c>
      <c r="S99" s="149" t="s">
        <v>2170</v>
      </c>
    </row>
    <row r="100" spans="1:19" x14ac:dyDescent="0.25">
      <c r="A100" t="s">
        <v>1073</v>
      </c>
      <c r="B100" s="149">
        <v>331050</v>
      </c>
      <c r="C100" s="149">
        <v>2</v>
      </c>
      <c r="D100" t="s">
        <v>78</v>
      </c>
      <c r="E100" t="s">
        <v>626</v>
      </c>
      <c r="F100" t="s">
        <v>625</v>
      </c>
      <c r="G100" t="s">
        <v>14</v>
      </c>
      <c r="H100" s="71">
        <v>634.58399999999995</v>
      </c>
      <c r="I100" s="71">
        <v>0</v>
      </c>
      <c r="J100" s="71">
        <v>0</v>
      </c>
      <c r="K100" s="71">
        <v>634.58399999999995</v>
      </c>
      <c r="L100" s="71">
        <v>564.48400000000004</v>
      </c>
      <c r="M100" s="71">
        <v>0</v>
      </c>
      <c r="N100" s="71">
        <v>0</v>
      </c>
      <c r="O100" s="71">
        <v>29.652000000000001</v>
      </c>
      <c r="P100" s="71">
        <v>40.447999999999865</v>
      </c>
      <c r="Q100" s="149" t="s">
        <v>547</v>
      </c>
      <c r="R100" t="s">
        <v>626</v>
      </c>
      <c r="S100" s="149" t="s">
        <v>2170</v>
      </c>
    </row>
    <row r="101" spans="1:19" x14ac:dyDescent="0.25">
      <c r="A101" t="s">
        <v>1156</v>
      </c>
      <c r="B101" s="149">
        <v>331730</v>
      </c>
      <c r="C101" s="149">
        <v>169</v>
      </c>
      <c r="D101" t="s">
        <v>101</v>
      </c>
      <c r="E101" t="s">
        <v>151</v>
      </c>
      <c r="F101" t="s">
        <v>734</v>
      </c>
      <c r="G101" t="s">
        <v>5</v>
      </c>
      <c r="H101" s="71">
        <v>639.12400000000002</v>
      </c>
      <c r="I101" s="71">
        <v>0</v>
      </c>
      <c r="J101" s="71">
        <v>0</v>
      </c>
      <c r="K101" s="71">
        <v>639.12400000000002</v>
      </c>
      <c r="L101" s="71">
        <v>561.93299999999999</v>
      </c>
      <c r="M101" s="71">
        <v>0</v>
      </c>
      <c r="N101" s="71">
        <v>0</v>
      </c>
      <c r="O101" s="71">
        <v>26.675000000000001</v>
      </c>
      <c r="P101" s="71">
        <v>50.516000000000076</v>
      </c>
      <c r="Q101" s="149" t="s">
        <v>547</v>
      </c>
      <c r="R101" t="s">
        <v>151</v>
      </c>
      <c r="S101" s="149" t="s">
        <v>2170</v>
      </c>
    </row>
    <row r="102" spans="1:19" x14ac:dyDescent="0.25">
      <c r="A102" t="s">
        <v>1163</v>
      </c>
      <c r="B102" s="149">
        <v>331780</v>
      </c>
      <c r="C102" s="149">
        <v>337</v>
      </c>
      <c r="D102" t="s">
        <v>163</v>
      </c>
      <c r="E102" t="s">
        <v>164</v>
      </c>
      <c r="F102" t="s">
        <v>748</v>
      </c>
      <c r="G102" t="s">
        <v>9</v>
      </c>
      <c r="H102" s="71">
        <v>655.18100000000004</v>
      </c>
      <c r="I102" s="71">
        <v>0</v>
      </c>
      <c r="J102" s="71">
        <v>0</v>
      </c>
      <c r="K102" s="71">
        <v>655.18100000000004</v>
      </c>
      <c r="L102" s="71">
        <v>529.29399999999998</v>
      </c>
      <c r="M102" s="71">
        <v>0</v>
      </c>
      <c r="N102" s="71">
        <v>9.2850000000000001</v>
      </c>
      <c r="O102" s="71">
        <v>21.225999999999999</v>
      </c>
      <c r="P102" s="71">
        <v>95.37600000000009</v>
      </c>
      <c r="Q102" s="149" t="s">
        <v>547</v>
      </c>
      <c r="R102" t="s">
        <v>164</v>
      </c>
      <c r="S102" s="149" t="s">
        <v>2170</v>
      </c>
    </row>
    <row r="103" spans="1:19" x14ac:dyDescent="0.25">
      <c r="A103" t="s">
        <v>1266</v>
      </c>
      <c r="B103" s="149">
        <v>332880</v>
      </c>
      <c r="C103" s="149">
        <v>663</v>
      </c>
      <c r="D103" t="s">
        <v>376</v>
      </c>
      <c r="E103" t="s">
        <v>377</v>
      </c>
      <c r="F103" t="s">
        <v>1041</v>
      </c>
      <c r="G103" t="s">
        <v>14</v>
      </c>
      <c r="H103" s="71">
        <v>658.4</v>
      </c>
      <c r="I103" s="71">
        <v>0</v>
      </c>
      <c r="J103" s="71">
        <v>0</v>
      </c>
      <c r="K103" s="71">
        <v>658.4</v>
      </c>
      <c r="L103" s="71">
        <v>481.661</v>
      </c>
      <c r="M103" s="71">
        <v>0</v>
      </c>
      <c r="N103" s="71">
        <v>3.169</v>
      </c>
      <c r="O103" s="71">
        <v>29.41</v>
      </c>
      <c r="P103" s="71">
        <v>144.15999999999997</v>
      </c>
      <c r="Q103" s="149" t="s">
        <v>547</v>
      </c>
      <c r="R103" t="s">
        <v>377</v>
      </c>
      <c r="S103" s="149" t="s">
        <v>2170</v>
      </c>
    </row>
    <row r="104" spans="1:19" x14ac:dyDescent="0.25">
      <c r="A104" t="s">
        <v>1067</v>
      </c>
      <c r="B104" s="149">
        <v>331040</v>
      </c>
      <c r="C104" s="149">
        <v>293</v>
      </c>
      <c r="D104" t="s">
        <v>65</v>
      </c>
      <c r="E104" t="s">
        <v>66</v>
      </c>
      <c r="F104" t="s">
        <v>580</v>
      </c>
      <c r="G104" t="s">
        <v>4</v>
      </c>
      <c r="H104" s="71">
        <v>661.25199999999995</v>
      </c>
      <c r="I104" s="71">
        <v>0</v>
      </c>
      <c r="J104" s="71">
        <v>0</v>
      </c>
      <c r="K104" s="71">
        <v>661.25199999999995</v>
      </c>
      <c r="L104" s="71">
        <v>514.36599999999999</v>
      </c>
      <c r="M104" s="71">
        <v>0</v>
      </c>
      <c r="N104" s="71">
        <v>12.083</v>
      </c>
      <c r="O104" s="71">
        <v>21.876000000000001</v>
      </c>
      <c r="P104" s="71">
        <v>112.92700000000002</v>
      </c>
      <c r="Q104" s="149" t="s">
        <v>547</v>
      </c>
      <c r="R104" t="s">
        <v>66</v>
      </c>
      <c r="S104" s="149" t="s">
        <v>2170</v>
      </c>
    </row>
    <row r="105" spans="1:19" x14ac:dyDescent="0.25">
      <c r="A105" t="s">
        <v>1245</v>
      </c>
      <c r="B105" s="149">
        <v>332550</v>
      </c>
      <c r="C105" s="149">
        <v>410</v>
      </c>
      <c r="D105" t="s">
        <v>334</v>
      </c>
      <c r="E105" t="s">
        <v>335</v>
      </c>
      <c r="F105" t="s">
        <v>977</v>
      </c>
      <c r="G105" t="s">
        <v>4</v>
      </c>
      <c r="H105" s="71">
        <v>661.94899999999996</v>
      </c>
      <c r="I105" s="71">
        <v>0</v>
      </c>
      <c r="J105" s="71">
        <v>0</v>
      </c>
      <c r="K105" s="71">
        <v>661.94899999999996</v>
      </c>
      <c r="L105" s="71">
        <v>484.702</v>
      </c>
      <c r="M105" s="71">
        <v>0</v>
      </c>
      <c r="N105" s="71">
        <v>7.1219999999999999</v>
      </c>
      <c r="O105" s="71">
        <v>28.146000000000001</v>
      </c>
      <c r="P105" s="71">
        <v>141.97899999999993</v>
      </c>
      <c r="Q105" s="149" t="s">
        <v>547</v>
      </c>
      <c r="R105" t="s">
        <v>335</v>
      </c>
      <c r="S105" s="149" t="s">
        <v>2170</v>
      </c>
    </row>
    <row r="106" spans="1:19" x14ac:dyDescent="0.25">
      <c r="A106" t="s">
        <v>1080</v>
      </c>
      <c r="B106" s="149">
        <v>331110</v>
      </c>
      <c r="C106" s="149">
        <v>2</v>
      </c>
      <c r="D106" t="s">
        <v>78</v>
      </c>
      <c r="E106" t="s">
        <v>632</v>
      </c>
      <c r="F106" t="s">
        <v>631</v>
      </c>
      <c r="G106" t="s">
        <v>14</v>
      </c>
      <c r="H106" s="71">
        <v>663.28</v>
      </c>
      <c r="I106" s="71">
        <v>0</v>
      </c>
      <c r="J106" s="71">
        <v>0</v>
      </c>
      <c r="K106" s="71">
        <v>663.28</v>
      </c>
      <c r="L106" s="71">
        <v>573.54899999999998</v>
      </c>
      <c r="M106" s="71">
        <v>0</v>
      </c>
      <c r="N106" s="71">
        <v>0</v>
      </c>
      <c r="O106" s="71">
        <v>10.606</v>
      </c>
      <c r="P106" s="71">
        <v>79.125</v>
      </c>
      <c r="Q106" s="149" t="s">
        <v>547</v>
      </c>
      <c r="R106" t="s">
        <v>632</v>
      </c>
      <c r="S106" s="149" t="s">
        <v>2170</v>
      </c>
    </row>
    <row r="107" spans="1:19" x14ac:dyDescent="0.25">
      <c r="A107" t="s">
        <v>1259</v>
      </c>
      <c r="B107" s="149">
        <v>332710</v>
      </c>
      <c r="C107" s="149">
        <v>664</v>
      </c>
      <c r="D107" t="s">
        <v>363</v>
      </c>
      <c r="E107" t="s">
        <v>364</v>
      </c>
      <c r="F107" t="s">
        <v>1017</v>
      </c>
      <c r="G107" t="s">
        <v>9</v>
      </c>
      <c r="H107" s="71">
        <v>668.99699999999996</v>
      </c>
      <c r="I107" s="71">
        <v>0</v>
      </c>
      <c r="J107" s="71">
        <v>0</v>
      </c>
      <c r="K107" s="71">
        <v>668.99699999999996</v>
      </c>
      <c r="L107" s="71">
        <v>519.77099999999996</v>
      </c>
      <c r="M107" s="71">
        <v>0</v>
      </c>
      <c r="N107" s="71">
        <v>22.948</v>
      </c>
      <c r="O107" s="71">
        <v>52.637</v>
      </c>
      <c r="P107" s="71">
        <v>73.640999999999963</v>
      </c>
      <c r="Q107" s="149" t="s">
        <v>547</v>
      </c>
      <c r="R107" t="s">
        <v>364</v>
      </c>
      <c r="S107" s="149" t="s">
        <v>2170</v>
      </c>
    </row>
    <row r="108" spans="1:19" x14ac:dyDescent="0.25">
      <c r="A108" t="s">
        <v>1180</v>
      </c>
      <c r="B108" s="149">
        <v>331940</v>
      </c>
      <c r="C108" s="149">
        <v>320</v>
      </c>
      <c r="D108" t="s">
        <v>204</v>
      </c>
      <c r="E108" t="s">
        <v>205</v>
      </c>
      <c r="F108" t="s">
        <v>808</v>
      </c>
      <c r="G108" t="s">
        <v>6</v>
      </c>
      <c r="H108" s="71">
        <v>674.02</v>
      </c>
      <c r="I108" s="71">
        <v>0</v>
      </c>
      <c r="J108" s="71">
        <v>0</v>
      </c>
      <c r="K108" s="71">
        <v>674.02</v>
      </c>
      <c r="L108" s="71">
        <v>598.89300000000003</v>
      </c>
      <c r="M108" s="71">
        <v>0</v>
      </c>
      <c r="N108" s="71">
        <v>0</v>
      </c>
      <c r="O108" s="71">
        <v>23.969000000000001</v>
      </c>
      <c r="P108" s="71">
        <v>51.157999999999902</v>
      </c>
      <c r="Q108" s="149" t="s">
        <v>547</v>
      </c>
      <c r="R108" t="s">
        <v>205</v>
      </c>
      <c r="S108" s="149" t="s">
        <v>2170</v>
      </c>
    </row>
    <row r="109" spans="1:19" x14ac:dyDescent="0.25">
      <c r="A109" t="s">
        <v>1244</v>
      </c>
      <c r="B109" s="149">
        <v>332530</v>
      </c>
      <c r="C109" s="149">
        <v>364</v>
      </c>
      <c r="D109" t="s">
        <v>332</v>
      </c>
      <c r="E109" t="s">
        <v>333</v>
      </c>
      <c r="F109" t="s">
        <v>975</v>
      </c>
      <c r="G109" t="s">
        <v>14</v>
      </c>
      <c r="H109" s="71">
        <v>678.94</v>
      </c>
      <c r="I109" s="71">
        <v>0</v>
      </c>
      <c r="J109" s="71">
        <v>0</v>
      </c>
      <c r="K109" s="71">
        <v>678.94</v>
      </c>
      <c r="L109" s="71">
        <v>485.334</v>
      </c>
      <c r="M109" s="71">
        <v>0</v>
      </c>
      <c r="N109" s="71">
        <v>0</v>
      </c>
      <c r="O109" s="71">
        <v>31.744</v>
      </c>
      <c r="P109" s="71">
        <v>161.86200000000008</v>
      </c>
      <c r="Q109" s="149" t="s">
        <v>547</v>
      </c>
      <c r="R109" t="s">
        <v>333</v>
      </c>
      <c r="S109" s="149" t="s">
        <v>2170</v>
      </c>
    </row>
    <row r="110" spans="1:19" x14ac:dyDescent="0.25">
      <c r="A110" t="s">
        <v>1112</v>
      </c>
      <c r="B110" s="149">
        <v>331330</v>
      </c>
      <c r="C110" s="149">
        <v>169</v>
      </c>
      <c r="D110" t="s">
        <v>101</v>
      </c>
      <c r="E110" t="s">
        <v>112</v>
      </c>
      <c r="F110" t="s">
        <v>708</v>
      </c>
      <c r="G110" t="s">
        <v>9</v>
      </c>
      <c r="H110" s="71">
        <v>686.25199999999995</v>
      </c>
      <c r="I110" s="71">
        <v>0</v>
      </c>
      <c r="J110" s="71">
        <v>0</v>
      </c>
      <c r="K110" s="71">
        <v>686.25199999999995</v>
      </c>
      <c r="L110" s="71">
        <v>644.279</v>
      </c>
      <c r="M110" s="71">
        <v>0</v>
      </c>
      <c r="N110" s="71">
        <v>0</v>
      </c>
      <c r="O110" s="71">
        <v>18.603999999999999</v>
      </c>
      <c r="P110" s="71">
        <v>23.368999999999915</v>
      </c>
      <c r="Q110" s="149" t="s">
        <v>547</v>
      </c>
      <c r="R110" t="s">
        <v>112</v>
      </c>
      <c r="S110" s="149" t="s">
        <v>2170</v>
      </c>
    </row>
    <row r="111" spans="1:19" x14ac:dyDescent="0.25">
      <c r="A111" t="s">
        <v>1118</v>
      </c>
      <c r="B111" s="149">
        <v>331380</v>
      </c>
      <c r="C111" s="149">
        <v>169</v>
      </c>
      <c r="D111" t="s">
        <v>101</v>
      </c>
      <c r="E111" t="s">
        <v>117</v>
      </c>
      <c r="F111" t="s">
        <v>716</v>
      </c>
      <c r="G111" t="s">
        <v>14</v>
      </c>
      <c r="H111" s="71">
        <v>708.71199999999999</v>
      </c>
      <c r="I111" s="71">
        <v>0</v>
      </c>
      <c r="J111" s="71">
        <v>0</v>
      </c>
      <c r="K111" s="71">
        <v>708.71199999999999</v>
      </c>
      <c r="L111" s="71">
        <v>649.21</v>
      </c>
      <c r="M111" s="71">
        <v>0</v>
      </c>
      <c r="N111" s="71">
        <v>0</v>
      </c>
      <c r="O111" s="71">
        <v>14.196999999999999</v>
      </c>
      <c r="P111" s="71">
        <v>45.30499999999995</v>
      </c>
      <c r="Q111" s="149" t="s">
        <v>547</v>
      </c>
      <c r="R111" t="s">
        <v>117</v>
      </c>
      <c r="S111" s="149" t="s">
        <v>2170</v>
      </c>
    </row>
    <row r="112" spans="1:19" x14ac:dyDescent="0.25">
      <c r="A112" t="s">
        <v>1225</v>
      </c>
      <c r="B112" s="149">
        <v>332110</v>
      </c>
      <c r="C112" s="149">
        <v>661</v>
      </c>
      <c r="D112" t="s">
        <v>295</v>
      </c>
      <c r="E112" t="s">
        <v>296</v>
      </c>
      <c r="F112" t="s">
        <v>933</v>
      </c>
      <c r="G112" t="s">
        <v>6</v>
      </c>
      <c r="H112" s="71">
        <v>745.82799999999997</v>
      </c>
      <c r="I112" s="71">
        <v>0</v>
      </c>
      <c r="J112" s="71">
        <v>0</v>
      </c>
      <c r="K112" s="71">
        <v>745.82799999999997</v>
      </c>
      <c r="L112" s="71">
        <v>636.774</v>
      </c>
      <c r="M112" s="71">
        <v>0</v>
      </c>
      <c r="N112" s="71">
        <v>0</v>
      </c>
      <c r="O112" s="71">
        <v>24.952999999999999</v>
      </c>
      <c r="P112" s="71">
        <v>84.100999999999999</v>
      </c>
      <c r="Q112" s="149" t="s">
        <v>547</v>
      </c>
      <c r="R112" t="s">
        <v>296</v>
      </c>
      <c r="S112" s="149" t="s">
        <v>2170</v>
      </c>
    </row>
    <row r="113" spans="1:19" x14ac:dyDescent="0.25">
      <c r="A113" t="s">
        <v>1182</v>
      </c>
      <c r="B113" s="149">
        <v>331970</v>
      </c>
      <c r="C113" s="149">
        <v>442</v>
      </c>
      <c r="D113" t="s">
        <v>209</v>
      </c>
      <c r="E113" t="s">
        <v>210</v>
      </c>
      <c r="F113" t="s">
        <v>812</v>
      </c>
      <c r="G113" t="s">
        <v>4</v>
      </c>
      <c r="H113" s="71">
        <v>752.976</v>
      </c>
      <c r="I113" s="71">
        <v>0</v>
      </c>
      <c r="J113" s="71">
        <v>0</v>
      </c>
      <c r="K113" s="71">
        <v>752.976</v>
      </c>
      <c r="L113" s="71">
        <v>623.35699999999997</v>
      </c>
      <c r="M113" s="71">
        <v>0</v>
      </c>
      <c r="N113" s="71">
        <v>12.337999999999999</v>
      </c>
      <c r="O113" s="71">
        <v>42.718000000000004</v>
      </c>
      <c r="P113" s="71">
        <v>74.563000000000102</v>
      </c>
      <c r="Q113" s="149" t="s">
        <v>547</v>
      </c>
      <c r="R113" t="s">
        <v>210</v>
      </c>
      <c r="S113" s="149" t="s">
        <v>2170</v>
      </c>
    </row>
    <row r="114" spans="1:19" x14ac:dyDescent="0.25">
      <c r="A114" t="s">
        <v>1267</v>
      </c>
      <c r="B114" s="149">
        <v>332890</v>
      </c>
      <c r="C114" s="149">
        <v>409</v>
      </c>
      <c r="D114" t="s">
        <v>378</v>
      </c>
      <c r="E114" t="s">
        <v>379</v>
      </c>
      <c r="F114" t="s">
        <v>1046</v>
      </c>
      <c r="G114" t="s">
        <v>5</v>
      </c>
      <c r="H114" s="71">
        <v>782.2</v>
      </c>
      <c r="I114" s="71">
        <v>0</v>
      </c>
      <c r="J114" s="71">
        <v>0</v>
      </c>
      <c r="K114" s="71">
        <v>782.2</v>
      </c>
      <c r="L114" s="71">
        <v>698.86</v>
      </c>
      <c r="M114" s="246">
        <v>0</v>
      </c>
      <c r="N114" s="71">
        <v>0</v>
      </c>
      <c r="O114" s="71">
        <v>36.481999999999999</v>
      </c>
      <c r="P114" s="71">
        <v>46.858000000000061</v>
      </c>
      <c r="Q114" s="149" t="s">
        <v>547</v>
      </c>
      <c r="R114" t="s">
        <v>379</v>
      </c>
      <c r="S114" s="149" t="s">
        <v>2170</v>
      </c>
    </row>
    <row r="115" spans="1:19" x14ac:dyDescent="0.25">
      <c r="A115" t="s">
        <v>1237</v>
      </c>
      <c r="B115" s="149">
        <v>332440</v>
      </c>
      <c r="C115" s="149">
        <v>357</v>
      </c>
      <c r="D115" t="s">
        <v>313</v>
      </c>
      <c r="E115" t="s">
        <v>314</v>
      </c>
      <c r="F115" t="s">
        <v>958</v>
      </c>
      <c r="G115" t="s">
        <v>8</v>
      </c>
      <c r="H115" s="71">
        <v>819.09699999999998</v>
      </c>
      <c r="I115" s="71">
        <v>0</v>
      </c>
      <c r="J115" s="71">
        <v>0</v>
      </c>
      <c r="K115" s="71">
        <v>819.09699999999998</v>
      </c>
      <c r="L115" s="71">
        <v>682.37099999999998</v>
      </c>
      <c r="M115" s="71">
        <v>0</v>
      </c>
      <c r="N115" s="71">
        <v>0</v>
      </c>
      <c r="O115" s="71">
        <v>60.362000000000002</v>
      </c>
      <c r="P115" s="71">
        <v>76.364000000000033</v>
      </c>
      <c r="Q115" s="149" t="s">
        <v>547</v>
      </c>
      <c r="R115" t="s">
        <v>314</v>
      </c>
      <c r="S115" s="149" t="s">
        <v>2170</v>
      </c>
    </row>
    <row r="116" spans="1:19" x14ac:dyDescent="0.25">
      <c r="A116" t="s">
        <v>1187</v>
      </c>
      <c r="B116" s="149">
        <v>332000</v>
      </c>
      <c r="C116" s="149">
        <v>373</v>
      </c>
      <c r="D116" t="s">
        <v>222</v>
      </c>
      <c r="E116" t="s">
        <v>223</v>
      </c>
      <c r="F116" t="s">
        <v>830</v>
      </c>
      <c r="G116" t="s">
        <v>5</v>
      </c>
      <c r="H116" s="71">
        <v>829.90099999999995</v>
      </c>
      <c r="I116" s="71">
        <v>0</v>
      </c>
      <c r="J116" s="71">
        <v>0</v>
      </c>
      <c r="K116" s="71">
        <v>829.90099999999995</v>
      </c>
      <c r="L116" s="71">
        <v>747.8</v>
      </c>
      <c r="M116" s="71">
        <v>0</v>
      </c>
      <c r="N116" s="71">
        <v>25.265000000000001</v>
      </c>
      <c r="O116" s="71">
        <v>8.0229999999999997</v>
      </c>
      <c r="P116" s="71">
        <v>48.812999999999988</v>
      </c>
      <c r="Q116" s="149" t="s">
        <v>547</v>
      </c>
      <c r="R116" t="s">
        <v>223</v>
      </c>
      <c r="S116" s="149" t="s">
        <v>2170</v>
      </c>
    </row>
    <row r="117" spans="1:19" x14ac:dyDescent="0.25">
      <c r="A117" t="s">
        <v>1252</v>
      </c>
      <c r="B117" s="149">
        <v>332590</v>
      </c>
      <c r="C117" s="149">
        <v>447</v>
      </c>
      <c r="D117" t="s">
        <v>349</v>
      </c>
      <c r="E117" t="s">
        <v>350</v>
      </c>
      <c r="F117" t="s">
        <v>993</v>
      </c>
      <c r="G117" t="s">
        <v>6</v>
      </c>
      <c r="H117" s="71">
        <v>830.15599999999995</v>
      </c>
      <c r="I117" s="71">
        <v>0</v>
      </c>
      <c r="J117" s="71">
        <v>0</v>
      </c>
      <c r="K117" s="71">
        <v>830.15599999999995</v>
      </c>
      <c r="L117" s="71">
        <v>761.14400000000001</v>
      </c>
      <c r="M117" s="71">
        <v>0</v>
      </c>
      <c r="N117" s="71">
        <v>0</v>
      </c>
      <c r="O117" s="71">
        <v>17.411999999999999</v>
      </c>
      <c r="P117" s="71">
        <v>51.599999999999909</v>
      </c>
      <c r="Q117" s="149" t="s">
        <v>547</v>
      </c>
      <c r="R117" t="s">
        <v>350</v>
      </c>
      <c r="S117" s="149" t="s">
        <v>2170</v>
      </c>
    </row>
    <row r="118" spans="1:19" x14ac:dyDescent="0.25">
      <c r="A118" t="s">
        <v>1152</v>
      </c>
      <c r="B118" s="149">
        <v>331685</v>
      </c>
      <c r="C118" s="149">
        <v>169</v>
      </c>
      <c r="D118" t="s">
        <v>101</v>
      </c>
      <c r="E118" t="s">
        <v>147</v>
      </c>
      <c r="F118" t="s">
        <v>732</v>
      </c>
      <c r="G118" t="s">
        <v>5</v>
      </c>
      <c r="H118" s="71">
        <v>832.97900000000004</v>
      </c>
      <c r="I118" s="71">
        <v>0</v>
      </c>
      <c r="J118" s="71">
        <v>0</v>
      </c>
      <c r="K118" s="71">
        <v>832.97900000000004</v>
      </c>
      <c r="L118" s="71">
        <v>756.851</v>
      </c>
      <c r="M118" s="71">
        <v>0</v>
      </c>
      <c r="N118" s="71">
        <v>0</v>
      </c>
      <c r="O118" s="71">
        <v>28.742000000000001</v>
      </c>
      <c r="P118" s="71">
        <v>47.386000000000081</v>
      </c>
      <c r="Q118" s="149" t="s">
        <v>547</v>
      </c>
      <c r="R118" t="s">
        <v>147</v>
      </c>
      <c r="S118" s="149" t="s">
        <v>2170</v>
      </c>
    </row>
    <row r="119" spans="1:19" x14ac:dyDescent="0.25">
      <c r="A119" t="s">
        <v>1136</v>
      </c>
      <c r="B119" s="149">
        <v>331540</v>
      </c>
      <c r="C119" s="149">
        <v>169</v>
      </c>
      <c r="D119" t="s">
        <v>101</v>
      </c>
      <c r="E119" t="s">
        <v>133</v>
      </c>
      <c r="F119" t="s">
        <v>724</v>
      </c>
      <c r="G119" t="s">
        <v>8</v>
      </c>
      <c r="H119" s="71">
        <v>850.11099999999999</v>
      </c>
      <c r="I119" s="71">
        <v>0</v>
      </c>
      <c r="J119" s="71">
        <v>0</v>
      </c>
      <c r="K119" s="71">
        <v>850.11099999999999</v>
      </c>
      <c r="L119" s="71">
        <v>782.73500000000001</v>
      </c>
      <c r="M119" s="71">
        <v>0</v>
      </c>
      <c r="N119" s="71">
        <v>0</v>
      </c>
      <c r="O119" s="71">
        <v>27.797000000000001</v>
      </c>
      <c r="P119" s="71">
        <v>39.578999999999951</v>
      </c>
      <c r="Q119" s="149" t="s">
        <v>547</v>
      </c>
      <c r="R119" t="s">
        <v>133</v>
      </c>
      <c r="S119" s="149" t="s">
        <v>2170</v>
      </c>
    </row>
    <row r="120" spans="1:19" x14ac:dyDescent="0.25">
      <c r="A120" t="s">
        <v>1106</v>
      </c>
      <c r="B120" s="149">
        <v>331290</v>
      </c>
      <c r="C120" s="149">
        <v>169</v>
      </c>
      <c r="D120" t="s">
        <v>101</v>
      </c>
      <c r="E120" t="s">
        <v>107</v>
      </c>
      <c r="F120" t="s">
        <v>706</v>
      </c>
      <c r="G120" t="s">
        <v>9</v>
      </c>
      <c r="H120" s="71">
        <v>850.50099999999998</v>
      </c>
      <c r="I120" s="71">
        <v>0</v>
      </c>
      <c r="J120" s="71">
        <v>0</v>
      </c>
      <c r="K120" s="71">
        <v>850.50099999999998</v>
      </c>
      <c r="L120" s="71">
        <v>804.58500000000004</v>
      </c>
      <c r="M120" s="71">
        <v>0</v>
      </c>
      <c r="N120" s="71">
        <v>0</v>
      </c>
      <c r="O120" s="71">
        <v>12.497999999999999</v>
      </c>
      <c r="P120" s="71">
        <v>33.417999999999893</v>
      </c>
      <c r="Q120" s="149" t="s">
        <v>547</v>
      </c>
      <c r="R120" t="s">
        <v>107</v>
      </c>
      <c r="S120" s="149" t="s">
        <v>2170</v>
      </c>
    </row>
    <row r="121" spans="1:19" x14ac:dyDescent="0.25">
      <c r="A121" t="s">
        <v>1172</v>
      </c>
      <c r="B121" s="149">
        <v>331860</v>
      </c>
      <c r="C121" s="149">
        <v>297</v>
      </c>
      <c r="D121" t="s">
        <v>179</v>
      </c>
      <c r="E121" t="s">
        <v>180</v>
      </c>
      <c r="F121" t="s">
        <v>770</v>
      </c>
      <c r="G121" t="s">
        <v>6</v>
      </c>
      <c r="H121" s="71">
        <v>878.15700000000004</v>
      </c>
      <c r="I121" s="71">
        <v>0</v>
      </c>
      <c r="J121" s="71">
        <v>0</v>
      </c>
      <c r="K121" s="71">
        <v>878.15700000000004</v>
      </c>
      <c r="L121" s="71">
        <v>765.80600000000004</v>
      </c>
      <c r="M121" s="71">
        <v>0</v>
      </c>
      <c r="N121" s="71">
        <v>0</v>
      </c>
      <c r="O121" s="71">
        <v>20.721</v>
      </c>
      <c r="P121" s="71">
        <v>91.63</v>
      </c>
      <c r="Q121" s="149" t="s">
        <v>547</v>
      </c>
      <c r="R121" t="s">
        <v>180</v>
      </c>
      <c r="S121" s="149" t="s">
        <v>2170</v>
      </c>
    </row>
    <row r="122" spans="1:19" x14ac:dyDescent="0.25">
      <c r="A122" t="s">
        <v>1235</v>
      </c>
      <c r="B122" s="149">
        <v>332420</v>
      </c>
      <c r="C122" s="149">
        <v>408</v>
      </c>
      <c r="D122" t="s">
        <v>309</v>
      </c>
      <c r="E122" t="s">
        <v>310</v>
      </c>
      <c r="F122" t="s">
        <v>953</v>
      </c>
      <c r="G122" t="s">
        <v>9</v>
      </c>
      <c r="H122" s="71">
        <v>909.07</v>
      </c>
      <c r="I122" s="71">
        <v>0</v>
      </c>
      <c r="J122" s="71">
        <v>0</v>
      </c>
      <c r="K122" s="71">
        <v>909.07</v>
      </c>
      <c r="L122" s="71">
        <v>813.17700000000002</v>
      </c>
      <c r="M122" s="71">
        <v>0</v>
      </c>
      <c r="N122" s="71">
        <v>11.305</v>
      </c>
      <c r="O122" s="71">
        <v>30.257000000000001</v>
      </c>
      <c r="P122" s="71">
        <v>54.331000000000131</v>
      </c>
      <c r="Q122" s="149" t="s">
        <v>547</v>
      </c>
      <c r="R122" t="s">
        <v>310</v>
      </c>
      <c r="S122" s="149" t="s">
        <v>2170</v>
      </c>
    </row>
    <row r="123" spans="1:19" x14ac:dyDescent="0.25">
      <c r="A123" t="s">
        <v>1116</v>
      </c>
      <c r="B123" s="149">
        <v>331370</v>
      </c>
      <c r="C123" s="149">
        <v>169</v>
      </c>
      <c r="D123" t="s">
        <v>101</v>
      </c>
      <c r="E123" t="s">
        <v>116</v>
      </c>
      <c r="F123" t="s">
        <v>714</v>
      </c>
      <c r="G123" t="s">
        <v>14</v>
      </c>
      <c r="H123" s="71">
        <v>955.38599999999997</v>
      </c>
      <c r="I123" s="71">
        <v>0</v>
      </c>
      <c r="J123" s="71">
        <v>0</v>
      </c>
      <c r="K123" s="71">
        <v>955.38599999999997</v>
      </c>
      <c r="L123" s="71">
        <v>937.05600000000004</v>
      </c>
      <c r="M123" s="71">
        <v>0</v>
      </c>
      <c r="N123" s="71">
        <v>0</v>
      </c>
      <c r="O123" s="71">
        <v>19.584</v>
      </c>
      <c r="P123" s="71">
        <v>-1.2540000000000191</v>
      </c>
      <c r="Q123" s="149" t="s">
        <v>547</v>
      </c>
      <c r="R123" t="s">
        <v>116</v>
      </c>
      <c r="S123" s="149" t="s">
        <v>2170</v>
      </c>
    </row>
    <row r="124" spans="1:19" x14ac:dyDescent="0.25">
      <c r="A124" t="s">
        <v>1127</v>
      </c>
      <c r="B124" s="149">
        <v>331450</v>
      </c>
      <c r="C124" s="149">
        <v>169</v>
      </c>
      <c r="D124" t="s">
        <v>101</v>
      </c>
      <c r="E124" t="s">
        <v>124</v>
      </c>
      <c r="F124" t="s">
        <v>718</v>
      </c>
      <c r="G124" t="s">
        <v>9</v>
      </c>
      <c r="H124" s="71">
        <v>984.57899999999995</v>
      </c>
      <c r="I124" s="71">
        <v>0</v>
      </c>
      <c r="J124" s="71">
        <v>0</v>
      </c>
      <c r="K124" s="71">
        <v>984.57899999999995</v>
      </c>
      <c r="L124" s="71">
        <v>840.875</v>
      </c>
      <c r="M124" s="71">
        <v>0</v>
      </c>
      <c r="N124" s="71">
        <v>0</v>
      </c>
      <c r="O124" s="71">
        <v>87.447000000000003</v>
      </c>
      <c r="P124" s="71">
        <v>56.256999999999948</v>
      </c>
      <c r="Q124" s="149" t="s">
        <v>547</v>
      </c>
      <c r="R124" t="s">
        <v>124</v>
      </c>
      <c r="S124" s="149" t="s">
        <v>2170</v>
      </c>
    </row>
    <row r="125" spans="1:19" x14ac:dyDescent="0.25">
      <c r="A125" t="s">
        <v>1260</v>
      </c>
      <c r="B125" s="149">
        <v>332720</v>
      </c>
      <c r="C125" s="149">
        <v>344</v>
      </c>
      <c r="D125" t="s">
        <v>365</v>
      </c>
      <c r="E125" t="s">
        <v>366</v>
      </c>
      <c r="F125" t="s">
        <v>1019</v>
      </c>
      <c r="G125" t="s">
        <v>9</v>
      </c>
      <c r="H125" s="71">
        <v>995.85</v>
      </c>
      <c r="I125" s="71">
        <v>76.613</v>
      </c>
      <c r="J125" s="71">
        <v>0</v>
      </c>
      <c r="K125" s="71">
        <v>1072.463</v>
      </c>
      <c r="L125" s="71">
        <v>942.98500000000001</v>
      </c>
      <c r="M125" s="71">
        <v>0</v>
      </c>
      <c r="N125" s="71">
        <v>15.894</v>
      </c>
      <c r="O125" s="71">
        <v>39.893000000000001</v>
      </c>
      <c r="P125" s="71">
        <v>73.690999999999917</v>
      </c>
      <c r="Q125" s="149" t="s">
        <v>547</v>
      </c>
      <c r="R125" t="s">
        <v>366</v>
      </c>
      <c r="S125" s="149" t="s">
        <v>2170</v>
      </c>
    </row>
    <row r="126" spans="1:19" x14ac:dyDescent="0.25">
      <c r="A126" t="s">
        <v>1195</v>
      </c>
      <c r="B126" s="149">
        <v>332660</v>
      </c>
      <c r="C126" s="149">
        <v>240</v>
      </c>
      <c r="D126" t="s">
        <v>238</v>
      </c>
      <c r="E126" t="s">
        <v>240</v>
      </c>
      <c r="F126" t="s">
        <v>602</v>
      </c>
      <c r="G126" t="s">
        <v>13</v>
      </c>
      <c r="H126" s="71">
        <v>1002.42</v>
      </c>
      <c r="I126" s="71">
        <v>679.32</v>
      </c>
      <c r="J126" s="71">
        <v>0</v>
      </c>
      <c r="K126" s="71">
        <v>1681.74</v>
      </c>
      <c r="L126" s="71">
        <v>1075.883</v>
      </c>
      <c r="M126" s="71">
        <v>0</v>
      </c>
      <c r="N126" s="71">
        <v>0</v>
      </c>
      <c r="O126" s="71">
        <v>53.406999999999996</v>
      </c>
      <c r="P126" s="71">
        <v>552.45000000000005</v>
      </c>
      <c r="Q126" s="149" t="s">
        <v>547</v>
      </c>
      <c r="R126" t="s">
        <v>240</v>
      </c>
      <c r="S126" s="149" t="s">
        <v>2170</v>
      </c>
    </row>
    <row r="127" spans="1:19" x14ac:dyDescent="0.25">
      <c r="A127" t="s">
        <v>1134</v>
      </c>
      <c r="B127" s="149">
        <v>331520</v>
      </c>
      <c r="C127" s="149">
        <v>169</v>
      </c>
      <c r="D127" t="s">
        <v>101</v>
      </c>
      <c r="E127" t="s">
        <v>131</v>
      </c>
      <c r="F127" t="s">
        <v>722</v>
      </c>
      <c r="G127" t="s">
        <v>14</v>
      </c>
      <c r="H127" s="71">
        <v>1002.902</v>
      </c>
      <c r="I127" s="71">
        <v>0</v>
      </c>
      <c r="J127" s="71">
        <v>0</v>
      </c>
      <c r="K127" s="71">
        <v>1002.902</v>
      </c>
      <c r="L127" s="71">
        <v>935.02800000000002</v>
      </c>
      <c r="M127" s="71">
        <v>0</v>
      </c>
      <c r="N127" s="71">
        <v>0</v>
      </c>
      <c r="O127" s="71">
        <v>17.088999999999999</v>
      </c>
      <c r="P127" s="71">
        <v>50.785000000000082</v>
      </c>
      <c r="Q127" s="149" t="s">
        <v>547</v>
      </c>
      <c r="R127" t="s">
        <v>131</v>
      </c>
      <c r="S127" s="149" t="s">
        <v>2170</v>
      </c>
    </row>
    <row r="128" spans="1:19" x14ac:dyDescent="0.25">
      <c r="A128" t="s">
        <v>1092</v>
      </c>
      <c r="B128" s="149">
        <v>331195</v>
      </c>
      <c r="C128" s="149">
        <v>2</v>
      </c>
      <c r="D128" t="s">
        <v>78</v>
      </c>
      <c r="E128" t="s">
        <v>94</v>
      </c>
      <c r="F128" t="s">
        <v>619</v>
      </c>
      <c r="G128" t="s">
        <v>7</v>
      </c>
      <c r="H128" s="71">
        <v>1034.48</v>
      </c>
      <c r="I128" s="71">
        <v>0</v>
      </c>
      <c r="J128" s="71">
        <v>0</v>
      </c>
      <c r="K128" s="71">
        <v>1034.48</v>
      </c>
      <c r="L128" s="71">
        <v>425.81700000000001</v>
      </c>
      <c r="M128" s="71">
        <v>0</v>
      </c>
      <c r="N128" s="71">
        <v>0</v>
      </c>
      <c r="O128" s="71">
        <v>35.4</v>
      </c>
      <c r="P128" s="71">
        <v>573.26300000000003</v>
      </c>
      <c r="Q128" s="149" t="s">
        <v>547</v>
      </c>
      <c r="R128" t="s">
        <v>94</v>
      </c>
      <c r="S128" s="149" t="s">
        <v>2170</v>
      </c>
    </row>
    <row r="129" spans="1:19" x14ac:dyDescent="0.25">
      <c r="A129" t="s">
        <v>1140</v>
      </c>
      <c r="B129" s="149">
        <v>331580</v>
      </c>
      <c r="C129" s="149">
        <v>169</v>
      </c>
      <c r="D129" t="s">
        <v>101</v>
      </c>
      <c r="E129" t="s">
        <v>136</v>
      </c>
      <c r="F129" t="s">
        <v>726</v>
      </c>
      <c r="G129" t="s">
        <v>9</v>
      </c>
      <c r="H129" s="71">
        <v>1039.636</v>
      </c>
      <c r="I129" s="71">
        <v>0</v>
      </c>
      <c r="J129" s="71">
        <v>0</v>
      </c>
      <c r="K129" s="71">
        <v>1039.636</v>
      </c>
      <c r="L129" s="71">
        <v>973.798</v>
      </c>
      <c r="M129" s="71">
        <v>0</v>
      </c>
      <c r="N129" s="71">
        <v>0</v>
      </c>
      <c r="O129" s="71">
        <v>17.963000000000001</v>
      </c>
      <c r="P129" s="71">
        <v>47.875</v>
      </c>
      <c r="Q129" s="149" t="s">
        <v>547</v>
      </c>
      <c r="R129" t="s">
        <v>136</v>
      </c>
      <c r="S129" s="149" t="s">
        <v>2170</v>
      </c>
    </row>
    <row r="130" spans="1:19" x14ac:dyDescent="0.25">
      <c r="A130" t="s">
        <v>1222</v>
      </c>
      <c r="B130" s="149">
        <v>332300</v>
      </c>
      <c r="C130" s="149">
        <v>625</v>
      </c>
      <c r="D130" t="s">
        <v>405</v>
      </c>
      <c r="E130" t="s">
        <v>406</v>
      </c>
      <c r="F130" t="s">
        <v>927</v>
      </c>
      <c r="G130" t="s">
        <v>9</v>
      </c>
      <c r="H130" s="71">
        <v>1058.1010000000001</v>
      </c>
      <c r="I130" s="71">
        <v>0</v>
      </c>
      <c r="J130" s="71">
        <v>0</v>
      </c>
      <c r="K130" s="71">
        <v>1058.1010000000001</v>
      </c>
      <c r="L130" s="71">
        <v>778.88800000000003</v>
      </c>
      <c r="M130" s="71">
        <v>0</v>
      </c>
      <c r="N130" s="71">
        <v>65.933000000000007</v>
      </c>
      <c r="O130" s="71">
        <v>63.911999999999999</v>
      </c>
      <c r="P130" s="71">
        <v>149.36800000000005</v>
      </c>
      <c r="Q130" s="149" t="s">
        <v>547</v>
      </c>
      <c r="R130" t="s">
        <v>406</v>
      </c>
      <c r="S130" s="149" t="s">
        <v>2170</v>
      </c>
    </row>
    <row r="131" spans="1:19" x14ac:dyDescent="0.25">
      <c r="A131" t="s">
        <v>1104</v>
      </c>
      <c r="B131" s="149">
        <v>331270</v>
      </c>
      <c r="C131" s="149">
        <v>169</v>
      </c>
      <c r="D131" t="s">
        <v>101</v>
      </c>
      <c r="E131" t="s">
        <v>105</v>
      </c>
      <c r="F131" t="s">
        <v>645</v>
      </c>
      <c r="G131" t="s">
        <v>5</v>
      </c>
      <c r="H131" s="71">
        <v>1101.1120000000001</v>
      </c>
      <c r="I131" s="71">
        <v>0</v>
      </c>
      <c r="J131" s="71">
        <v>0</v>
      </c>
      <c r="K131" s="71">
        <v>1101.1120000000001</v>
      </c>
      <c r="L131" s="71">
        <v>1046.8589999999999</v>
      </c>
      <c r="M131" s="71">
        <v>0</v>
      </c>
      <c r="N131" s="71">
        <v>0</v>
      </c>
      <c r="O131" s="71">
        <v>42.003999999999998</v>
      </c>
      <c r="P131" s="71">
        <v>12.249000000000251</v>
      </c>
      <c r="Q131" s="149" t="s">
        <v>547</v>
      </c>
      <c r="R131" t="s">
        <v>105</v>
      </c>
      <c r="S131" s="149" t="s">
        <v>2170</v>
      </c>
    </row>
    <row r="132" spans="1:19" x14ac:dyDescent="0.25">
      <c r="A132" t="s">
        <v>1253</v>
      </c>
      <c r="B132" s="149">
        <v>332600</v>
      </c>
      <c r="C132" s="149">
        <v>92</v>
      </c>
      <c r="D132" t="s">
        <v>351</v>
      </c>
      <c r="E132" t="s">
        <v>352</v>
      </c>
      <c r="F132" t="s">
        <v>995</v>
      </c>
      <c r="G132" t="s">
        <v>14</v>
      </c>
      <c r="H132" s="71">
        <v>1125.9259999999999</v>
      </c>
      <c r="I132" s="71">
        <v>0</v>
      </c>
      <c r="J132" s="71">
        <v>0</v>
      </c>
      <c r="K132" s="71">
        <v>1125.9259999999999</v>
      </c>
      <c r="L132" s="71">
        <v>1022.6660000000001</v>
      </c>
      <c r="M132" s="71">
        <v>0</v>
      </c>
      <c r="N132" s="71">
        <v>0</v>
      </c>
      <c r="O132" s="71">
        <v>35.817999999999998</v>
      </c>
      <c r="P132" s="71">
        <v>67.44199999999978</v>
      </c>
      <c r="Q132" s="149" t="s">
        <v>547</v>
      </c>
      <c r="R132" t="s">
        <v>352</v>
      </c>
      <c r="S132" s="149" t="s">
        <v>2170</v>
      </c>
    </row>
    <row r="133" spans="1:19" x14ac:dyDescent="0.25">
      <c r="A133" t="s">
        <v>1148</v>
      </c>
      <c r="B133" s="149">
        <v>331630</v>
      </c>
      <c r="C133" s="149">
        <v>169</v>
      </c>
      <c r="D133" t="s">
        <v>101</v>
      </c>
      <c r="E133" t="s">
        <v>143</v>
      </c>
      <c r="F133" t="s">
        <v>730</v>
      </c>
      <c r="G133" t="s">
        <v>5</v>
      </c>
      <c r="H133" s="71">
        <v>1153.6369999999999</v>
      </c>
      <c r="I133" s="71">
        <v>0</v>
      </c>
      <c r="J133" s="71">
        <v>0</v>
      </c>
      <c r="K133" s="71">
        <v>1153.6369999999999</v>
      </c>
      <c r="L133" s="71">
        <v>1024.848</v>
      </c>
      <c r="M133" s="71">
        <v>0</v>
      </c>
      <c r="N133" s="71">
        <v>0</v>
      </c>
      <c r="O133" s="71">
        <v>94.915999999999997</v>
      </c>
      <c r="P133" s="71">
        <v>33.873000000000047</v>
      </c>
      <c r="Q133" s="149" t="s">
        <v>547</v>
      </c>
      <c r="R133" t="s">
        <v>143</v>
      </c>
      <c r="S133" s="149" t="s">
        <v>2170</v>
      </c>
    </row>
    <row r="134" spans="1:19" x14ac:dyDescent="0.25">
      <c r="A134" t="s">
        <v>1090</v>
      </c>
      <c r="B134" s="149">
        <v>331180</v>
      </c>
      <c r="C134" s="149">
        <v>2</v>
      </c>
      <c r="D134" t="s">
        <v>78</v>
      </c>
      <c r="E134" t="s">
        <v>616</v>
      </c>
      <c r="F134" t="s">
        <v>615</v>
      </c>
      <c r="G134" t="s">
        <v>14</v>
      </c>
      <c r="H134" s="71">
        <v>1169.5999999999999</v>
      </c>
      <c r="I134" s="71">
        <v>0</v>
      </c>
      <c r="J134" s="71">
        <v>0</v>
      </c>
      <c r="K134" s="71">
        <v>1169.5999999999999</v>
      </c>
      <c r="L134" s="71">
        <v>1056.3989999999999</v>
      </c>
      <c r="M134" s="246">
        <v>0</v>
      </c>
      <c r="N134" s="71">
        <v>0</v>
      </c>
      <c r="O134" s="71">
        <v>11.135999999999999</v>
      </c>
      <c r="P134" s="71">
        <v>102.06500000000005</v>
      </c>
      <c r="Q134" s="149" t="s">
        <v>547</v>
      </c>
      <c r="R134" t="s">
        <v>616</v>
      </c>
      <c r="S134" s="149" t="s">
        <v>2170</v>
      </c>
    </row>
    <row r="135" spans="1:19" x14ac:dyDescent="0.25">
      <c r="A135" t="s">
        <v>1271</v>
      </c>
      <c r="B135" s="149">
        <v>332460</v>
      </c>
      <c r="C135" s="149">
        <v>24</v>
      </c>
      <c r="D135" t="s">
        <v>317</v>
      </c>
      <c r="E135" t="s">
        <v>318</v>
      </c>
      <c r="F135" t="s">
        <v>962</v>
      </c>
      <c r="G135" t="s">
        <v>13</v>
      </c>
      <c r="H135" s="71">
        <v>1177.1199999999999</v>
      </c>
      <c r="I135" s="71">
        <v>0</v>
      </c>
      <c r="J135" s="71">
        <v>0</v>
      </c>
      <c r="K135" s="71">
        <v>1177.1199999999999</v>
      </c>
      <c r="L135" s="71">
        <v>1060.346</v>
      </c>
      <c r="M135" s="71">
        <v>0</v>
      </c>
      <c r="N135" s="71">
        <v>84.445999999999998</v>
      </c>
      <c r="O135" s="71">
        <v>18.436</v>
      </c>
      <c r="P135" s="71">
        <v>13.892000000000053</v>
      </c>
      <c r="Q135" s="149" t="s">
        <v>547</v>
      </c>
      <c r="R135" t="s">
        <v>318</v>
      </c>
      <c r="S135" s="149" t="s">
        <v>2170</v>
      </c>
    </row>
    <row r="136" spans="1:19" x14ac:dyDescent="0.25">
      <c r="A136" t="s">
        <v>1066</v>
      </c>
      <c r="B136" s="149">
        <v>331030</v>
      </c>
      <c r="C136" s="149">
        <v>635</v>
      </c>
      <c r="D136" t="s">
        <v>63</v>
      </c>
      <c r="E136" t="s">
        <v>64</v>
      </c>
      <c r="F136" t="s">
        <v>578</v>
      </c>
      <c r="G136" t="s">
        <v>9</v>
      </c>
      <c r="H136" s="71">
        <v>1204.634</v>
      </c>
      <c r="I136" s="71">
        <v>0</v>
      </c>
      <c r="J136" s="71">
        <v>0</v>
      </c>
      <c r="K136" s="71">
        <v>1204.634</v>
      </c>
      <c r="L136" s="71">
        <v>1143.098</v>
      </c>
      <c r="M136" s="71">
        <v>0</v>
      </c>
      <c r="N136" s="71">
        <v>7.1379999999999999</v>
      </c>
      <c r="O136" s="71">
        <v>29.146999999999998</v>
      </c>
      <c r="P136" s="71">
        <v>25.251000000000204</v>
      </c>
      <c r="Q136" s="149" t="s">
        <v>547</v>
      </c>
      <c r="R136" t="s">
        <v>64</v>
      </c>
      <c r="S136" s="149" t="s">
        <v>2170</v>
      </c>
    </row>
    <row r="137" spans="1:19" x14ac:dyDescent="0.25">
      <c r="A137" t="s">
        <v>1109</v>
      </c>
      <c r="B137" s="149">
        <v>331300</v>
      </c>
      <c r="C137" s="149">
        <v>169</v>
      </c>
      <c r="D137" t="s">
        <v>101</v>
      </c>
      <c r="E137" t="s">
        <v>109</v>
      </c>
      <c r="F137" t="s">
        <v>649</v>
      </c>
      <c r="G137" t="s">
        <v>5</v>
      </c>
      <c r="H137" s="71">
        <v>1215.857</v>
      </c>
      <c r="I137" s="71">
        <v>0</v>
      </c>
      <c r="J137" s="71">
        <v>0</v>
      </c>
      <c r="K137" s="71">
        <v>1215.857</v>
      </c>
      <c r="L137" s="71">
        <v>1154.4839999999999</v>
      </c>
      <c r="M137" s="71">
        <v>0</v>
      </c>
      <c r="N137" s="71">
        <v>0</v>
      </c>
      <c r="O137" s="71">
        <v>17.581</v>
      </c>
      <c r="P137" s="71">
        <v>43.792000000000144</v>
      </c>
      <c r="Q137" s="149" t="s">
        <v>547</v>
      </c>
      <c r="R137" t="s">
        <v>109</v>
      </c>
      <c r="S137" s="149" t="s">
        <v>2170</v>
      </c>
    </row>
    <row r="138" spans="1:19" x14ac:dyDescent="0.25">
      <c r="A138" t="s">
        <v>1121</v>
      </c>
      <c r="B138" s="149">
        <v>331410</v>
      </c>
      <c r="C138" s="149">
        <v>169</v>
      </c>
      <c r="D138" t="s">
        <v>101</v>
      </c>
      <c r="E138" t="s">
        <v>120</v>
      </c>
      <c r="F138" t="s">
        <v>660</v>
      </c>
      <c r="G138" t="s">
        <v>11</v>
      </c>
      <c r="H138" s="71">
        <v>1220.6610000000001</v>
      </c>
      <c r="I138" s="71">
        <v>0</v>
      </c>
      <c r="J138" s="71">
        <v>0</v>
      </c>
      <c r="K138" s="71">
        <v>1220.6610000000001</v>
      </c>
      <c r="L138" s="71">
        <v>1165.057</v>
      </c>
      <c r="M138" s="71">
        <v>0</v>
      </c>
      <c r="N138" s="71">
        <v>0</v>
      </c>
      <c r="O138" s="71">
        <v>35.142000000000003</v>
      </c>
      <c r="P138" s="71">
        <v>20.461999999999989</v>
      </c>
      <c r="Q138" s="149" t="s">
        <v>547</v>
      </c>
      <c r="R138" t="s">
        <v>120</v>
      </c>
      <c r="S138" s="149" t="s">
        <v>2170</v>
      </c>
    </row>
    <row r="139" spans="1:19" x14ac:dyDescent="0.25">
      <c r="A139" t="s">
        <v>1209</v>
      </c>
      <c r="B139" s="149">
        <v>332170</v>
      </c>
      <c r="C139" s="149">
        <v>353</v>
      </c>
      <c r="D139" t="s">
        <v>266</v>
      </c>
      <c r="E139" t="s">
        <v>267</v>
      </c>
      <c r="F139" t="s">
        <v>897</v>
      </c>
      <c r="G139" t="s">
        <v>8</v>
      </c>
      <c r="H139" s="71">
        <v>1231.318</v>
      </c>
      <c r="I139" s="71">
        <v>0</v>
      </c>
      <c r="J139" s="71">
        <v>0</v>
      </c>
      <c r="K139" s="71">
        <v>1231.318</v>
      </c>
      <c r="L139" s="71">
        <v>776.279</v>
      </c>
      <c r="M139" s="71">
        <v>0</v>
      </c>
      <c r="N139" s="71">
        <v>0</v>
      </c>
      <c r="O139" s="71">
        <v>24.18</v>
      </c>
      <c r="P139" s="71">
        <v>430.85900000000004</v>
      </c>
      <c r="Q139" s="149" t="s">
        <v>547</v>
      </c>
      <c r="R139" t="s">
        <v>267</v>
      </c>
      <c r="S139" s="149" t="s">
        <v>2170</v>
      </c>
    </row>
    <row r="140" spans="1:19" x14ac:dyDescent="0.25">
      <c r="A140" t="s">
        <v>1100</v>
      </c>
      <c r="B140" s="149">
        <v>331250</v>
      </c>
      <c r="C140" s="149">
        <v>169</v>
      </c>
      <c r="D140" t="s">
        <v>101</v>
      </c>
      <c r="E140" t="s">
        <v>103</v>
      </c>
      <c r="F140" t="s">
        <v>640</v>
      </c>
      <c r="G140" t="s">
        <v>11</v>
      </c>
      <c r="H140" s="71">
        <v>1234.3820000000001</v>
      </c>
      <c r="I140" s="71">
        <v>0</v>
      </c>
      <c r="J140" s="71">
        <v>0</v>
      </c>
      <c r="K140" s="71">
        <v>1234.3820000000001</v>
      </c>
      <c r="L140" s="71">
        <v>1169.335</v>
      </c>
      <c r="M140" s="246">
        <v>0</v>
      </c>
      <c r="N140" s="71">
        <v>0</v>
      </c>
      <c r="O140" s="71">
        <v>28.312000000000001</v>
      </c>
      <c r="P140" s="71">
        <v>36.735000000000127</v>
      </c>
      <c r="Q140" s="149" t="s">
        <v>547</v>
      </c>
      <c r="R140" t="s">
        <v>103</v>
      </c>
      <c r="S140" s="149" t="s">
        <v>2170</v>
      </c>
    </row>
    <row r="141" spans="1:19" x14ac:dyDescent="0.25">
      <c r="A141" t="s">
        <v>1242</v>
      </c>
      <c r="B141" s="149">
        <v>332510</v>
      </c>
      <c r="C141" s="149">
        <v>395</v>
      </c>
      <c r="D141" t="s">
        <v>328</v>
      </c>
      <c r="E141" t="s">
        <v>329</v>
      </c>
      <c r="F141" t="s">
        <v>971</v>
      </c>
      <c r="G141" t="s">
        <v>9</v>
      </c>
      <c r="H141" s="71">
        <v>1240.982</v>
      </c>
      <c r="I141" s="71">
        <v>178.45699999999999</v>
      </c>
      <c r="J141" s="71">
        <v>0</v>
      </c>
      <c r="K141" s="71">
        <v>1419.4389999999999</v>
      </c>
      <c r="L141" s="71">
        <v>1008.076</v>
      </c>
      <c r="M141" s="71">
        <v>0</v>
      </c>
      <c r="N141" s="71">
        <v>35.319000000000003</v>
      </c>
      <c r="O141" s="71">
        <v>26.628</v>
      </c>
      <c r="P141" s="71">
        <v>349.41599999999994</v>
      </c>
      <c r="Q141" s="149" t="s">
        <v>547</v>
      </c>
      <c r="R141" t="s">
        <v>329</v>
      </c>
      <c r="S141" s="149" t="s">
        <v>2170</v>
      </c>
    </row>
    <row r="142" spans="1:19" x14ac:dyDescent="0.25">
      <c r="A142" t="s">
        <v>1124</v>
      </c>
      <c r="B142" s="149">
        <v>331420</v>
      </c>
      <c r="C142" s="149">
        <v>169</v>
      </c>
      <c r="D142" t="s">
        <v>101</v>
      </c>
      <c r="E142" t="s">
        <v>122</v>
      </c>
      <c r="F142" t="s">
        <v>664</v>
      </c>
      <c r="G142" t="s">
        <v>5</v>
      </c>
      <c r="H142" s="71">
        <v>1260.3599999999999</v>
      </c>
      <c r="I142" s="71">
        <v>0</v>
      </c>
      <c r="J142" s="71">
        <v>0</v>
      </c>
      <c r="K142" s="71">
        <v>1260.3599999999999</v>
      </c>
      <c r="L142" s="71">
        <v>1170.3389999999999</v>
      </c>
      <c r="M142" s="71">
        <v>0</v>
      </c>
      <c r="N142" s="71">
        <v>0</v>
      </c>
      <c r="O142" s="71">
        <v>15.678000000000001</v>
      </c>
      <c r="P142" s="71">
        <v>74.342999999999847</v>
      </c>
      <c r="Q142" s="149" t="s">
        <v>547</v>
      </c>
      <c r="R142" t="s">
        <v>122</v>
      </c>
      <c r="S142" s="149" t="s">
        <v>2170</v>
      </c>
    </row>
    <row r="143" spans="1:19" x14ac:dyDescent="0.25">
      <c r="A143" t="s">
        <v>1208</v>
      </c>
      <c r="B143" s="149">
        <v>332160</v>
      </c>
      <c r="C143" s="149">
        <v>376</v>
      </c>
      <c r="D143" t="s">
        <v>264</v>
      </c>
      <c r="E143" t="s">
        <v>265</v>
      </c>
      <c r="F143" t="s">
        <v>895</v>
      </c>
      <c r="G143" t="s">
        <v>9</v>
      </c>
      <c r="H143" s="71">
        <v>1314.36</v>
      </c>
      <c r="I143" s="71">
        <v>0</v>
      </c>
      <c r="J143" s="71">
        <v>0</v>
      </c>
      <c r="K143" s="71">
        <v>1314.36</v>
      </c>
      <c r="L143" s="71">
        <v>1069.654</v>
      </c>
      <c r="M143" s="71">
        <v>0</v>
      </c>
      <c r="N143" s="71">
        <v>35.53</v>
      </c>
      <c r="O143" s="71">
        <v>67.787999999999997</v>
      </c>
      <c r="P143" s="71">
        <v>141.38799999999992</v>
      </c>
      <c r="Q143" s="149" t="s">
        <v>547</v>
      </c>
      <c r="R143" t="s">
        <v>265</v>
      </c>
      <c r="S143" s="149" t="s">
        <v>2170</v>
      </c>
    </row>
    <row r="144" spans="1:19" x14ac:dyDescent="0.25">
      <c r="A144" t="s">
        <v>1117</v>
      </c>
      <c r="B144" s="149">
        <v>331720</v>
      </c>
      <c r="C144" s="149">
        <v>169</v>
      </c>
      <c r="D144" t="s">
        <v>101</v>
      </c>
      <c r="E144" t="s">
        <v>394</v>
      </c>
      <c r="F144" t="s">
        <v>700</v>
      </c>
      <c r="G144" t="s">
        <v>9</v>
      </c>
      <c r="H144" s="71">
        <v>1324.1010000000001</v>
      </c>
      <c r="I144" s="71">
        <v>0</v>
      </c>
      <c r="J144" s="71">
        <v>0</v>
      </c>
      <c r="K144" s="71">
        <v>1324.1010000000001</v>
      </c>
      <c r="L144" s="71">
        <v>763.971</v>
      </c>
      <c r="M144" s="71">
        <v>0</v>
      </c>
      <c r="N144" s="71">
        <v>0</v>
      </c>
      <c r="O144" s="71">
        <v>32.045999999999999</v>
      </c>
      <c r="P144" s="71">
        <v>528.08400000000006</v>
      </c>
      <c r="Q144" s="149" t="s">
        <v>547</v>
      </c>
      <c r="R144" t="s">
        <v>394</v>
      </c>
      <c r="S144" s="149" t="s">
        <v>2170</v>
      </c>
    </row>
    <row r="145" spans="1:19" x14ac:dyDescent="0.25">
      <c r="A145" t="s">
        <v>1130</v>
      </c>
      <c r="B145" s="149">
        <v>331480</v>
      </c>
      <c r="C145" s="149">
        <v>169</v>
      </c>
      <c r="D145" t="s">
        <v>101</v>
      </c>
      <c r="E145" t="s">
        <v>127</v>
      </c>
      <c r="F145" t="s">
        <v>670</v>
      </c>
      <c r="G145" t="s">
        <v>6</v>
      </c>
      <c r="H145" s="71">
        <v>1373.098</v>
      </c>
      <c r="I145" s="71">
        <v>0</v>
      </c>
      <c r="J145" s="71">
        <v>0</v>
      </c>
      <c r="K145" s="71">
        <v>1373.098</v>
      </c>
      <c r="L145" s="71">
        <v>1324.702</v>
      </c>
      <c r="M145" s="71">
        <v>0</v>
      </c>
      <c r="N145" s="71">
        <v>0</v>
      </c>
      <c r="O145" s="71">
        <v>32.688000000000002</v>
      </c>
      <c r="P145" s="71">
        <v>15.707999999999856</v>
      </c>
      <c r="Q145" s="149" t="s">
        <v>547</v>
      </c>
      <c r="R145" t="s">
        <v>127</v>
      </c>
      <c r="S145" s="149" t="s">
        <v>2170</v>
      </c>
    </row>
    <row r="146" spans="1:19" x14ac:dyDescent="0.25">
      <c r="A146" t="s">
        <v>1212</v>
      </c>
      <c r="B146" s="149">
        <v>332210</v>
      </c>
      <c r="C146" s="149">
        <v>321</v>
      </c>
      <c r="D146" t="s">
        <v>270</v>
      </c>
      <c r="E146" t="s">
        <v>271</v>
      </c>
      <c r="F146" t="s">
        <v>903</v>
      </c>
      <c r="G146" t="s">
        <v>6</v>
      </c>
      <c r="H146" s="71">
        <v>1386.126</v>
      </c>
      <c r="I146" s="71">
        <v>0</v>
      </c>
      <c r="J146" s="71">
        <v>0</v>
      </c>
      <c r="K146" s="71">
        <v>1386.126</v>
      </c>
      <c r="L146" s="71">
        <v>1252.403</v>
      </c>
      <c r="M146" s="246">
        <v>0</v>
      </c>
      <c r="N146" s="71">
        <v>36.578000000000003</v>
      </c>
      <c r="O146" s="71">
        <v>53.554000000000002</v>
      </c>
      <c r="P146" s="71">
        <v>43.590999999999894</v>
      </c>
      <c r="Q146" s="149" t="s">
        <v>547</v>
      </c>
      <c r="R146" t="s">
        <v>271</v>
      </c>
      <c r="S146" s="149" t="s">
        <v>2170</v>
      </c>
    </row>
    <row r="147" spans="1:19" x14ac:dyDescent="0.25">
      <c r="A147" t="s">
        <v>1207</v>
      </c>
      <c r="B147" s="149">
        <v>332150</v>
      </c>
      <c r="C147" s="149">
        <v>281</v>
      </c>
      <c r="D147" t="s">
        <v>262</v>
      </c>
      <c r="E147" t="s">
        <v>263</v>
      </c>
      <c r="F147" t="s">
        <v>893</v>
      </c>
      <c r="G147" t="s">
        <v>9</v>
      </c>
      <c r="H147" s="71">
        <v>1501.492</v>
      </c>
      <c r="I147" s="71">
        <v>0</v>
      </c>
      <c r="J147" s="71">
        <v>0</v>
      </c>
      <c r="K147" s="71">
        <v>1501.492</v>
      </c>
      <c r="L147" s="71">
        <v>1192.0999999999999</v>
      </c>
      <c r="M147" s="71">
        <v>0</v>
      </c>
      <c r="N147" s="71">
        <v>119.876</v>
      </c>
      <c r="O147" s="71">
        <v>48.682000000000002</v>
      </c>
      <c r="P147" s="71">
        <v>140.83400000000006</v>
      </c>
      <c r="Q147" s="149" t="s">
        <v>547</v>
      </c>
      <c r="R147" t="s">
        <v>263</v>
      </c>
      <c r="S147" s="149" t="s">
        <v>2170</v>
      </c>
    </row>
    <row r="148" spans="1:19" x14ac:dyDescent="0.25">
      <c r="A148" t="s">
        <v>1126</v>
      </c>
      <c r="B148" s="149">
        <v>331440</v>
      </c>
      <c r="C148" s="149">
        <v>169</v>
      </c>
      <c r="D148" t="s">
        <v>101</v>
      </c>
      <c r="E148" t="s">
        <v>123</v>
      </c>
      <c r="F148" t="s">
        <v>666</v>
      </c>
      <c r="G148" t="s">
        <v>9</v>
      </c>
      <c r="H148" s="71">
        <v>1518.7619999999999</v>
      </c>
      <c r="I148" s="71">
        <v>0</v>
      </c>
      <c r="J148" s="71">
        <v>0</v>
      </c>
      <c r="K148" s="71">
        <v>1518.7619999999999</v>
      </c>
      <c r="L148" s="71">
        <v>1445.548</v>
      </c>
      <c r="M148" s="71">
        <v>0</v>
      </c>
      <c r="N148" s="71">
        <v>0</v>
      </c>
      <c r="O148" s="71">
        <v>27.045999999999999</v>
      </c>
      <c r="P148" s="71">
        <v>46.167999999999893</v>
      </c>
      <c r="Q148" s="149" t="s">
        <v>547</v>
      </c>
      <c r="R148" t="s">
        <v>123</v>
      </c>
      <c r="S148" s="149" t="s">
        <v>2170</v>
      </c>
    </row>
    <row r="149" spans="1:19" x14ac:dyDescent="0.25">
      <c r="A149" t="s">
        <v>1223</v>
      </c>
      <c r="B149" s="149">
        <v>332310</v>
      </c>
      <c r="C149" s="149">
        <v>365</v>
      </c>
      <c r="D149" t="s">
        <v>289</v>
      </c>
      <c r="E149" t="s">
        <v>290</v>
      </c>
      <c r="F149" t="s">
        <v>929</v>
      </c>
      <c r="G149" t="s">
        <v>9</v>
      </c>
      <c r="H149" s="71">
        <v>1521.6990000000001</v>
      </c>
      <c r="I149" s="71">
        <v>0</v>
      </c>
      <c r="J149" s="71">
        <v>0</v>
      </c>
      <c r="K149" s="71">
        <v>1521.6990000000001</v>
      </c>
      <c r="L149" s="71">
        <v>1340.752</v>
      </c>
      <c r="M149" s="71">
        <v>0</v>
      </c>
      <c r="N149" s="71">
        <v>16.396000000000001</v>
      </c>
      <c r="O149" s="71">
        <v>36.750999999999998</v>
      </c>
      <c r="P149" s="71">
        <v>127.80000000000018</v>
      </c>
      <c r="Q149" s="149" t="s">
        <v>547</v>
      </c>
      <c r="R149" t="s">
        <v>290</v>
      </c>
      <c r="S149" s="149" t="s">
        <v>2170</v>
      </c>
    </row>
    <row r="150" spans="1:19" x14ac:dyDescent="0.25">
      <c r="A150" t="s">
        <v>1151</v>
      </c>
      <c r="B150" s="149">
        <v>331680</v>
      </c>
      <c r="C150" s="149">
        <v>169</v>
      </c>
      <c r="D150" t="s">
        <v>101</v>
      </c>
      <c r="E150" t="s">
        <v>146</v>
      </c>
      <c r="F150" t="s">
        <v>694</v>
      </c>
      <c r="G150" t="s">
        <v>5</v>
      </c>
      <c r="H150" s="71">
        <v>1536.433</v>
      </c>
      <c r="I150" s="71">
        <v>0</v>
      </c>
      <c r="J150" s="71">
        <v>0</v>
      </c>
      <c r="K150" s="71">
        <v>1536.433</v>
      </c>
      <c r="L150" s="71">
        <v>1441.37</v>
      </c>
      <c r="M150" s="71">
        <v>0</v>
      </c>
      <c r="N150" s="71">
        <v>0</v>
      </c>
      <c r="O150" s="71">
        <v>40.514000000000003</v>
      </c>
      <c r="P150" s="71">
        <v>54.549000000000206</v>
      </c>
      <c r="Q150" s="149" t="s">
        <v>547</v>
      </c>
      <c r="R150" t="s">
        <v>146</v>
      </c>
      <c r="S150" s="149" t="s">
        <v>2170</v>
      </c>
    </row>
    <row r="151" spans="1:19" x14ac:dyDescent="0.25">
      <c r="A151" t="s">
        <v>1120</v>
      </c>
      <c r="B151" s="149">
        <v>331400</v>
      </c>
      <c r="C151" s="149">
        <v>169</v>
      </c>
      <c r="D151" t="s">
        <v>101</v>
      </c>
      <c r="E151" t="s">
        <v>119</v>
      </c>
      <c r="F151" t="s">
        <v>658</v>
      </c>
      <c r="G151" t="s">
        <v>11</v>
      </c>
      <c r="H151" s="71">
        <v>1554.2</v>
      </c>
      <c r="I151" s="71">
        <v>0</v>
      </c>
      <c r="J151" s="71">
        <v>0</v>
      </c>
      <c r="K151" s="71">
        <v>1554.2</v>
      </c>
      <c r="L151" s="71">
        <v>1444.9739999999999</v>
      </c>
      <c r="M151" s="71">
        <v>0</v>
      </c>
      <c r="N151" s="71">
        <v>0</v>
      </c>
      <c r="O151" s="71">
        <v>34.552999999999997</v>
      </c>
      <c r="P151" s="71">
        <v>74.673000000000002</v>
      </c>
      <c r="Q151" s="149" t="s">
        <v>547</v>
      </c>
      <c r="R151" t="s">
        <v>119</v>
      </c>
      <c r="S151" s="149" t="s">
        <v>2170</v>
      </c>
    </row>
    <row r="152" spans="1:19" x14ac:dyDescent="0.25">
      <c r="A152" t="s">
        <v>1150</v>
      </c>
      <c r="B152" s="149">
        <v>331650</v>
      </c>
      <c r="C152" s="149">
        <v>169</v>
      </c>
      <c r="D152" t="s">
        <v>101</v>
      </c>
      <c r="E152" t="s">
        <v>145</v>
      </c>
      <c r="F152" t="s">
        <v>691</v>
      </c>
      <c r="G152" t="s">
        <v>11</v>
      </c>
      <c r="H152" s="71">
        <v>1633.556</v>
      </c>
      <c r="I152" s="71">
        <v>0</v>
      </c>
      <c r="J152" s="71">
        <v>0</v>
      </c>
      <c r="K152" s="71">
        <v>1633.556</v>
      </c>
      <c r="L152" s="71">
        <v>938.59199999999998</v>
      </c>
      <c r="M152" s="71">
        <v>0</v>
      </c>
      <c r="N152" s="71">
        <v>0</v>
      </c>
      <c r="O152" s="71">
        <v>50.34</v>
      </c>
      <c r="P152" s="71">
        <v>644.62400000000002</v>
      </c>
      <c r="Q152" s="149" t="s">
        <v>547</v>
      </c>
      <c r="R152" t="s">
        <v>145</v>
      </c>
      <c r="S152" s="149" t="s">
        <v>2170</v>
      </c>
    </row>
    <row r="153" spans="1:19" x14ac:dyDescent="0.25">
      <c r="A153" t="s">
        <v>1149</v>
      </c>
      <c r="B153" s="149">
        <v>331640</v>
      </c>
      <c r="C153" s="149">
        <v>169</v>
      </c>
      <c r="D153" t="s">
        <v>101</v>
      </c>
      <c r="E153" t="s">
        <v>144</v>
      </c>
      <c r="F153" t="s">
        <v>689</v>
      </c>
      <c r="G153" t="s">
        <v>5</v>
      </c>
      <c r="H153" s="71">
        <v>1651.1859999999999</v>
      </c>
      <c r="I153" s="71">
        <v>0</v>
      </c>
      <c r="J153" s="71">
        <v>0</v>
      </c>
      <c r="K153" s="71">
        <v>1651.1859999999999</v>
      </c>
      <c r="L153" s="71">
        <v>1621.8869999999999</v>
      </c>
      <c r="M153" s="71">
        <v>0</v>
      </c>
      <c r="N153" s="71">
        <v>0</v>
      </c>
      <c r="O153" s="71">
        <v>48.271999999999998</v>
      </c>
      <c r="P153" s="71">
        <v>-18.972999999999956</v>
      </c>
      <c r="Q153" s="149" t="s">
        <v>547</v>
      </c>
      <c r="R153" t="s">
        <v>144</v>
      </c>
      <c r="S153" s="149" t="s">
        <v>2170</v>
      </c>
    </row>
    <row r="154" spans="1:19" x14ac:dyDescent="0.25">
      <c r="A154" t="s">
        <v>1167</v>
      </c>
      <c r="B154" s="149">
        <v>331820</v>
      </c>
      <c r="C154" s="149">
        <v>432</v>
      </c>
      <c r="D154" t="s">
        <v>173</v>
      </c>
      <c r="E154" t="s">
        <v>174</v>
      </c>
      <c r="F154" t="s">
        <v>760</v>
      </c>
      <c r="G154" t="s">
        <v>11</v>
      </c>
      <c r="H154" s="71">
        <v>1681.3889999999999</v>
      </c>
      <c r="I154" s="71">
        <v>0</v>
      </c>
      <c r="J154" s="71">
        <v>0</v>
      </c>
      <c r="K154" s="71">
        <v>1681.3889999999999</v>
      </c>
      <c r="L154" s="71">
        <v>1587.2750000000001</v>
      </c>
      <c r="M154" s="71">
        <v>0</v>
      </c>
      <c r="N154" s="71">
        <v>9.9359999999999999</v>
      </c>
      <c r="O154" s="71">
        <v>41.247999999999998</v>
      </c>
      <c r="P154" s="71">
        <v>42.929999999999836</v>
      </c>
      <c r="Q154" s="149" t="s">
        <v>547</v>
      </c>
      <c r="R154" t="s">
        <v>174</v>
      </c>
      <c r="S154" s="149" t="s">
        <v>2170</v>
      </c>
    </row>
    <row r="155" spans="1:19" x14ac:dyDescent="0.25">
      <c r="A155" t="s">
        <v>1145</v>
      </c>
      <c r="B155" s="149">
        <v>331600</v>
      </c>
      <c r="C155" s="149">
        <v>169</v>
      </c>
      <c r="D155" t="s">
        <v>101</v>
      </c>
      <c r="E155" t="s">
        <v>140</v>
      </c>
      <c r="F155" t="s">
        <v>685</v>
      </c>
      <c r="G155" t="s">
        <v>9</v>
      </c>
      <c r="H155" s="71">
        <v>1711.6089999999999</v>
      </c>
      <c r="I155" s="71">
        <v>0</v>
      </c>
      <c r="J155" s="71">
        <v>0</v>
      </c>
      <c r="K155" s="71">
        <v>1711.6089999999999</v>
      </c>
      <c r="L155" s="71">
        <v>1599.317</v>
      </c>
      <c r="M155" s="71">
        <v>0</v>
      </c>
      <c r="N155" s="71">
        <v>0</v>
      </c>
      <c r="O155" s="71">
        <v>31.346</v>
      </c>
      <c r="P155" s="71">
        <v>80.945999999999913</v>
      </c>
      <c r="Q155" s="149" t="s">
        <v>547</v>
      </c>
      <c r="R155" t="s">
        <v>140</v>
      </c>
      <c r="S155" s="149" t="s">
        <v>2170</v>
      </c>
    </row>
    <row r="156" spans="1:19" x14ac:dyDescent="0.25">
      <c r="A156" t="s">
        <v>1077</v>
      </c>
      <c r="B156" s="149">
        <v>331090</v>
      </c>
      <c r="C156" s="149">
        <v>2</v>
      </c>
      <c r="D156" t="s">
        <v>78</v>
      </c>
      <c r="E156" t="s">
        <v>82</v>
      </c>
      <c r="F156" t="s">
        <v>598</v>
      </c>
      <c r="G156" t="s">
        <v>13</v>
      </c>
      <c r="H156" s="71">
        <v>1719.125</v>
      </c>
      <c r="I156" s="71">
        <v>27260.028999999999</v>
      </c>
      <c r="J156" s="71">
        <v>0</v>
      </c>
      <c r="K156" s="71">
        <v>28979.153999999999</v>
      </c>
      <c r="L156" s="71">
        <v>11236.44</v>
      </c>
      <c r="M156" s="71">
        <v>0</v>
      </c>
      <c r="N156" s="71">
        <v>0</v>
      </c>
      <c r="O156" s="71">
        <v>220.01499999999999</v>
      </c>
      <c r="P156" s="71">
        <v>17522.699000000001</v>
      </c>
      <c r="Q156" s="149" t="s">
        <v>547</v>
      </c>
      <c r="R156" t="s">
        <v>82</v>
      </c>
      <c r="S156" s="149" t="s">
        <v>2170</v>
      </c>
    </row>
    <row r="157" spans="1:19" x14ac:dyDescent="0.25">
      <c r="A157" t="s">
        <v>1137</v>
      </c>
      <c r="B157" s="149">
        <v>331550</v>
      </c>
      <c r="C157" s="149">
        <v>169</v>
      </c>
      <c r="D157" t="s">
        <v>101</v>
      </c>
      <c r="E157" t="s">
        <v>134</v>
      </c>
      <c r="F157" t="s">
        <v>676</v>
      </c>
      <c r="G157" t="s">
        <v>9</v>
      </c>
      <c r="H157" s="71">
        <v>1721.8989999999999</v>
      </c>
      <c r="I157" s="71">
        <v>0</v>
      </c>
      <c r="J157" s="71">
        <v>0</v>
      </c>
      <c r="K157" s="71">
        <v>1721.8989999999999</v>
      </c>
      <c r="L157" s="71">
        <v>1618.1210000000001</v>
      </c>
      <c r="M157" s="71">
        <v>0</v>
      </c>
      <c r="N157" s="71">
        <v>0</v>
      </c>
      <c r="O157" s="71">
        <v>23.895</v>
      </c>
      <c r="P157" s="71">
        <v>79.882999999999811</v>
      </c>
      <c r="Q157" s="149" t="s">
        <v>547</v>
      </c>
      <c r="R157" t="s">
        <v>134</v>
      </c>
      <c r="S157" s="149" t="s">
        <v>2170</v>
      </c>
    </row>
    <row r="158" spans="1:19" x14ac:dyDescent="0.25">
      <c r="A158" t="s">
        <v>1143</v>
      </c>
      <c r="B158" s="149">
        <v>331670</v>
      </c>
      <c r="C158" s="149">
        <v>169</v>
      </c>
      <c r="D158" t="s">
        <v>101</v>
      </c>
      <c r="E158" t="s">
        <v>138</v>
      </c>
      <c r="F158" t="s">
        <v>2098</v>
      </c>
      <c r="G158" t="s">
        <v>5</v>
      </c>
      <c r="H158" s="71">
        <v>1748.6869999999999</v>
      </c>
      <c r="I158" s="71">
        <v>0</v>
      </c>
      <c r="J158" s="71">
        <v>0</v>
      </c>
      <c r="K158" s="71">
        <v>1748.6869999999999</v>
      </c>
      <c r="L158" s="71">
        <v>1635.8510000000001</v>
      </c>
      <c r="M158" s="71">
        <v>0</v>
      </c>
      <c r="N158" s="71">
        <v>0</v>
      </c>
      <c r="O158" s="71">
        <v>44.284999999999997</v>
      </c>
      <c r="P158" s="71">
        <v>68.550999999999704</v>
      </c>
      <c r="Q158" s="149" t="s">
        <v>547</v>
      </c>
      <c r="R158" t="s">
        <v>138</v>
      </c>
      <c r="S158" s="149" t="s">
        <v>2170</v>
      </c>
    </row>
    <row r="159" spans="1:19" x14ac:dyDescent="0.25">
      <c r="A159" t="s">
        <v>1132</v>
      </c>
      <c r="B159" s="149">
        <v>331500</v>
      </c>
      <c r="C159" s="149">
        <v>169</v>
      </c>
      <c r="D159" t="s">
        <v>101</v>
      </c>
      <c r="E159" t="s">
        <v>129</v>
      </c>
      <c r="F159" t="s">
        <v>672</v>
      </c>
      <c r="G159" t="s">
        <v>11</v>
      </c>
      <c r="H159" s="71">
        <v>1791.85</v>
      </c>
      <c r="I159" s="71">
        <v>0</v>
      </c>
      <c r="J159" s="71">
        <v>0</v>
      </c>
      <c r="K159" s="71">
        <v>1791.85</v>
      </c>
      <c r="L159" s="71">
        <v>1693.771</v>
      </c>
      <c r="M159" s="71">
        <v>0</v>
      </c>
      <c r="N159" s="71">
        <v>0</v>
      </c>
      <c r="O159" s="71">
        <v>42.194000000000003</v>
      </c>
      <c r="P159" s="71">
        <v>55.884999999999991</v>
      </c>
      <c r="Q159" s="149" t="s">
        <v>547</v>
      </c>
      <c r="R159" t="s">
        <v>129</v>
      </c>
      <c r="S159" s="149" t="s">
        <v>2170</v>
      </c>
    </row>
    <row r="160" spans="1:19" x14ac:dyDescent="0.25">
      <c r="A160" t="s">
        <v>1194</v>
      </c>
      <c r="B160" s="149">
        <v>332650</v>
      </c>
      <c r="C160" s="149">
        <v>240</v>
      </c>
      <c r="D160" t="s">
        <v>238</v>
      </c>
      <c r="E160" t="s">
        <v>239</v>
      </c>
      <c r="F160" t="s">
        <v>851</v>
      </c>
      <c r="G160" t="s">
        <v>13</v>
      </c>
      <c r="H160" s="71">
        <v>1812.7260000000001</v>
      </c>
      <c r="I160" s="71">
        <v>0</v>
      </c>
      <c r="J160" s="71">
        <v>0</v>
      </c>
      <c r="K160" s="71">
        <v>1812.7260000000001</v>
      </c>
      <c r="L160" s="71">
        <v>1586.8810000000001</v>
      </c>
      <c r="M160" s="71">
        <v>0</v>
      </c>
      <c r="N160" s="71">
        <v>0</v>
      </c>
      <c r="O160" s="71">
        <v>72.123000000000005</v>
      </c>
      <c r="P160" s="71">
        <v>153.72199999999998</v>
      </c>
      <c r="Q160" s="149" t="s">
        <v>547</v>
      </c>
      <c r="R160" t="s">
        <v>239</v>
      </c>
      <c r="S160" s="149" t="s">
        <v>2170</v>
      </c>
    </row>
    <row r="161" spans="1:19" x14ac:dyDescent="0.25">
      <c r="A161" t="s">
        <v>1202</v>
      </c>
      <c r="B161" s="149">
        <v>332080</v>
      </c>
      <c r="C161" s="149">
        <v>446</v>
      </c>
      <c r="D161" t="s">
        <v>400</v>
      </c>
      <c r="E161" t="s">
        <v>401</v>
      </c>
      <c r="F161" t="s">
        <v>869</v>
      </c>
      <c r="G161" t="s">
        <v>9</v>
      </c>
      <c r="H161" s="71">
        <v>1820.9880000000001</v>
      </c>
      <c r="I161" s="71">
        <v>0</v>
      </c>
      <c r="J161" s="71">
        <v>0</v>
      </c>
      <c r="K161" s="71">
        <v>1820.9880000000001</v>
      </c>
      <c r="L161" s="71">
        <v>1518.066</v>
      </c>
      <c r="M161" s="71">
        <v>0</v>
      </c>
      <c r="N161" s="71">
        <v>63.999000000000002</v>
      </c>
      <c r="O161" s="71">
        <v>28.931999999999999</v>
      </c>
      <c r="P161" s="71">
        <v>209.99099999999999</v>
      </c>
      <c r="Q161" s="149" t="s">
        <v>547</v>
      </c>
      <c r="R161" t="s">
        <v>401</v>
      </c>
      <c r="S161" s="149" t="s">
        <v>2170</v>
      </c>
    </row>
    <row r="162" spans="1:19" x14ac:dyDescent="0.25">
      <c r="A162" t="s">
        <v>1133</v>
      </c>
      <c r="B162" s="149">
        <v>331510</v>
      </c>
      <c r="C162" s="149">
        <v>169</v>
      </c>
      <c r="D162" t="s">
        <v>101</v>
      </c>
      <c r="E162" t="s">
        <v>130</v>
      </c>
      <c r="F162" t="s">
        <v>674</v>
      </c>
      <c r="G162" t="s">
        <v>11</v>
      </c>
      <c r="H162" s="71">
        <v>1863.79</v>
      </c>
      <c r="I162" s="71">
        <v>0</v>
      </c>
      <c r="J162" s="71">
        <v>0</v>
      </c>
      <c r="K162" s="71">
        <v>1863.79</v>
      </c>
      <c r="L162" s="71">
        <v>1782.9179999999999</v>
      </c>
      <c r="M162" s="71">
        <v>0</v>
      </c>
      <c r="N162" s="71">
        <v>0</v>
      </c>
      <c r="O162" s="71">
        <v>30.125</v>
      </c>
      <c r="P162" s="71">
        <v>50.747000000000071</v>
      </c>
      <c r="Q162" s="149" t="s">
        <v>547</v>
      </c>
      <c r="R162" t="s">
        <v>130</v>
      </c>
      <c r="S162" s="149" t="s">
        <v>2170</v>
      </c>
    </row>
    <row r="163" spans="1:19" x14ac:dyDescent="0.25">
      <c r="A163" t="s">
        <v>1065</v>
      </c>
      <c r="B163" s="149">
        <v>331020</v>
      </c>
      <c r="C163" s="149">
        <v>412</v>
      </c>
      <c r="D163" t="s">
        <v>61</v>
      </c>
      <c r="E163" t="s">
        <v>62</v>
      </c>
      <c r="F163" t="s">
        <v>576</v>
      </c>
      <c r="G163" t="s">
        <v>9</v>
      </c>
      <c r="H163" s="71">
        <v>1871.9960000000001</v>
      </c>
      <c r="I163" s="71">
        <v>0</v>
      </c>
      <c r="J163" s="71">
        <v>0</v>
      </c>
      <c r="K163" s="71">
        <v>1871.9960000000001</v>
      </c>
      <c r="L163" s="71">
        <v>1620.33</v>
      </c>
      <c r="M163" s="71">
        <v>0</v>
      </c>
      <c r="N163" s="71">
        <v>65.516999999999996</v>
      </c>
      <c r="O163" s="71">
        <v>38.296999999999997</v>
      </c>
      <c r="P163" s="71">
        <v>147.85200000000009</v>
      </c>
      <c r="Q163" s="149" t="s">
        <v>547</v>
      </c>
      <c r="R163" t="s">
        <v>62</v>
      </c>
      <c r="S163" s="149" t="s">
        <v>2170</v>
      </c>
    </row>
    <row r="164" spans="1:19" x14ac:dyDescent="0.25">
      <c r="A164" t="s">
        <v>1123</v>
      </c>
      <c r="B164" s="149">
        <v>332120</v>
      </c>
      <c r="C164" s="149">
        <v>169</v>
      </c>
      <c r="D164" t="s">
        <v>101</v>
      </c>
      <c r="E164" t="s">
        <v>121</v>
      </c>
      <c r="F164" t="s">
        <v>662</v>
      </c>
      <c r="G164" t="s">
        <v>9</v>
      </c>
      <c r="H164" s="71">
        <v>1966.0840000000001</v>
      </c>
      <c r="I164" s="71">
        <v>0</v>
      </c>
      <c r="J164" s="71">
        <v>0</v>
      </c>
      <c r="K164" s="71">
        <v>1966.0840000000001</v>
      </c>
      <c r="L164" s="71">
        <v>1845.3720000000001</v>
      </c>
      <c r="M164" s="71">
        <v>0</v>
      </c>
      <c r="N164" s="71">
        <v>0</v>
      </c>
      <c r="O164" s="71">
        <v>46.316000000000003</v>
      </c>
      <c r="P164" s="71">
        <v>74.395999999999958</v>
      </c>
      <c r="Q164" s="149" t="s">
        <v>547</v>
      </c>
      <c r="R164" t="s">
        <v>121</v>
      </c>
      <c r="S164" s="149" t="s">
        <v>2170</v>
      </c>
    </row>
    <row r="165" spans="1:19" x14ac:dyDescent="0.25">
      <c r="A165" t="s">
        <v>1111</v>
      </c>
      <c r="B165" s="149">
        <v>331320</v>
      </c>
      <c r="C165" s="149">
        <v>169</v>
      </c>
      <c r="D165" t="s">
        <v>101</v>
      </c>
      <c r="E165" t="s">
        <v>111</v>
      </c>
      <c r="F165" t="s">
        <v>652</v>
      </c>
      <c r="G165" t="s">
        <v>5</v>
      </c>
      <c r="H165" s="71">
        <v>1984.3610000000001</v>
      </c>
      <c r="I165" s="71">
        <v>0</v>
      </c>
      <c r="J165" s="71">
        <v>0</v>
      </c>
      <c r="K165" s="71">
        <v>1984.3610000000001</v>
      </c>
      <c r="L165" s="71">
        <v>1831.499</v>
      </c>
      <c r="M165" s="246">
        <v>0</v>
      </c>
      <c r="N165" s="71">
        <v>0</v>
      </c>
      <c r="O165" s="71">
        <v>61.006</v>
      </c>
      <c r="P165" s="71">
        <v>91.855999999999995</v>
      </c>
      <c r="Q165" s="149" t="s">
        <v>547</v>
      </c>
      <c r="R165" t="s">
        <v>111</v>
      </c>
      <c r="S165" s="149" t="s">
        <v>2170</v>
      </c>
    </row>
    <row r="166" spans="1:19" x14ac:dyDescent="0.25">
      <c r="A166" t="s">
        <v>1081</v>
      </c>
      <c r="B166" s="149">
        <v>332010</v>
      </c>
      <c r="C166" s="149">
        <v>2</v>
      </c>
      <c r="D166" t="s">
        <v>78</v>
      </c>
      <c r="E166" t="s">
        <v>224</v>
      </c>
      <c r="F166" t="s">
        <v>832</v>
      </c>
      <c r="G166" t="s">
        <v>13</v>
      </c>
      <c r="H166" s="71">
        <v>2011.0540000000001</v>
      </c>
      <c r="I166" s="71">
        <v>0</v>
      </c>
      <c r="J166" s="71">
        <v>0</v>
      </c>
      <c r="K166" s="71">
        <v>2011.0540000000001</v>
      </c>
      <c r="L166" s="71">
        <v>1694.807</v>
      </c>
      <c r="M166" s="246">
        <v>0</v>
      </c>
      <c r="N166" s="71">
        <v>0</v>
      </c>
      <c r="O166" s="71">
        <v>52.463999999999999</v>
      </c>
      <c r="P166" s="71">
        <v>263.78300000000013</v>
      </c>
      <c r="Q166" s="149" t="s">
        <v>547</v>
      </c>
      <c r="R166" t="s">
        <v>224</v>
      </c>
      <c r="S166" s="149" t="s">
        <v>2170</v>
      </c>
    </row>
    <row r="167" spans="1:19" x14ac:dyDescent="0.25">
      <c r="A167" t="s">
        <v>1255</v>
      </c>
      <c r="B167" s="149">
        <v>331005</v>
      </c>
      <c r="C167" s="149">
        <v>684</v>
      </c>
      <c r="D167" t="s">
        <v>355</v>
      </c>
      <c r="E167" t="s">
        <v>356</v>
      </c>
      <c r="F167" t="s">
        <v>999</v>
      </c>
      <c r="G167" t="s">
        <v>4</v>
      </c>
      <c r="H167" s="71">
        <v>2060.3130000000001</v>
      </c>
      <c r="I167" s="71">
        <v>0</v>
      </c>
      <c r="J167" s="71">
        <v>0</v>
      </c>
      <c r="K167" s="71">
        <v>2060.3130000000001</v>
      </c>
      <c r="L167" s="71">
        <v>1222.701</v>
      </c>
      <c r="M167" s="71">
        <v>0</v>
      </c>
      <c r="N167" s="71">
        <v>0</v>
      </c>
      <c r="O167" s="71">
        <v>0</v>
      </c>
      <c r="P167" s="71">
        <v>837.61200000000008</v>
      </c>
      <c r="Q167" s="149" t="s">
        <v>547</v>
      </c>
      <c r="R167" t="s">
        <v>356</v>
      </c>
      <c r="S167" s="149" t="s">
        <v>2170</v>
      </c>
    </row>
    <row r="168" spans="1:19" x14ac:dyDescent="0.25">
      <c r="A168" t="s">
        <v>1139</v>
      </c>
      <c r="B168" s="149">
        <v>331570</v>
      </c>
      <c r="C168" s="149">
        <v>169</v>
      </c>
      <c r="D168" t="s">
        <v>101</v>
      </c>
      <c r="E168" t="s">
        <v>135</v>
      </c>
      <c r="F168" t="s">
        <v>678</v>
      </c>
      <c r="G168" t="s">
        <v>9</v>
      </c>
      <c r="H168" s="71">
        <v>2130.527</v>
      </c>
      <c r="I168" s="71">
        <v>0</v>
      </c>
      <c r="J168" s="71">
        <v>0</v>
      </c>
      <c r="K168" s="71">
        <v>2130.527</v>
      </c>
      <c r="L168" s="71">
        <v>2004.1210000000001</v>
      </c>
      <c r="M168" s="71">
        <v>0</v>
      </c>
      <c r="N168" s="71">
        <v>0</v>
      </c>
      <c r="O168" s="71">
        <v>23.725999999999999</v>
      </c>
      <c r="P168" s="71">
        <v>102.67999999999984</v>
      </c>
      <c r="Q168" s="149" t="s">
        <v>547</v>
      </c>
      <c r="R168" t="s">
        <v>135</v>
      </c>
      <c r="S168" s="149" t="s">
        <v>2170</v>
      </c>
    </row>
    <row r="169" spans="1:19" x14ac:dyDescent="0.25">
      <c r="A169" t="s">
        <v>1144</v>
      </c>
      <c r="B169" s="149">
        <v>331590</v>
      </c>
      <c r="C169" s="149">
        <v>169</v>
      </c>
      <c r="D169" t="s">
        <v>101</v>
      </c>
      <c r="E169" t="s">
        <v>139</v>
      </c>
      <c r="F169" t="s">
        <v>683</v>
      </c>
      <c r="G169" t="s">
        <v>5</v>
      </c>
      <c r="H169" s="71">
        <v>2190.3119999999999</v>
      </c>
      <c r="I169" s="71">
        <v>0</v>
      </c>
      <c r="J169" s="71">
        <v>0</v>
      </c>
      <c r="K169" s="71">
        <v>2190.3119999999999</v>
      </c>
      <c r="L169" s="71">
        <v>2077.0990000000002</v>
      </c>
      <c r="M169" s="71">
        <v>0</v>
      </c>
      <c r="N169" s="71">
        <v>0</v>
      </c>
      <c r="O169" s="71">
        <v>38.51</v>
      </c>
      <c r="P169" s="71">
        <v>74.70299999999952</v>
      </c>
      <c r="Q169" s="149" t="s">
        <v>547</v>
      </c>
      <c r="R169" t="s">
        <v>139</v>
      </c>
      <c r="S169" s="149" t="s">
        <v>2170</v>
      </c>
    </row>
    <row r="170" spans="1:19" x14ac:dyDescent="0.25">
      <c r="A170" t="s">
        <v>1099</v>
      </c>
      <c r="B170" s="149">
        <v>331240</v>
      </c>
      <c r="C170" s="149">
        <v>169</v>
      </c>
      <c r="D170" t="s">
        <v>101</v>
      </c>
      <c r="E170" t="s">
        <v>102</v>
      </c>
      <c r="F170" t="s">
        <v>1325</v>
      </c>
      <c r="G170" t="s">
        <v>9</v>
      </c>
      <c r="H170" s="71">
        <v>2284.4229999999998</v>
      </c>
      <c r="I170" s="71">
        <v>0</v>
      </c>
      <c r="J170" s="71">
        <v>0</v>
      </c>
      <c r="K170" s="71">
        <v>2284.4229999999998</v>
      </c>
      <c r="L170" s="71">
        <v>2164.6260000000002</v>
      </c>
      <c r="M170" s="71">
        <v>0</v>
      </c>
      <c r="N170" s="71">
        <v>0</v>
      </c>
      <c r="O170" s="71">
        <v>40.732999999999997</v>
      </c>
      <c r="P170" s="71">
        <v>79.063999999999396</v>
      </c>
      <c r="Q170" s="149" t="s">
        <v>547</v>
      </c>
      <c r="R170" t="s">
        <v>102</v>
      </c>
      <c r="S170" s="149" t="s">
        <v>2170</v>
      </c>
    </row>
    <row r="171" spans="1:19" x14ac:dyDescent="0.25">
      <c r="A171" t="s">
        <v>1232</v>
      </c>
      <c r="B171" s="149">
        <v>332390</v>
      </c>
      <c r="C171" s="149">
        <v>254</v>
      </c>
      <c r="D171" t="s">
        <v>301</v>
      </c>
      <c r="E171" t="s">
        <v>306</v>
      </c>
      <c r="F171" t="s">
        <v>947</v>
      </c>
      <c r="G171" t="s">
        <v>10</v>
      </c>
      <c r="H171" s="71">
        <v>2370.69</v>
      </c>
      <c r="I171" s="71">
        <v>0</v>
      </c>
      <c r="J171" s="71">
        <v>0</v>
      </c>
      <c r="K171" s="71">
        <v>2370.69</v>
      </c>
      <c r="L171" s="71">
        <v>5552.27</v>
      </c>
      <c r="M171" s="71">
        <v>0</v>
      </c>
      <c r="N171" s="71">
        <v>0</v>
      </c>
      <c r="O171" s="71">
        <v>140.452</v>
      </c>
      <c r="P171" s="71">
        <v>-3322.0320000000006</v>
      </c>
      <c r="Q171" s="149" t="s">
        <v>547</v>
      </c>
      <c r="R171" t="s">
        <v>306</v>
      </c>
      <c r="S171" s="149" t="s">
        <v>2170</v>
      </c>
    </row>
    <row r="172" spans="1:19" x14ac:dyDescent="0.25">
      <c r="A172" t="s">
        <v>1105</v>
      </c>
      <c r="B172" s="149">
        <v>331280</v>
      </c>
      <c r="C172" s="149">
        <v>169</v>
      </c>
      <c r="D172" t="s">
        <v>101</v>
      </c>
      <c r="E172" t="s">
        <v>106</v>
      </c>
      <c r="F172" t="s">
        <v>647</v>
      </c>
      <c r="G172" t="s">
        <v>9</v>
      </c>
      <c r="H172" s="71">
        <v>2510.5210000000002</v>
      </c>
      <c r="I172" s="71">
        <v>0</v>
      </c>
      <c r="J172" s="71">
        <v>0</v>
      </c>
      <c r="K172" s="71">
        <v>2510.5210000000002</v>
      </c>
      <c r="L172" s="71">
        <v>2358.1819999999998</v>
      </c>
      <c r="M172" s="71">
        <v>0</v>
      </c>
      <c r="N172" s="71">
        <v>0</v>
      </c>
      <c r="O172" s="71">
        <v>65.917000000000002</v>
      </c>
      <c r="P172" s="71">
        <v>86.42200000000048</v>
      </c>
      <c r="Q172" s="149" t="s">
        <v>547</v>
      </c>
      <c r="R172" t="s">
        <v>106</v>
      </c>
      <c r="S172" s="149" t="s">
        <v>2170</v>
      </c>
    </row>
    <row r="173" spans="1:19" x14ac:dyDescent="0.25">
      <c r="A173" t="s">
        <v>1214</v>
      </c>
      <c r="B173" s="149">
        <v>332220</v>
      </c>
      <c r="C173" s="149">
        <v>44</v>
      </c>
      <c r="D173" t="s">
        <v>272</v>
      </c>
      <c r="E173" t="s">
        <v>273</v>
      </c>
      <c r="F173" t="s">
        <v>908</v>
      </c>
      <c r="G173" t="s">
        <v>14</v>
      </c>
      <c r="H173" s="71">
        <v>2558.2600000000002</v>
      </c>
      <c r="I173" s="71">
        <v>0</v>
      </c>
      <c r="J173" s="71">
        <v>0</v>
      </c>
      <c r="K173" s="71">
        <v>2558.2600000000002</v>
      </c>
      <c r="L173" s="71">
        <v>2287.6790000000001</v>
      </c>
      <c r="M173" s="71">
        <v>0</v>
      </c>
      <c r="N173" s="71">
        <v>4.0720000000000001</v>
      </c>
      <c r="O173" s="71">
        <v>76.608000000000004</v>
      </c>
      <c r="P173" s="71">
        <v>189.90099999999984</v>
      </c>
      <c r="Q173" s="149" t="s">
        <v>547</v>
      </c>
      <c r="R173" t="s">
        <v>273</v>
      </c>
      <c r="S173" s="149" t="s">
        <v>2170</v>
      </c>
    </row>
    <row r="174" spans="1:19" x14ac:dyDescent="0.25">
      <c r="A174" t="s">
        <v>1183</v>
      </c>
      <c r="B174" s="149">
        <v>331980</v>
      </c>
      <c r="C174" s="149">
        <v>88</v>
      </c>
      <c r="D174" t="s">
        <v>214</v>
      </c>
      <c r="E174" t="s">
        <v>215</v>
      </c>
      <c r="F174" t="s">
        <v>816</v>
      </c>
      <c r="G174" t="s">
        <v>4</v>
      </c>
      <c r="H174" s="71">
        <v>2598.7959999999998</v>
      </c>
      <c r="I174" s="71">
        <v>0</v>
      </c>
      <c r="J174" s="71">
        <v>0</v>
      </c>
      <c r="K174" s="71">
        <v>2598.7959999999998</v>
      </c>
      <c r="L174" s="71">
        <v>2158.25</v>
      </c>
      <c r="M174" s="246">
        <v>0</v>
      </c>
      <c r="N174" s="71">
        <v>0</v>
      </c>
      <c r="O174" s="71">
        <v>191.155</v>
      </c>
      <c r="P174" s="71">
        <v>249.39099999999962</v>
      </c>
      <c r="Q174" s="149" t="s">
        <v>547</v>
      </c>
      <c r="R174" t="s">
        <v>215</v>
      </c>
      <c r="S174" s="149" t="s">
        <v>2170</v>
      </c>
    </row>
    <row r="175" spans="1:19" x14ac:dyDescent="0.25">
      <c r="A175" t="s">
        <v>1160</v>
      </c>
      <c r="B175" s="149">
        <v>331760</v>
      </c>
      <c r="C175" s="149">
        <v>5</v>
      </c>
      <c r="D175" t="s">
        <v>157</v>
      </c>
      <c r="E175" t="s">
        <v>158</v>
      </c>
      <c r="F175" t="s">
        <v>742</v>
      </c>
      <c r="G175" t="s">
        <v>9</v>
      </c>
      <c r="H175" s="71">
        <v>2629.6</v>
      </c>
      <c r="I175" s="71">
        <v>0</v>
      </c>
      <c r="J175" s="71">
        <v>0</v>
      </c>
      <c r="K175" s="71">
        <v>2629.6</v>
      </c>
      <c r="L175" s="71">
        <v>2172.8150000000001</v>
      </c>
      <c r="M175" s="71">
        <v>0</v>
      </c>
      <c r="N175" s="71">
        <v>50.218000000000004</v>
      </c>
      <c r="O175" s="71">
        <v>38.103000000000002</v>
      </c>
      <c r="P175" s="71">
        <v>368.46399999999994</v>
      </c>
      <c r="Q175" s="149" t="s">
        <v>547</v>
      </c>
      <c r="R175" t="s">
        <v>158</v>
      </c>
      <c r="S175" s="149" t="s">
        <v>2170</v>
      </c>
    </row>
    <row r="176" spans="1:19" x14ac:dyDescent="0.25">
      <c r="A176" t="s">
        <v>1146</v>
      </c>
      <c r="B176" s="149">
        <v>331610</v>
      </c>
      <c r="C176" s="149">
        <v>169</v>
      </c>
      <c r="D176" t="s">
        <v>101</v>
      </c>
      <c r="E176" t="s">
        <v>141</v>
      </c>
      <c r="F176" t="s">
        <v>687</v>
      </c>
      <c r="G176" t="s">
        <v>11</v>
      </c>
      <c r="H176" s="71">
        <v>2642.4349999999999</v>
      </c>
      <c r="I176" s="71">
        <v>0</v>
      </c>
      <c r="J176" s="71">
        <v>0</v>
      </c>
      <c r="K176" s="71">
        <v>2642.4349999999999</v>
      </c>
      <c r="L176" s="71">
        <v>2501.4479999999999</v>
      </c>
      <c r="M176" s="71">
        <v>0</v>
      </c>
      <c r="N176" s="71">
        <v>0</v>
      </c>
      <c r="O176" s="71">
        <v>46.104999999999997</v>
      </c>
      <c r="P176" s="71">
        <v>94.882000000000062</v>
      </c>
      <c r="Q176" s="149" t="s">
        <v>547</v>
      </c>
      <c r="R176" t="s">
        <v>141</v>
      </c>
      <c r="S176" s="149" t="s">
        <v>2170</v>
      </c>
    </row>
    <row r="177" spans="1:19" x14ac:dyDescent="0.25">
      <c r="A177" t="s">
        <v>1197</v>
      </c>
      <c r="B177" s="149">
        <v>332680</v>
      </c>
      <c r="C177" s="149">
        <v>240</v>
      </c>
      <c r="D177" t="s">
        <v>238</v>
      </c>
      <c r="E177" t="s">
        <v>242</v>
      </c>
      <c r="F177" t="s">
        <v>855</v>
      </c>
      <c r="G177" t="s">
        <v>13</v>
      </c>
      <c r="H177" s="71">
        <v>2838.9670000000001</v>
      </c>
      <c r="I177" s="71">
        <v>0</v>
      </c>
      <c r="J177" s="71">
        <v>0</v>
      </c>
      <c r="K177" s="71">
        <v>2838.9670000000001</v>
      </c>
      <c r="L177" s="71">
        <v>2502.5819999999999</v>
      </c>
      <c r="M177" s="71">
        <v>0</v>
      </c>
      <c r="N177" s="71">
        <v>0</v>
      </c>
      <c r="O177" s="71">
        <v>84.108999999999995</v>
      </c>
      <c r="P177" s="71">
        <v>252.27600000000029</v>
      </c>
      <c r="Q177" s="149" t="s">
        <v>547</v>
      </c>
      <c r="R177" t="s">
        <v>242</v>
      </c>
      <c r="S177" s="149" t="s">
        <v>2170</v>
      </c>
    </row>
    <row r="178" spans="1:19" x14ac:dyDescent="0.25">
      <c r="A178" t="s">
        <v>1129</v>
      </c>
      <c r="B178" s="149">
        <v>331470</v>
      </c>
      <c r="C178" s="149">
        <v>169</v>
      </c>
      <c r="D178" t="s">
        <v>101</v>
      </c>
      <c r="E178" t="s">
        <v>126</v>
      </c>
      <c r="F178" t="s">
        <v>668</v>
      </c>
      <c r="G178" t="s">
        <v>9</v>
      </c>
      <c r="H178" s="71">
        <v>2855.7530000000002</v>
      </c>
      <c r="I178" s="71">
        <v>0</v>
      </c>
      <c r="J178" s="71">
        <v>0</v>
      </c>
      <c r="K178" s="71">
        <v>2855.7530000000002</v>
      </c>
      <c r="L178" s="71">
        <v>2692.0569999999998</v>
      </c>
      <c r="M178" s="246">
        <v>0</v>
      </c>
      <c r="N178" s="71">
        <v>0</v>
      </c>
      <c r="O178" s="71">
        <v>52.854999999999997</v>
      </c>
      <c r="P178" s="71">
        <v>110.84100000000035</v>
      </c>
      <c r="Q178" s="149" t="s">
        <v>547</v>
      </c>
      <c r="R178" t="s">
        <v>126</v>
      </c>
      <c r="S178" s="149" t="s">
        <v>2170</v>
      </c>
    </row>
    <row r="179" spans="1:19" x14ac:dyDescent="0.25">
      <c r="A179" t="s">
        <v>1188</v>
      </c>
      <c r="B179" s="149">
        <v>332020</v>
      </c>
      <c r="C179" s="149">
        <v>63</v>
      </c>
      <c r="D179" t="s">
        <v>225</v>
      </c>
      <c r="E179" t="s">
        <v>226</v>
      </c>
      <c r="F179" t="s">
        <v>835</v>
      </c>
      <c r="G179" t="s">
        <v>14</v>
      </c>
      <c r="H179" s="71">
        <v>2976.232</v>
      </c>
      <c r="I179" s="71">
        <v>0</v>
      </c>
      <c r="J179" s="71">
        <v>0</v>
      </c>
      <c r="K179" s="71">
        <v>2976.232</v>
      </c>
      <c r="L179" s="71">
        <v>2545.89</v>
      </c>
      <c r="M179" s="71">
        <v>0</v>
      </c>
      <c r="N179" s="71">
        <v>0</v>
      </c>
      <c r="O179" s="71">
        <v>34.005000000000003</v>
      </c>
      <c r="P179" s="71">
        <v>396.33699999999999</v>
      </c>
      <c r="Q179" s="149" t="s">
        <v>547</v>
      </c>
      <c r="R179" t="s">
        <v>226</v>
      </c>
      <c r="S179" s="149" t="s">
        <v>2170</v>
      </c>
    </row>
    <row r="180" spans="1:19" x14ac:dyDescent="0.25">
      <c r="A180" t="s">
        <v>1247</v>
      </c>
      <c r="B180" s="149">
        <v>332540</v>
      </c>
      <c r="C180" s="149">
        <v>230</v>
      </c>
      <c r="D180" t="s">
        <v>2165</v>
      </c>
      <c r="E180" t="s">
        <v>358</v>
      </c>
      <c r="F180" t="s">
        <v>1001</v>
      </c>
      <c r="G180" t="s">
        <v>4</v>
      </c>
      <c r="H180" s="71">
        <v>2981.3009999999999</v>
      </c>
      <c r="I180" s="71">
        <v>1026.6110000000001</v>
      </c>
      <c r="J180" s="71">
        <v>0</v>
      </c>
      <c r="K180" s="71">
        <v>4007.9120000000003</v>
      </c>
      <c r="L180" s="71">
        <v>3607.7190000000001</v>
      </c>
      <c r="M180" s="71">
        <v>0</v>
      </c>
      <c r="N180" s="71">
        <v>0</v>
      </c>
      <c r="O180" s="71">
        <v>133.36000000000001</v>
      </c>
      <c r="P180" s="71">
        <v>266.83300000000008</v>
      </c>
      <c r="Q180" s="149" t="s">
        <v>547</v>
      </c>
      <c r="R180" t="s">
        <v>358</v>
      </c>
      <c r="S180" s="149" t="s">
        <v>2170</v>
      </c>
    </row>
    <row r="181" spans="1:19" x14ac:dyDescent="0.25">
      <c r="A181" t="s">
        <v>1141</v>
      </c>
      <c r="B181" s="149">
        <v>331660</v>
      </c>
      <c r="C181" s="149">
        <v>169</v>
      </c>
      <c r="D181" t="s">
        <v>101</v>
      </c>
      <c r="E181" t="s">
        <v>1142</v>
      </c>
      <c r="F181" t="s">
        <v>680</v>
      </c>
      <c r="G181" t="s">
        <v>9</v>
      </c>
      <c r="H181" s="71">
        <v>2997.0529999999999</v>
      </c>
      <c r="I181" s="71">
        <v>0</v>
      </c>
      <c r="J181" s="71">
        <v>0</v>
      </c>
      <c r="K181" s="71">
        <v>2997.0529999999999</v>
      </c>
      <c r="L181" s="71">
        <v>2586.6930000000002</v>
      </c>
      <c r="M181" s="71">
        <v>0</v>
      </c>
      <c r="N181" s="71">
        <v>0</v>
      </c>
      <c r="O181" s="71">
        <v>39.191000000000003</v>
      </c>
      <c r="P181" s="71">
        <v>371.16899999999987</v>
      </c>
      <c r="Q181" s="149" t="s">
        <v>547</v>
      </c>
      <c r="R181" t="s">
        <v>1142</v>
      </c>
      <c r="S181" s="149" t="s">
        <v>2170</v>
      </c>
    </row>
    <row r="182" spans="1:19" x14ac:dyDescent="0.25">
      <c r="A182" t="s">
        <v>1091</v>
      </c>
      <c r="B182" s="149">
        <v>331190</v>
      </c>
      <c r="C182" s="149">
        <v>2</v>
      </c>
      <c r="D182" t="s">
        <v>78</v>
      </c>
      <c r="E182" t="s">
        <v>93</v>
      </c>
      <c r="F182" t="s">
        <v>602</v>
      </c>
      <c r="G182" t="s">
        <v>13</v>
      </c>
      <c r="H182" s="71">
        <v>3001.52</v>
      </c>
      <c r="I182" s="71">
        <v>9995.3080000000009</v>
      </c>
      <c r="J182" s="71">
        <v>0</v>
      </c>
      <c r="K182" s="71">
        <v>12996.828000000001</v>
      </c>
      <c r="L182" s="71">
        <v>11992.268</v>
      </c>
      <c r="M182" s="71">
        <v>0</v>
      </c>
      <c r="N182" s="71">
        <v>0</v>
      </c>
      <c r="O182" s="71">
        <v>114.23</v>
      </c>
      <c r="P182" s="71">
        <v>890.33000000000175</v>
      </c>
      <c r="Q182" s="149" t="s">
        <v>547</v>
      </c>
      <c r="R182" t="s">
        <v>93</v>
      </c>
      <c r="S182" s="149" t="s">
        <v>2170</v>
      </c>
    </row>
    <row r="183" spans="1:19" x14ac:dyDescent="0.25">
      <c r="A183" t="s">
        <v>1153</v>
      </c>
      <c r="B183" s="149">
        <v>331690</v>
      </c>
      <c r="C183" s="149">
        <v>169</v>
      </c>
      <c r="D183" t="s">
        <v>101</v>
      </c>
      <c r="E183" t="s">
        <v>148</v>
      </c>
      <c r="F183" t="s">
        <v>696</v>
      </c>
      <c r="G183" t="s">
        <v>6</v>
      </c>
      <c r="H183" s="71">
        <v>3057.6930000000002</v>
      </c>
      <c r="I183" s="71">
        <v>0</v>
      </c>
      <c r="J183" s="71">
        <v>0</v>
      </c>
      <c r="K183" s="71">
        <v>3057.6930000000002</v>
      </c>
      <c r="L183" s="71">
        <v>2904.2660000000001</v>
      </c>
      <c r="M183" s="71">
        <v>0</v>
      </c>
      <c r="N183" s="71">
        <v>0</v>
      </c>
      <c r="O183" s="71">
        <v>46.281999999999996</v>
      </c>
      <c r="P183" s="71">
        <v>107.14499999999998</v>
      </c>
      <c r="Q183" s="149" t="s">
        <v>547</v>
      </c>
      <c r="R183" t="s">
        <v>148</v>
      </c>
      <c r="S183" s="149" t="s">
        <v>2170</v>
      </c>
    </row>
    <row r="184" spans="1:19" x14ac:dyDescent="0.25">
      <c r="A184" t="s">
        <v>1119</v>
      </c>
      <c r="B184" s="149">
        <v>331390</v>
      </c>
      <c r="C184" s="149">
        <v>169</v>
      </c>
      <c r="D184" t="s">
        <v>101</v>
      </c>
      <c r="E184" t="s">
        <v>118</v>
      </c>
      <c r="F184" t="s">
        <v>656</v>
      </c>
      <c r="G184" t="s">
        <v>9</v>
      </c>
      <c r="H184" s="71">
        <v>3098.297</v>
      </c>
      <c r="I184" s="71">
        <v>0</v>
      </c>
      <c r="J184" s="71">
        <v>0</v>
      </c>
      <c r="K184" s="71">
        <v>3098.297</v>
      </c>
      <c r="L184" s="71">
        <v>1694.9159999999999</v>
      </c>
      <c r="M184" s="71">
        <v>0</v>
      </c>
      <c r="N184" s="71">
        <v>0</v>
      </c>
      <c r="O184" s="71">
        <v>113.21</v>
      </c>
      <c r="P184" s="71">
        <v>1290.171</v>
      </c>
      <c r="Q184" s="149" t="s">
        <v>547</v>
      </c>
      <c r="R184" t="s">
        <v>118</v>
      </c>
      <c r="S184" s="149" t="s">
        <v>2170</v>
      </c>
    </row>
    <row r="185" spans="1:19" x14ac:dyDescent="0.25">
      <c r="A185" t="s">
        <v>1115</v>
      </c>
      <c r="B185" s="149">
        <v>331360</v>
      </c>
      <c r="C185" s="149">
        <v>169</v>
      </c>
      <c r="D185" t="s">
        <v>101</v>
      </c>
      <c r="E185" t="s">
        <v>115</v>
      </c>
      <c r="F185" t="s">
        <v>654</v>
      </c>
      <c r="G185" t="s">
        <v>9</v>
      </c>
      <c r="H185" s="71">
        <v>3227.6060000000002</v>
      </c>
      <c r="I185" s="71">
        <v>0</v>
      </c>
      <c r="J185" s="71">
        <v>0</v>
      </c>
      <c r="K185" s="71">
        <v>3227.6060000000002</v>
      </c>
      <c r="L185" s="71">
        <v>3067.0479999999998</v>
      </c>
      <c r="M185" s="246">
        <v>0</v>
      </c>
      <c r="N185" s="71">
        <v>0</v>
      </c>
      <c r="O185" s="71">
        <v>84.180999999999997</v>
      </c>
      <c r="P185" s="71">
        <v>76.377000000000407</v>
      </c>
      <c r="Q185" s="149" t="s">
        <v>547</v>
      </c>
      <c r="R185" t="s">
        <v>115</v>
      </c>
      <c r="S185" s="149" t="s">
        <v>2170</v>
      </c>
    </row>
    <row r="186" spans="1:19" x14ac:dyDescent="0.25">
      <c r="A186" t="s">
        <v>1154</v>
      </c>
      <c r="B186" s="149">
        <v>331700</v>
      </c>
      <c r="C186" s="149">
        <v>169</v>
      </c>
      <c r="D186" t="s">
        <v>101</v>
      </c>
      <c r="E186" t="s">
        <v>149</v>
      </c>
      <c r="F186" t="s">
        <v>698</v>
      </c>
      <c r="G186" t="s">
        <v>9</v>
      </c>
      <c r="H186" s="71">
        <v>3332.7429999999999</v>
      </c>
      <c r="I186" s="71">
        <v>0</v>
      </c>
      <c r="J186" s="71">
        <v>0</v>
      </c>
      <c r="K186" s="71">
        <v>3332.7429999999999</v>
      </c>
      <c r="L186" s="71">
        <v>1585.076</v>
      </c>
      <c r="M186" s="71">
        <v>0</v>
      </c>
      <c r="N186" s="71">
        <v>0</v>
      </c>
      <c r="O186" s="71">
        <v>130.49700000000001</v>
      </c>
      <c r="P186" s="71">
        <v>1617.1699999999998</v>
      </c>
      <c r="Q186" s="149" t="s">
        <v>547</v>
      </c>
      <c r="R186" t="s">
        <v>149</v>
      </c>
      <c r="S186" s="149" t="s">
        <v>2170</v>
      </c>
    </row>
    <row r="187" spans="1:19" x14ac:dyDescent="0.25">
      <c r="A187" t="s">
        <v>1229</v>
      </c>
      <c r="B187" s="149">
        <v>332360</v>
      </c>
      <c r="C187" s="149">
        <v>254</v>
      </c>
      <c r="D187" t="s">
        <v>301</v>
      </c>
      <c r="E187" t="s">
        <v>303</v>
      </c>
      <c r="F187" t="s">
        <v>941</v>
      </c>
      <c r="G187" t="s">
        <v>10</v>
      </c>
      <c r="H187" s="71">
        <v>3481.92</v>
      </c>
      <c r="I187" s="71">
        <v>0</v>
      </c>
      <c r="J187" s="71">
        <v>0</v>
      </c>
      <c r="K187" s="71">
        <v>3481.92</v>
      </c>
      <c r="L187" s="71">
        <v>3232.0770000000002</v>
      </c>
      <c r="M187" s="71">
        <v>0</v>
      </c>
      <c r="N187" s="71">
        <v>0</v>
      </c>
      <c r="O187" s="71">
        <v>102.431</v>
      </c>
      <c r="P187" s="71">
        <v>147.41199999999981</v>
      </c>
      <c r="Q187" s="149" t="s">
        <v>547</v>
      </c>
      <c r="R187" t="s">
        <v>303</v>
      </c>
      <c r="S187" s="149" t="s">
        <v>2170</v>
      </c>
    </row>
    <row r="188" spans="1:19" x14ac:dyDescent="0.25">
      <c r="A188" t="s">
        <v>1233</v>
      </c>
      <c r="B188" s="149">
        <v>332400</v>
      </c>
      <c r="C188" s="149">
        <v>254</v>
      </c>
      <c r="D188" t="s">
        <v>301</v>
      </c>
      <c r="E188" t="s">
        <v>307</v>
      </c>
      <c r="F188" t="s">
        <v>949</v>
      </c>
      <c r="G188" t="s">
        <v>10</v>
      </c>
      <c r="H188" s="71">
        <v>3593.2570000000001</v>
      </c>
      <c r="I188" s="71">
        <v>0</v>
      </c>
      <c r="J188" s="71">
        <v>0</v>
      </c>
      <c r="K188" s="71">
        <v>3593.2570000000001</v>
      </c>
      <c r="L188" s="71">
        <v>3379.8009999999999</v>
      </c>
      <c r="M188" s="71">
        <v>0</v>
      </c>
      <c r="N188" s="71">
        <v>0</v>
      </c>
      <c r="O188" s="71">
        <v>42.122999999999998</v>
      </c>
      <c r="P188" s="71">
        <v>171.33300000000008</v>
      </c>
      <c r="Q188" s="149" t="s">
        <v>547</v>
      </c>
      <c r="R188" t="s">
        <v>307</v>
      </c>
      <c r="S188" s="149" t="s">
        <v>2170</v>
      </c>
    </row>
    <row r="189" spans="1:19" x14ac:dyDescent="0.25">
      <c r="A189" t="s">
        <v>1246</v>
      </c>
      <c r="B189" s="149">
        <v>332560</v>
      </c>
      <c r="C189" s="149">
        <v>339</v>
      </c>
      <c r="D189" t="s">
        <v>1386</v>
      </c>
      <c r="E189" t="s">
        <v>337</v>
      </c>
      <c r="F189" t="s">
        <v>979</v>
      </c>
      <c r="G189" t="s">
        <v>4</v>
      </c>
      <c r="H189" s="71">
        <v>3728.6080000000002</v>
      </c>
      <c r="I189" s="71">
        <v>517.74099999999999</v>
      </c>
      <c r="J189" s="71">
        <v>0</v>
      </c>
      <c r="K189" s="71">
        <v>4246.3490000000002</v>
      </c>
      <c r="L189" s="71">
        <v>3521.145</v>
      </c>
      <c r="M189" s="71">
        <v>0</v>
      </c>
      <c r="N189" s="71">
        <v>0</v>
      </c>
      <c r="O189" s="71">
        <v>179.17400000000001</v>
      </c>
      <c r="P189" s="71">
        <v>546.0300000000002</v>
      </c>
      <c r="Q189" s="149" t="s">
        <v>547</v>
      </c>
      <c r="R189" t="s">
        <v>337</v>
      </c>
      <c r="S189" s="149" t="s">
        <v>2170</v>
      </c>
    </row>
    <row r="190" spans="1:19" x14ac:dyDescent="0.25">
      <c r="A190" t="s">
        <v>1193</v>
      </c>
      <c r="B190" s="149">
        <v>332050</v>
      </c>
      <c r="C190" s="149">
        <v>280</v>
      </c>
      <c r="D190" t="s">
        <v>236</v>
      </c>
      <c r="E190" t="s">
        <v>849</v>
      </c>
      <c r="F190" t="s">
        <v>848</v>
      </c>
      <c r="G190" t="s">
        <v>6</v>
      </c>
      <c r="H190" s="71">
        <v>3925.8629999999998</v>
      </c>
      <c r="I190" s="71">
        <v>0</v>
      </c>
      <c r="J190" s="71">
        <v>0</v>
      </c>
      <c r="K190" s="71">
        <v>3925.8629999999998</v>
      </c>
      <c r="L190" s="71">
        <v>3022.598</v>
      </c>
      <c r="M190" s="71">
        <v>0</v>
      </c>
      <c r="N190" s="71">
        <v>0</v>
      </c>
      <c r="O190" s="71">
        <v>580.39800000000002</v>
      </c>
      <c r="P190" s="71">
        <v>322.86699999999973</v>
      </c>
      <c r="Q190" s="149" t="s">
        <v>547</v>
      </c>
      <c r="R190" t="s">
        <v>849</v>
      </c>
      <c r="S190" s="149" t="s">
        <v>2170</v>
      </c>
    </row>
    <row r="191" spans="1:19" x14ac:dyDescent="0.25">
      <c r="A191" t="s">
        <v>1110</v>
      </c>
      <c r="B191" s="149">
        <v>331310</v>
      </c>
      <c r="C191" s="149">
        <v>169</v>
      </c>
      <c r="D191" t="s">
        <v>101</v>
      </c>
      <c r="E191" t="s">
        <v>110</v>
      </c>
      <c r="F191" t="s">
        <v>638</v>
      </c>
      <c r="G191" t="s">
        <v>9</v>
      </c>
      <c r="H191" s="71">
        <v>3981.9690000000001</v>
      </c>
      <c r="I191" s="71">
        <v>0</v>
      </c>
      <c r="J191" s="71">
        <v>0</v>
      </c>
      <c r="K191" s="71">
        <v>3981.9690000000001</v>
      </c>
      <c r="L191" s="71">
        <v>3798.8580000000002</v>
      </c>
      <c r="M191" s="71">
        <v>0</v>
      </c>
      <c r="N191" s="71">
        <v>0</v>
      </c>
      <c r="O191" s="71">
        <v>71.046999999999997</v>
      </c>
      <c r="P191" s="71">
        <v>112.06399999999985</v>
      </c>
      <c r="Q191" s="149" t="s">
        <v>547</v>
      </c>
      <c r="R191" t="s">
        <v>110</v>
      </c>
      <c r="S191" s="149" t="s">
        <v>2170</v>
      </c>
    </row>
    <row r="192" spans="1:19" x14ac:dyDescent="0.25">
      <c r="A192" t="s">
        <v>1228</v>
      </c>
      <c r="B192" s="149">
        <v>332350</v>
      </c>
      <c r="C192" s="149">
        <v>254</v>
      </c>
      <c r="D192" t="s">
        <v>301</v>
      </c>
      <c r="E192" t="s">
        <v>302</v>
      </c>
      <c r="F192" t="s">
        <v>939</v>
      </c>
      <c r="G192" t="s">
        <v>10</v>
      </c>
      <c r="H192" s="71">
        <v>4231</v>
      </c>
      <c r="I192" s="71">
        <v>0</v>
      </c>
      <c r="J192" s="71">
        <v>0</v>
      </c>
      <c r="K192" s="71">
        <v>4231</v>
      </c>
      <c r="L192" s="71">
        <v>3754.6529999999998</v>
      </c>
      <c r="M192" s="71">
        <v>0</v>
      </c>
      <c r="N192" s="71">
        <v>0</v>
      </c>
      <c r="O192" s="71">
        <v>209.209</v>
      </c>
      <c r="P192" s="71">
        <v>267.13800000000037</v>
      </c>
      <c r="Q192" s="149" t="s">
        <v>547</v>
      </c>
      <c r="R192" t="s">
        <v>302</v>
      </c>
      <c r="S192" s="149" t="s">
        <v>2170</v>
      </c>
    </row>
    <row r="193" spans="1:19" x14ac:dyDescent="0.25">
      <c r="A193" t="s">
        <v>1263</v>
      </c>
      <c r="B193" s="149">
        <v>332850</v>
      </c>
      <c r="C193" s="149">
        <v>741</v>
      </c>
      <c r="D193" t="s">
        <v>371</v>
      </c>
      <c r="E193" t="s">
        <v>372</v>
      </c>
      <c r="F193" t="s">
        <v>1028</v>
      </c>
      <c r="G193" t="s">
        <v>5</v>
      </c>
      <c r="H193" s="71">
        <v>4454.808</v>
      </c>
      <c r="I193" s="71">
        <v>0</v>
      </c>
      <c r="J193" s="71">
        <v>0</v>
      </c>
      <c r="K193" s="71">
        <v>4454.808</v>
      </c>
      <c r="L193" s="71">
        <v>4138.37</v>
      </c>
      <c r="M193" s="246">
        <v>0</v>
      </c>
      <c r="N193" s="71">
        <v>0.52600000000000002</v>
      </c>
      <c r="O193" s="71">
        <v>76.138999999999996</v>
      </c>
      <c r="P193" s="71">
        <v>239.77300000000014</v>
      </c>
      <c r="Q193" s="149" t="s">
        <v>547</v>
      </c>
      <c r="R193" t="s">
        <v>372</v>
      </c>
      <c r="S193" s="149" t="s">
        <v>2170</v>
      </c>
    </row>
    <row r="194" spans="1:19" x14ac:dyDescent="0.25">
      <c r="A194" t="s">
        <v>1196</v>
      </c>
      <c r="B194" s="149">
        <v>332670</v>
      </c>
      <c r="C194" s="149">
        <v>240</v>
      </c>
      <c r="D194" t="s">
        <v>238</v>
      </c>
      <c r="E194" t="s">
        <v>241</v>
      </c>
      <c r="F194" t="s">
        <v>853</v>
      </c>
      <c r="G194" t="s">
        <v>13</v>
      </c>
      <c r="H194" s="71">
        <v>4595.68</v>
      </c>
      <c r="I194" s="71">
        <v>0</v>
      </c>
      <c r="J194" s="71">
        <v>0</v>
      </c>
      <c r="K194" s="71">
        <v>4595.68</v>
      </c>
      <c r="L194" s="71">
        <v>4204.5690000000004</v>
      </c>
      <c r="M194" s="71">
        <v>0</v>
      </c>
      <c r="N194" s="71">
        <v>0</v>
      </c>
      <c r="O194" s="71">
        <v>85.533000000000001</v>
      </c>
      <c r="P194" s="71">
        <v>305.57799999999952</v>
      </c>
      <c r="Q194" s="149" t="s">
        <v>547</v>
      </c>
      <c r="R194" t="s">
        <v>241</v>
      </c>
      <c r="S194" s="149" t="s">
        <v>2170</v>
      </c>
    </row>
    <row r="195" spans="1:19" x14ac:dyDescent="0.25">
      <c r="A195" t="s">
        <v>1269</v>
      </c>
      <c r="B195" s="149">
        <v>332070</v>
      </c>
      <c r="C195" s="149">
        <v>289</v>
      </c>
      <c r="D195" t="s">
        <v>251</v>
      </c>
      <c r="E195" t="s">
        <v>252</v>
      </c>
      <c r="F195" t="s">
        <v>867</v>
      </c>
      <c r="G195" t="s">
        <v>4</v>
      </c>
      <c r="H195" s="71">
        <v>4626.4549999999999</v>
      </c>
      <c r="I195" s="71">
        <v>0</v>
      </c>
      <c r="J195" s="71">
        <v>0</v>
      </c>
      <c r="K195" s="71">
        <v>4626.4549999999999</v>
      </c>
      <c r="L195" s="71">
        <v>3611.6750000000002</v>
      </c>
      <c r="M195" s="71">
        <v>0</v>
      </c>
      <c r="N195" s="71">
        <v>0</v>
      </c>
      <c r="O195" s="71">
        <v>74.492999999999995</v>
      </c>
      <c r="P195" s="71">
        <v>940.28699999999981</v>
      </c>
      <c r="Q195" s="149" t="s">
        <v>547</v>
      </c>
      <c r="R195" t="s">
        <v>252</v>
      </c>
      <c r="S195" s="149" t="s">
        <v>2170</v>
      </c>
    </row>
    <row r="196" spans="1:19" x14ac:dyDescent="0.25">
      <c r="A196" t="s">
        <v>1230</v>
      </c>
      <c r="B196" s="149">
        <v>332370</v>
      </c>
      <c r="C196" s="149">
        <v>254</v>
      </c>
      <c r="D196" t="s">
        <v>301</v>
      </c>
      <c r="E196" t="s">
        <v>304</v>
      </c>
      <c r="F196" t="s">
        <v>943</v>
      </c>
      <c r="G196" t="s">
        <v>10</v>
      </c>
      <c r="H196" s="71">
        <v>4695.6000000000004</v>
      </c>
      <c r="I196" s="71">
        <v>0</v>
      </c>
      <c r="J196" s="71">
        <v>0</v>
      </c>
      <c r="K196" s="71">
        <v>4695.6000000000004</v>
      </c>
      <c r="L196" s="71">
        <v>5408.9260000000004</v>
      </c>
      <c r="M196" s="246">
        <v>0</v>
      </c>
      <c r="N196" s="71">
        <v>0</v>
      </c>
      <c r="O196" s="71">
        <v>203.99199999999999</v>
      </c>
      <c r="P196" s="71">
        <v>-917.31800000000021</v>
      </c>
      <c r="Q196" s="149" t="s">
        <v>547</v>
      </c>
      <c r="R196" t="s">
        <v>304</v>
      </c>
      <c r="S196" s="149" t="s">
        <v>2170</v>
      </c>
    </row>
    <row r="197" spans="1:19" x14ac:dyDescent="0.25">
      <c r="A197" t="s">
        <v>1184</v>
      </c>
      <c r="B197" s="149">
        <v>331990</v>
      </c>
      <c r="C197" s="149">
        <v>274</v>
      </c>
      <c r="D197" t="s">
        <v>212</v>
      </c>
      <c r="E197" t="s">
        <v>213</v>
      </c>
      <c r="F197" t="s">
        <v>819</v>
      </c>
      <c r="G197" t="s">
        <v>14</v>
      </c>
      <c r="H197" s="71">
        <v>5842.2950000000001</v>
      </c>
      <c r="I197" s="71">
        <v>0</v>
      </c>
      <c r="J197" s="71">
        <v>0</v>
      </c>
      <c r="K197" s="71">
        <v>5842.2950000000001</v>
      </c>
      <c r="L197" s="71">
        <v>4351.4049999999997</v>
      </c>
      <c r="M197" s="246">
        <v>0</v>
      </c>
      <c r="N197" s="71">
        <v>0</v>
      </c>
      <c r="O197" s="71">
        <v>154.298</v>
      </c>
      <c r="P197" s="71">
        <v>1336.5920000000006</v>
      </c>
      <c r="Q197" s="149" t="s">
        <v>547</v>
      </c>
      <c r="R197" t="s">
        <v>213</v>
      </c>
      <c r="S197" s="149" t="s">
        <v>2170</v>
      </c>
    </row>
    <row r="198" spans="1:19" x14ac:dyDescent="0.25">
      <c r="A198" t="s">
        <v>1157</v>
      </c>
      <c r="B198" s="149">
        <v>332900</v>
      </c>
      <c r="C198" s="149">
        <v>53</v>
      </c>
      <c r="D198" t="s">
        <v>2003</v>
      </c>
      <c r="E198" t="s">
        <v>382</v>
      </c>
      <c r="F198" t="s">
        <v>702</v>
      </c>
      <c r="G198" t="s">
        <v>13</v>
      </c>
      <c r="H198" s="71">
        <v>6161.54</v>
      </c>
      <c r="I198" s="71">
        <v>0</v>
      </c>
      <c r="J198" s="71">
        <v>0</v>
      </c>
      <c r="K198" s="71">
        <v>6161.54</v>
      </c>
      <c r="L198" s="71">
        <v>5413.8519999999999</v>
      </c>
      <c r="M198" s="71">
        <v>0</v>
      </c>
      <c r="N198" s="71">
        <v>0</v>
      </c>
      <c r="O198" s="71">
        <v>171.99799999999999</v>
      </c>
      <c r="P198" s="71">
        <v>575.69000000000051</v>
      </c>
      <c r="Q198" s="149" t="s">
        <v>547</v>
      </c>
      <c r="R198" t="s">
        <v>382</v>
      </c>
      <c r="S198" s="149" t="s">
        <v>2170</v>
      </c>
    </row>
    <row r="199" spans="1:19" x14ac:dyDescent="0.25">
      <c r="A199" t="s">
        <v>1234</v>
      </c>
      <c r="B199" s="149">
        <v>332410</v>
      </c>
      <c r="C199" s="149">
        <v>254</v>
      </c>
      <c r="D199" t="s">
        <v>301</v>
      </c>
      <c r="E199" t="s">
        <v>308</v>
      </c>
      <c r="F199" t="s">
        <v>951</v>
      </c>
      <c r="G199" t="s">
        <v>10</v>
      </c>
      <c r="H199" s="71">
        <v>6721.97</v>
      </c>
      <c r="I199" s="71">
        <v>0</v>
      </c>
      <c r="J199" s="71">
        <v>0</v>
      </c>
      <c r="K199" s="71">
        <v>6721.97</v>
      </c>
      <c r="L199" s="71">
        <v>5859.0150000000003</v>
      </c>
      <c r="M199" s="71">
        <v>0</v>
      </c>
      <c r="N199" s="71">
        <v>0</v>
      </c>
      <c r="O199" s="71">
        <v>364.863</v>
      </c>
      <c r="P199" s="71">
        <v>498.09199999999964</v>
      </c>
      <c r="Q199" s="149" t="s">
        <v>547</v>
      </c>
      <c r="R199" t="s">
        <v>308</v>
      </c>
      <c r="S199" s="149" t="s">
        <v>2170</v>
      </c>
    </row>
    <row r="200" spans="1:19" x14ac:dyDescent="0.25">
      <c r="A200" t="s">
        <v>1231</v>
      </c>
      <c r="B200" s="149">
        <v>332380</v>
      </c>
      <c r="C200" s="149">
        <v>254</v>
      </c>
      <c r="D200" t="s">
        <v>301</v>
      </c>
      <c r="E200" t="s">
        <v>305</v>
      </c>
      <c r="F200" t="s">
        <v>945</v>
      </c>
      <c r="G200" t="s">
        <v>10</v>
      </c>
      <c r="H200" s="71">
        <v>7096.4269999999997</v>
      </c>
      <c r="I200" s="71">
        <v>0</v>
      </c>
      <c r="J200" s="71">
        <v>0</v>
      </c>
      <c r="K200" s="71">
        <v>7096.4269999999997</v>
      </c>
      <c r="L200" s="71">
        <v>5590.5680000000002</v>
      </c>
      <c r="M200" s="71">
        <v>0</v>
      </c>
      <c r="N200" s="71">
        <v>0</v>
      </c>
      <c r="O200" s="71">
        <v>416.34699999999998</v>
      </c>
      <c r="P200" s="71">
        <v>1089.5119999999997</v>
      </c>
      <c r="Q200" s="149" t="s">
        <v>547</v>
      </c>
      <c r="R200" t="s">
        <v>305</v>
      </c>
      <c r="S200" s="149" t="s">
        <v>2170</v>
      </c>
    </row>
    <row r="201" spans="1:19" x14ac:dyDescent="0.25">
      <c r="A201" t="s">
        <v>1096</v>
      </c>
      <c r="B201" s="149">
        <v>331220</v>
      </c>
      <c r="C201" s="149">
        <v>2</v>
      </c>
      <c r="D201" t="s">
        <v>78</v>
      </c>
      <c r="E201" t="s">
        <v>1097</v>
      </c>
      <c r="F201" t="s">
        <v>622</v>
      </c>
      <c r="G201" t="s">
        <v>14</v>
      </c>
      <c r="H201" s="71">
        <v>9012.1200000000008</v>
      </c>
      <c r="I201" s="71">
        <v>0</v>
      </c>
      <c r="J201" s="71">
        <v>0</v>
      </c>
      <c r="K201" s="71">
        <v>9012.1200000000008</v>
      </c>
      <c r="L201" s="71">
        <v>7301.78</v>
      </c>
      <c r="M201" s="71">
        <v>0</v>
      </c>
      <c r="N201" s="71">
        <v>0</v>
      </c>
      <c r="O201" s="71">
        <v>150.08000000000001</v>
      </c>
      <c r="P201" s="71">
        <v>1560.2600000000011</v>
      </c>
      <c r="Q201" s="149" t="s">
        <v>547</v>
      </c>
      <c r="R201" t="s">
        <v>1097</v>
      </c>
      <c r="S201" s="149" t="s">
        <v>2170</v>
      </c>
    </row>
    <row r="202" spans="1:19" x14ac:dyDescent="0.25">
      <c r="A202" t="s">
        <v>1236</v>
      </c>
      <c r="B202" s="149">
        <v>332430</v>
      </c>
      <c r="C202" s="149">
        <v>45</v>
      </c>
      <c r="D202" t="s">
        <v>311</v>
      </c>
      <c r="E202" t="s">
        <v>956</v>
      </c>
      <c r="F202" t="s">
        <v>955</v>
      </c>
      <c r="G202" t="s">
        <v>6</v>
      </c>
      <c r="H202" s="71">
        <v>18811</v>
      </c>
      <c r="I202" s="71">
        <v>0</v>
      </c>
      <c r="J202" s="71">
        <v>0</v>
      </c>
      <c r="K202" s="71">
        <v>18811</v>
      </c>
      <c r="L202" s="71">
        <v>17573.335999999999</v>
      </c>
      <c r="M202" s="71">
        <v>0</v>
      </c>
      <c r="N202" s="71">
        <v>4.9279999999999999</v>
      </c>
      <c r="O202" s="71">
        <v>351.9</v>
      </c>
      <c r="P202" s="71">
        <v>880.83599999999933</v>
      </c>
      <c r="Q202" s="149" t="s">
        <v>547</v>
      </c>
      <c r="R202" t="s">
        <v>956</v>
      </c>
      <c r="S202" s="149" t="s">
        <v>2170</v>
      </c>
    </row>
    <row r="203" spans="1:19" x14ac:dyDescent="0.25">
      <c r="A203" t="s">
        <v>1205</v>
      </c>
      <c r="B203" s="149">
        <v>332130</v>
      </c>
      <c r="C203" s="149">
        <v>17</v>
      </c>
      <c r="D203" t="s">
        <v>258</v>
      </c>
      <c r="E203" t="s">
        <v>259</v>
      </c>
      <c r="F203" t="s">
        <v>889</v>
      </c>
      <c r="G203" t="s">
        <v>11</v>
      </c>
      <c r="H203" s="71">
        <v>21741.831999999999</v>
      </c>
      <c r="I203" s="71">
        <v>0</v>
      </c>
      <c r="J203" s="71">
        <v>0</v>
      </c>
      <c r="K203" s="71">
        <v>21741.831999999999</v>
      </c>
      <c r="L203" s="71">
        <v>19932.256000000001</v>
      </c>
      <c r="M203" s="71">
        <v>0</v>
      </c>
      <c r="N203" s="71">
        <v>0</v>
      </c>
      <c r="O203" s="71">
        <v>447.91</v>
      </c>
      <c r="P203" s="71">
        <v>1361.6659999999974</v>
      </c>
      <c r="Q203" s="149" t="s">
        <v>547</v>
      </c>
      <c r="R203" t="s">
        <v>259</v>
      </c>
      <c r="S203" s="149" t="s">
        <v>2170</v>
      </c>
    </row>
    <row r="204" spans="1:19" x14ac:dyDescent="0.25">
      <c r="A204" t="s">
        <v>1220</v>
      </c>
      <c r="B204" s="149">
        <v>332280</v>
      </c>
      <c r="C204" s="149">
        <v>22</v>
      </c>
      <c r="D204" t="s">
        <v>285</v>
      </c>
      <c r="E204" t="s">
        <v>925</v>
      </c>
      <c r="F204" t="s">
        <v>924</v>
      </c>
      <c r="G204" t="s">
        <v>6</v>
      </c>
      <c r="H204" s="71">
        <v>21796.13</v>
      </c>
      <c r="I204" s="71">
        <v>0</v>
      </c>
      <c r="J204" s="71">
        <v>0</v>
      </c>
      <c r="K204" s="71">
        <v>21796.13</v>
      </c>
      <c r="L204" s="71">
        <v>19671.148000000001</v>
      </c>
      <c r="M204" s="71">
        <v>0</v>
      </c>
      <c r="N204" s="71">
        <v>0</v>
      </c>
      <c r="O204" s="71">
        <v>703.58799999999997</v>
      </c>
      <c r="P204" s="71">
        <v>1421.3940000000002</v>
      </c>
      <c r="Q204" s="149" t="s">
        <v>547</v>
      </c>
      <c r="R204" t="s">
        <v>925</v>
      </c>
      <c r="S204" s="149" t="s">
        <v>2170</v>
      </c>
    </row>
    <row r="205" spans="1:19" x14ac:dyDescent="0.25">
      <c r="A205" t="s">
        <v>1178</v>
      </c>
      <c r="B205" s="149">
        <v>331920</v>
      </c>
      <c r="C205" s="149">
        <v>160</v>
      </c>
      <c r="D205" t="s">
        <v>200</v>
      </c>
      <c r="E205" t="s">
        <v>793</v>
      </c>
      <c r="F205" t="s">
        <v>792</v>
      </c>
      <c r="G205" t="s">
        <v>7</v>
      </c>
      <c r="H205" s="71">
        <v>27228.940999999999</v>
      </c>
      <c r="I205" s="71">
        <v>0</v>
      </c>
      <c r="J205" s="71">
        <v>0</v>
      </c>
      <c r="K205" s="71">
        <v>27228.940999999999</v>
      </c>
      <c r="L205" s="71">
        <v>25677.65</v>
      </c>
      <c r="M205" s="71">
        <v>0</v>
      </c>
      <c r="N205" s="71">
        <v>0</v>
      </c>
      <c r="O205" s="71">
        <v>330.916</v>
      </c>
      <c r="P205" s="71">
        <v>1220.3749999999964</v>
      </c>
      <c r="Q205" s="149" t="s">
        <v>2151</v>
      </c>
      <c r="R205" t="s">
        <v>793</v>
      </c>
      <c r="S205" s="149" t="s">
        <v>2170</v>
      </c>
    </row>
    <row r="206" spans="1:19" x14ac:dyDescent="0.25">
      <c r="A206" t="s">
        <v>1227</v>
      </c>
      <c r="B206" s="149">
        <v>332340</v>
      </c>
      <c r="C206" s="149">
        <v>150</v>
      </c>
      <c r="D206" t="s">
        <v>299</v>
      </c>
      <c r="E206" t="s">
        <v>166</v>
      </c>
      <c r="F206" t="s">
        <v>937</v>
      </c>
      <c r="G206" t="s">
        <v>5</v>
      </c>
      <c r="H206" s="71">
        <v>31581.758999999998</v>
      </c>
      <c r="I206" s="71">
        <v>985.50099999999998</v>
      </c>
      <c r="J206" s="71">
        <v>0</v>
      </c>
      <c r="K206" s="71">
        <v>32567.26</v>
      </c>
      <c r="L206" s="71">
        <v>29509.803</v>
      </c>
      <c r="M206" s="71">
        <v>0</v>
      </c>
      <c r="N206" s="71">
        <v>0</v>
      </c>
      <c r="O206" s="71">
        <v>1251.2149999999999</v>
      </c>
      <c r="P206" s="71">
        <v>1806.2419999999984</v>
      </c>
      <c r="Q206" s="149" t="s">
        <v>2151</v>
      </c>
      <c r="R206" t="s">
        <v>166</v>
      </c>
      <c r="S206" s="149" t="s">
        <v>2170</v>
      </c>
    </row>
    <row r="207" spans="1:19" x14ac:dyDescent="0.25">
      <c r="A207" t="s">
        <v>1102</v>
      </c>
      <c r="B207" s="149">
        <v>331800</v>
      </c>
      <c r="C207" s="149">
        <v>169</v>
      </c>
      <c r="D207" t="s">
        <v>101</v>
      </c>
      <c r="E207" t="s">
        <v>1103</v>
      </c>
      <c r="F207" t="s">
        <v>642</v>
      </c>
      <c r="G207" t="s">
        <v>9</v>
      </c>
      <c r="H207" s="71">
        <v>42645.599999999999</v>
      </c>
      <c r="I207" s="71">
        <v>0</v>
      </c>
      <c r="J207" s="71">
        <v>0</v>
      </c>
      <c r="K207" s="71">
        <v>42645.599999999999</v>
      </c>
      <c r="L207" s="71">
        <v>40235.025999999998</v>
      </c>
      <c r="M207" s="71">
        <v>0</v>
      </c>
      <c r="N207" s="71">
        <v>0</v>
      </c>
      <c r="O207" s="71">
        <v>622.673</v>
      </c>
      <c r="P207" s="71">
        <v>1787.900999999998</v>
      </c>
      <c r="Q207" s="149" t="s">
        <v>2151</v>
      </c>
      <c r="R207" t="s">
        <v>1103</v>
      </c>
      <c r="S207" s="149" t="s">
        <v>2170</v>
      </c>
    </row>
    <row r="208" spans="1:19" x14ac:dyDescent="0.25">
      <c r="A208" t="s">
        <v>1264</v>
      </c>
      <c r="B208" s="149">
        <v>332860</v>
      </c>
      <c r="C208" s="149">
        <v>106</v>
      </c>
      <c r="D208" t="s">
        <v>373</v>
      </c>
      <c r="E208" t="s">
        <v>407</v>
      </c>
      <c r="F208" t="s">
        <v>1030</v>
      </c>
      <c r="G208" t="s">
        <v>4</v>
      </c>
      <c r="H208" s="71">
        <v>47999.892999999996</v>
      </c>
      <c r="I208" s="71">
        <v>0</v>
      </c>
      <c r="J208" s="71">
        <v>0</v>
      </c>
      <c r="K208" s="71">
        <v>47999.892999999996</v>
      </c>
      <c r="L208" s="71">
        <v>44573.824000000001</v>
      </c>
      <c r="M208" s="71">
        <v>0</v>
      </c>
      <c r="N208" s="71">
        <v>0</v>
      </c>
      <c r="O208" s="71">
        <v>935.89200000000005</v>
      </c>
      <c r="P208" s="71">
        <v>2490.176999999996</v>
      </c>
      <c r="Q208" s="149" t="s">
        <v>2151</v>
      </c>
      <c r="R208" t="s">
        <v>407</v>
      </c>
      <c r="S208" s="149" t="s">
        <v>2170</v>
      </c>
    </row>
    <row r="209" spans="13:13" x14ac:dyDescent="0.25">
      <c r="M209" s="71"/>
    </row>
    <row r="210" spans="13:13" x14ac:dyDescent="0.25">
      <c r="M210" s="71"/>
    </row>
    <row r="211" spans="13:13" x14ac:dyDescent="0.25">
      <c r="M211" s="71"/>
    </row>
    <row r="212" spans="13:13" x14ac:dyDescent="0.25">
      <c r="M212" s="71"/>
    </row>
    <row r="213" spans="13:13" x14ac:dyDescent="0.25">
      <c r="M213" s="71"/>
    </row>
    <row r="214" spans="13:13" x14ac:dyDescent="0.25">
      <c r="M214" s="71"/>
    </row>
  </sheetData>
  <autoFilter ref="A2:T211" xr:uid="{00000000-0001-0000-0D00-000000000000}">
    <sortState xmlns:xlrd2="http://schemas.microsoft.com/office/spreadsheetml/2017/richdata2" ref="A3:T211">
      <sortCondition ref="Q2:Q211"/>
    </sortState>
  </autoFilter>
  <sortState xmlns:xlrd2="http://schemas.microsoft.com/office/spreadsheetml/2017/richdata2" ref="A3:T211">
    <sortCondition ref="G3:G211"/>
    <sortCondition ref="F3:F211"/>
    <sortCondition ref="D3:D211"/>
    <sortCondition ref="A3:A211"/>
  </sortState>
  <conditionalFormatting sqref="A1:A1048576">
    <cfRule type="duplicateValues" dxfId="76" priority="2"/>
  </conditionalFormatting>
  <conditionalFormatting sqref="E1:E1048576">
    <cfRule type="duplicateValues" dxfId="75"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sheetPr>
  <dimension ref="A1:R253"/>
  <sheetViews>
    <sheetView workbookViewId="0">
      <pane xSplit="3" ySplit="3" topLeftCell="D4" activePane="bottomRight" state="frozen"/>
      <selection activeCell="H4" sqref="H4"/>
      <selection pane="topRight" activeCell="H4" sqref="H4"/>
      <selection pane="bottomLeft" activeCell="H4" sqref="H4"/>
      <selection pane="bottomRight" activeCell="A15" sqref="A15:XFD23"/>
    </sheetView>
  </sheetViews>
  <sheetFormatPr defaultRowHeight="15" x14ac:dyDescent="0.25"/>
  <cols>
    <col min="1" max="1" width="14.7109375" customWidth="1"/>
    <col min="2" max="2" width="8.85546875" style="149" customWidth="1"/>
    <col min="3" max="3" width="34" customWidth="1"/>
    <col min="4" max="4" width="21.28515625" customWidth="1"/>
    <col min="5" max="5" width="32.28515625" bestFit="1" customWidth="1"/>
    <col min="6" max="6" width="12.85546875" bestFit="1" customWidth="1"/>
    <col min="7" max="7" width="13.28515625" style="71" bestFit="1" customWidth="1"/>
    <col min="8" max="8" width="15.5703125" style="71" customWidth="1"/>
    <col min="9" max="9" width="15.28515625" style="71" bestFit="1" customWidth="1"/>
    <col min="10" max="10" width="10.7109375" style="71" bestFit="1" customWidth="1"/>
    <col min="11" max="11" width="15.7109375" style="71" bestFit="1" customWidth="1"/>
    <col min="12" max="12" width="9.5703125" style="71" customWidth="1"/>
    <col min="13" max="13" width="9.28515625" style="246" bestFit="1" customWidth="1"/>
    <col min="14" max="14" width="13.28515625" style="71" bestFit="1" customWidth="1"/>
    <col min="16" max="16" width="10.42578125" customWidth="1"/>
    <col min="17" max="17" width="12.5703125" customWidth="1"/>
    <col min="18" max="18" width="9.140625" style="149"/>
  </cols>
  <sheetData>
    <row r="1" spans="1:18" x14ac:dyDescent="0.25">
      <c r="A1" s="3" t="s">
        <v>2220</v>
      </c>
      <c r="D1" s="71"/>
      <c r="E1" s="71"/>
      <c r="F1" s="71"/>
    </row>
    <row r="2" spans="1:18" x14ac:dyDescent="0.25">
      <c r="A2" s="3"/>
      <c r="D2" s="71"/>
      <c r="E2" s="71"/>
      <c r="F2" s="71"/>
    </row>
    <row r="3" spans="1:18" ht="60" x14ac:dyDescent="0.25">
      <c r="A3" s="146" t="s">
        <v>1389</v>
      </c>
      <c r="B3" s="238" t="s">
        <v>1384</v>
      </c>
      <c r="C3" s="146" t="s">
        <v>2163</v>
      </c>
      <c r="D3" s="146" t="s">
        <v>54</v>
      </c>
      <c r="E3" s="146" t="s">
        <v>565</v>
      </c>
      <c r="F3" s="146" t="s">
        <v>566</v>
      </c>
      <c r="G3" s="343" t="s">
        <v>32</v>
      </c>
      <c r="H3" s="343" t="s">
        <v>410</v>
      </c>
      <c r="I3" s="343" t="s">
        <v>34</v>
      </c>
      <c r="J3" s="343" t="s">
        <v>567</v>
      </c>
      <c r="K3" s="343" t="s">
        <v>56</v>
      </c>
      <c r="L3" s="343" t="s">
        <v>568</v>
      </c>
      <c r="M3" s="343" t="s">
        <v>569</v>
      </c>
      <c r="N3" s="334" t="s">
        <v>2166</v>
      </c>
      <c r="O3" s="145" t="s">
        <v>570</v>
      </c>
      <c r="P3" s="145" t="s">
        <v>571</v>
      </c>
      <c r="Q3" s="145" t="s">
        <v>572</v>
      </c>
      <c r="R3" s="147" t="s">
        <v>58</v>
      </c>
    </row>
    <row r="4" spans="1:18" x14ac:dyDescent="0.25">
      <c r="A4" t="s">
        <v>862</v>
      </c>
      <c r="B4" s="149">
        <v>103</v>
      </c>
      <c r="C4" t="s">
        <v>245</v>
      </c>
      <c r="D4" t="s">
        <v>250</v>
      </c>
      <c r="E4" t="s">
        <v>860</v>
      </c>
      <c r="F4" t="s">
        <v>13</v>
      </c>
      <c r="G4" s="71">
        <v>0</v>
      </c>
      <c r="H4" s="71">
        <v>-262.90199000000001</v>
      </c>
      <c r="I4" s="71">
        <v>0</v>
      </c>
      <c r="J4" s="71">
        <v>0</v>
      </c>
      <c r="K4" s="71">
        <v>0</v>
      </c>
      <c r="L4" s="71">
        <v>0</v>
      </c>
      <c r="M4" s="71">
        <v>0</v>
      </c>
      <c r="N4" s="71">
        <v>-262.90199000000001</v>
      </c>
      <c r="O4" t="s">
        <v>584</v>
      </c>
      <c r="P4">
        <v>12</v>
      </c>
      <c r="Q4" t="s">
        <v>965</v>
      </c>
    </row>
    <row r="5" spans="1:18" x14ac:dyDescent="0.25">
      <c r="A5" t="s">
        <v>823</v>
      </c>
      <c r="B5" s="149">
        <v>13</v>
      </c>
      <c r="C5" t="s">
        <v>218</v>
      </c>
      <c r="D5" t="s">
        <v>219</v>
      </c>
      <c r="E5" t="s">
        <v>596</v>
      </c>
      <c r="F5" t="s">
        <v>12</v>
      </c>
      <c r="G5" s="71">
        <v>-121</v>
      </c>
      <c r="H5" s="71">
        <v>0</v>
      </c>
      <c r="I5" s="71">
        <v>0</v>
      </c>
      <c r="J5" s="71">
        <v>0</v>
      </c>
      <c r="K5" s="71">
        <v>0</v>
      </c>
      <c r="L5" s="71">
        <v>0</v>
      </c>
      <c r="M5" s="71">
        <v>0</v>
      </c>
      <c r="N5" s="71">
        <v>-121</v>
      </c>
      <c r="O5" t="s">
        <v>584</v>
      </c>
      <c r="P5">
        <v>12</v>
      </c>
      <c r="Q5">
        <v>0</v>
      </c>
    </row>
    <row r="6" spans="1:18" x14ac:dyDescent="0.25">
      <c r="A6" t="s">
        <v>909</v>
      </c>
      <c r="B6" s="149">
        <v>0</v>
      </c>
      <c r="C6" t="s">
        <v>274</v>
      </c>
      <c r="D6" t="s">
        <v>275</v>
      </c>
      <c r="E6" t="s">
        <v>910</v>
      </c>
      <c r="F6" t="s">
        <v>13</v>
      </c>
      <c r="G6" s="71">
        <v>0</v>
      </c>
      <c r="H6" s="71">
        <v>-39</v>
      </c>
      <c r="I6" s="71">
        <v>0</v>
      </c>
      <c r="J6" s="71">
        <v>0</v>
      </c>
      <c r="K6" s="71">
        <v>0</v>
      </c>
      <c r="L6" s="71">
        <v>0</v>
      </c>
      <c r="M6" s="71">
        <v>0</v>
      </c>
      <c r="N6" s="71">
        <v>-39</v>
      </c>
      <c r="O6" t="s">
        <v>584</v>
      </c>
      <c r="P6">
        <v>12</v>
      </c>
      <c r="Q6" t="s">
        <v>276</v>
      </c>
    </row>
    <row r="7" spans="1:18" x14ac:dyDescent="0.25">
      <c r="A7" t="s">
        <v>620</v>
      </c>
      <c r="B7" s="149">
        <v>2</v>
      </c>
      <c r="C7" t="s">
        <v>78</v>
      </c>
      <c r="D7" t="s">
        <v>97</v>
      </c>
      <c r="E7" t="s">
        <v>598</v>
      </c>
      <c r="F7" t="s">
        <v>13</v>
      </c>
      <c r="G7" s="71">
        <v>0</v>
      </c>
      <c r="H7" s="71">
        <v>-24</v>
      </c>
      <c r="I7" s="71">
        <v>0</v>
      </c>
      <c r="J7" s="71">
        <v>0</v>
      </c>
      <c r="K7" s="71">
        <v>0</v>
      </c>
      <c r="L7" s="71">
        <v>0</v>
      </c>
      <c r="M7" s="71">
        <v>0</v>
      </c>
      <c r="N7" s="71">
        <v>-24</v>
      </c>
      <c r="O7" t="s">
        <v>584</v>
      </c>
      <c r="P7">
        <v>12</v>
      </c>
      <c r="Q7" t="s">
        <v>599</v>
      </c>
    </row>
    <row r="8" spans="1:18" x14ac:dyDescent="0.25">
      <c r="A8" t="s">
        <v>607</v>
      </c>
      <c r="B8" s="149">
        <v>2</v>
      </c>
      <c r="C8" t="s">
        <v>78</v>
      </c>
      <c r="D8" t="s">
        <v>99</v>
      </c>
      <c r="E8" t="s">
        <v>598</v>
      </c>
      <c r="F8" t="s">
        <v>13</v>
      </c>
      <c r="G8" s="71">
        <v>0</v>
      </c>
      <c r="H8" s="71">
        <v>-15.000000000000002</v>
      </c>
      <c r="I8" s="71">
        <v>0</v>
      </c>
      <c r="J8" s="71">
        <v>0</v>
      </c>
      <c r="K8" s="71">
        <v>0</v>
      </c>
      <c r="L8" s="71">
        <v>0</v>
      </c>
      <c r="M8" s="71">
        <v>0</v>
      </c>
      <c r="N8" s="71">
        <v>-15.000000000000002</v>
      </c>
      <c r="O8" t="s">
        <v>584</v>
      </c>
      <c r="P8">
        <v>12</v>
      </c>
      <c r="Q8" t="s">
        <v>599</v>
      </c>
    </row>
    <row r="9" spans="1:18" x14ac:dyDescent="0.25">
      <c r="A9" t="s">
        <v>590</v>
      </c>
      <c r="B9" s="149">
        <v>1</v>
      </c>
      <c r="C9" t="s">
        <v>67</v>
      </c>
      <c r="D9" t="s">
        <v>70</v>
      </c>
      <c r="E9" t="s">
        <v>583</v>
      </c>
      <c r="F9" t="s">
        <v>13</v>
      </c>
      <c r="G9" s="71">
        <v>0</v>
      </c>
      <c r="H9" s="71">
        <v>0</v>
      </c>
      <c r="I9" s="71">
        <v>0</v>
      </c>
      <c r="J9" s="71">
        <v>0</v>
      </c>
      <c r="K9" s="71">
        <v>0</v>
      </c>
      <c r="L9" s="71">
        <v>0</v>
      </c>
      <c r="M9" s="246">
        <v>0</v>
      </c>
      <c r="N9" s="71">
        <v>0</v>
      </c>
      <c r="O9" t="s">
        <v>584</v>
      </c>
      <c r="P9">
        <v>24</v>
      </c>
      <c r="Q9" t="s">
        <v>585</v>
      </c>
    </row>
    <row r="10" spans="1:18" x14ac:dyDescent="0.25">
      <c r="A10" t="s">
        <v>876</v>
      </c>
      <c r="B10" s="149">
        <v>16</v>
      </c>
      <c r="C10" t="s">
        <v>255</v>
      </c>
      <c r="D10" t="s">
        <v>877</v>
      </c>
      <c r="E10" t="s">
        <v>872</v>
      </c>
      <c r="F10" t="s">
        <v>8</v>
      </c>
      <c r="G10" s="71">
        <v>0</v>
      </c>
      <c r="H10" s="71">
        <v>0</v>
      </c>
      <c r="I10" s="71">
        <v>0</v>
      </c>
      <c r="J10" s="71">
        <v>0</v>
      </c>
      <c r="K10" s="71">
        <v>0</v>
      </c>
      <c r="L10" s="71">
        <v>0</v>
      </c>
      <c r="M10" s="71">
        <v>0</v>
      </c>
      <c r="N10" s="71">
        <v>0</v>
      </c>
      <c r="O10" t="s">
        <v>584</v>
      </c>
      <c r="P10">
        <v>12</v>
      </c>
      <c r="Q10" t="s">
        <v>873</v>
      </c>
    </row>
    <row r="11" spans="1:18" x14ac:dyDescent="0.25">
      <c r="A11" t="s">
        <v>878</v>
      </c>
      <c r="B11" s="149">
        <v>16</v>
      </c>
      <c r="C11" t="s">
        <v>255</v>
      </c>
      <c r="D11" t="s">
        <v>879</v>
      </c>
      <c r="E11" t="s">
        <v>872</v>
      </c>
      <c r="F11" t="s">
        <v>8</v>
      </c>
      <c r="G11" s="71">
        <v>0</v>
      </c>
      <c r="H11" s="71">
        <v>0</v>
      </c>
      <c r="I11" s="71">
        <v>0</v>
      </c>
      <c r="J11" s="71">
        <v>0</v>
      </c>
      <c r="K11" s="71">
        <v>0</v>
      </c>
      <c r="L11" s="71">
        <v>0</v>
      </c>
      <c r="M11" s="246">
        <v>0</v>
      </c>
      <c r="N11" s="71">
        <v>0</v>
      </c>
      <c r="O11" t="s">
        <v>584</v>
      </c>
      <c r="P11">
        <v>12</v>
      </c>
      <c r="Q11" t="s">
        <v>873</v>
      </c>
    </row>
    <row r="12" spans="1:18" x14ac:dyDescent="0.25">
      <c r="A12" t="s">
        <v>1302</v>
      </c>
      <c r="B12" s="149">
        <v>16</v>
      </c>
      <c r="C12" t="s">
        <v>255</v>
      </c>
      <c r="D12" t="s">
        <v>1335</v>
      </c>
      <c r="E12" t="s">
        <v>872</v>
      </c>
      <c r="F12" t="s">
        <v>8</v>
      </c>
      <c r="G12" s="71">
        <v>0</v>
      </c>
      <c r="H12" s="71">
        <v>0</v>
      </c>
      <c r="I12" s="71">
        <v>0</v>
      </c>
      <c r="J12" s="71">
        <v>0</v>
      </c>
      <c r="K12" s="71">
        <v>0</v>
      </c>
      <c r="L12" s="71">
        <v>0</v>
      </c>
      <c r="M12" s="71">
        <v>0</v>
      </c>
      <c r="N12" s="71">
        <v>0</v>
      </c>
      <c r="O12" t="s">
        <v>584</v>
      </c>
      <c r="P12">
        <v>12</v>
      </c>
      <c r="Q12" t="s">
        <v>873</v>
      </c>
    </row>
    <row r="13" spans="1:18" x14ac:dyDescent="0.25">
      <c r="A13" t="s">
        <v>756</v>
      </c>
      <c r="B13" s="149">
        <v>767</v>
      </c>
      <c r="C13" t="s">
        <v>757</v>
      </c>
      <c r="D13" t="s">
        <v>172</v>
      </c>
      <c r="E13" t="s">
        <v>758</v>
      </c>
      <c r="F13" t="s">
        <v>14</v>
      </c>
      <c r="G13" s="71">
        <v>0</v>
      </c>
      <c r="H13" s="71">
        <v>0</v>
      </c>
      <c r="I13" s="71">
        <v>0</v>
      </c>
      <c r="J13" s="71">
        <v>0</v>
      </c>
      <c r="K13" s="71">
        <v>0</v>
      </c>
      <c r="L13" s="71">
        <v>0</v>
      </c>
      <c r="M13" s="246">
        <v>0</v>
      </c>
      <c r="N13" s="71">
        <v>0</v>
      </c>
      <c r="O13">
        <v>0</v>
      </c>
      <c r="P13">
        <v>0</v>
      </c>
      <c r="Q13" t="s">
        <v>172</v>
      </c>
    </row>
    <row r="14" spans="1:18" x14ac:dyDescent="0.25">
      <c r="A14" t="s">
        <v>972</v>
      </c>
      <c r="B14" s="149">
        <v>759</v>
      </c>
      <c r="C14" t="s">
        <v>330</v>
      </c>
      <c r="D14" t="s">
        <v>331</v>
      </c>
      <c r="E14" t="s">
        <v>973</v>
      </c>
      <c r="F14" t="s">
        <v>14</v>
      </c>
      <c r="G14" s="71">
        <v>0</v>
      </c>
      <c r="H14" s="71">
        <v>0</v>
      </c>
      <c r="I14" s="71">
        <v>0</v>
      </c>
      <c r="J14" s="71">
        <v>0</v>
      </c>
      <c r="K14" s="71">
        <v>0</v>
      </c>
      <c r="L14" s="71">
        <v>0</v>
      </c>
      <c r="M14" s="246">
        <v>0</v>
      </c>
      <c r="N14" s="71">
        <v>0</v>
      </c>
      <c r="O14">
        <v>0</v>
      </c>
      <c r="P14">
        <v>0</v>
      </c>
      <c r="Q14" t="s">
        <v>331</v>
      </c>
    </row>
    <row r="15" spans="1:18" x14ac:dyDescent="0.25">
      <c r="A15" t="s">
        <v>1048</v>
      </c>
      <c r="B15" s="149">
        <v>659</v>
      </c>
      <c r="C15" t="s">
        <v>291</v>
      </c>
      <c r="D15" t="s">
        <v>292</v>
      </c>
      <c r="E15" t="s">
        <v>1049</v>
      </c>
      <c r="F15" t="s">
        <v>6</v>
      </c>
      <c r="G15" s="71">
        <v>0</v>
      </c>
      <c r="H15" s="71">
        <v>0</v>
      </c>
      <c r="I15" s="71">
        <v>0</v>
      </c>
      <c r="J15" s="71">
        <v>0</v>
      </c>
      <c r="K15" s="71">
        <v>0</v>
      </c>
      <c r="L15" s="71">
        <v>0</v>
      </c>
      <c r="M15" s="71">
        <v>0</v>
      </c>
      <c r="N15" s="71">
        <v>0</v>
      </c>
      <c r="O15">
        <v>0</v>
      </c>
      <c r="P15">
        <v>0</v>
      </c>
      <c r="Q15" t="s">
        <v>292</v>
      </c>
    </row>
    <row r="16" spans="1:18" x14ac:dyDescent="0.25">
      <c r="A16" t="s">
        <v>988</v>
      </c>
      <c r="B16" s="149">
        <v>709</v>
      </c>
      <c r="C16" t="s">
        <v>345</v>
      </c>
      <c r="D16" t="s">
        <v>346</v>
      </c>
      <c r="E16" t="s">
        <v>989</v>
      </c>
      <c r="F16" t="s">
        <v>14</v>
      </c>
      <c r="G16" s="71">
        <v>0</v>
      </c>
      <c r="H16" s="71">
        <v>0</v>
      </c>
      <c r="I16" s="71">
        <v>0</v>
      </c>
      <c r="J16" s="71">
        <v>0</v>
      </c>
      <c r="K16" s="71">
        <v>0</v>
      </c>
      <c r="L16" s="71">
        <v>0</v>
      </c>
      <c r="M16" s="71">
        <v>0</v>
      </c>
      <c r="N16" s="71">
        <v>0</v>
      </c>
      <c r="O16">
        <v>0</v>
      </c>
      <c r="P16">
        <v>0</v>
      </c>
      <c r="Q16" t="s">
        <v>346</v>
      </c>
    </row>
    <row r="17" spans="1:17" x14ac:dyDescent="0.25">
      <c r="A17" t="s">
        <v>1020</v>
      </c>
      <c r="B17" s="149">
        <v>729</v>
      </c>
      <c r="C17" t="s">
        <v>367</v>
      </c>
      <c r="D17" t="s">
        <v>368</v>
      </c>
      <c r="E17" t="s">
        <v>1021</v>
      </c>
      <c r="F17" t="s">
        <v>6</v>
      </c>
      <c r="G17" s="71">
        <v>0</v>
      </c>
      <c r="H17" s="71">
        <v>0</v>
      </c>
      <c r="I17" s="71">
        <v>0</v>
      </c>
      <c r="J17" s="71">
        <v>0</v>
      </c>
      <c r="K17" s="71">
        <v>0</v>
      </c>
      <c r="L17" s="71">
        <v>0</v>
      </c>
      <c r="M17" s="71">
        <v>0</v>
      </c>
      <c r="N17" s="71">
        <v>0</v>
      </c>
      <c r="O17">
        <v>0</v>
      </c>
      <c r="P17">
        <v>0</v>
      </c>
      <c r="Q17" t="s">
        <v>368</v>
      </c>
    </row>
    <row r="18" spans="1:17" x14ac:dyDescent="0.25">
      <c r="A18" t="s">
        <v>1408</v>
      </c>
      <c r="B18" s="149">
        <v>0</v>
      </c>
      <c r="C18" t="s">
        <v>1854</v>
      </c>
      <c r="D18" t="s">
        <v>252</v>
      </c>
      <c r="E18" t="s">
        <v>867</v>
      </c>
      <c r="F18" t="s">
        <v>4</v>
      </c>
      <c r="G18" s="71">
        <v>0</v>
      </c>
      <c r="H18" s="71">
        <v>0</v>
      </c>
      <c r="I18" s="71">
        <v>0</v>
      </c>
      <c r="J18" s="71">
        <v>0</v>
      </c>
      <c r="K18" s="71">
        <v>0</v>
      </c>
      <c r="L18" s="71">
        <v>0</v>
      </c>
      <c r="M18" s="71">
        <v>0</v>
      </c>
      <c r="N18" s="71">
        <v>0</v>
      </c>
      <c r="O18">
        <v>0</v>
      </c>
      <c r="P18">
        <v>0</v>
      </c>
      <c r="Q18" t="s">
        <v>252</v>
      </c>
    </row>
    <row r="19" spans="1:17" x14ac:dyDescent="0.25">
      <c r="A19" t="s">
        <v>611</v>
      </c>
      <c r="B19" s="149">
        <v>2</v>
      </c>
      <c r="C19" t="s">
        <v>78</v>
      </c>
      <c r="D19" t="s">
        <v>90</v>
      </c>
      <c r="E19" t="s">
        <v>598</v>
      </c>
      <c r="F19" t="s">
        <v>13</v>
      </c>
      <c r="G19" s="71">
        <v>0</v>
      </c>
      <c r="H19" s="71">
        <v>13</v>
      </c>
      <c r="I19" s="71">
        <v>0</v>
      </c>
      <c r="J19" s="71">
        <v>0</v>
      </c>
      <c r="K19" s="71">
        <v>0</v>
      </c>
      <c r="L19" s="71">
        <v>0</v>
      </c>
      <c r="M19" s="71">
        <v>0</v>
      </c>
      <c r="N19" s="71">
        <v>13</v>
      </c>
      <c r="O19" t="s">
        <v>584</v>
      </c>
      <c r="P19">
        <v>12</v>
      </c>
      <c r="Q19" t="s">
        <v>599</v>
      </c>
    </row>
    <row r="20" spans="1:17" x14ac:dyDescent="0.25">
      <c r="A20" t="s">
        <v>1319</v>
      </c>
      <c r="B20" s="149">
        <v>2</v>
      </c>
      <c r="C20" t="s">
        <v>78</v>
      </c>
      <c r="D20" t="s">
        <v>84</v>
      </c>
      <c r="E20" t="s">
        <v>598</v>
      </c>
      <c r="F20" t="s">
        <v>13</v>
      </c>
      <c r="G20" s="71">
        <v>0</v>
      </c>
      <c r="H20" s="71">
        <v>14.948</v>
      </c>
      <c r="I20" s="71">
        <v>0</v>
      </c>
      <c r="J20" s="71">
        <v>0</v>
      </c>
      <c r="K20" s="71">
        <v>0</v>
      </c>
      <c r="L20" s="71">
        <v>0</v>
      </c>
      <c r="M20" s="71">
        <v>0</v>
      </c>
      <c r="N20" s="71">
        <v>14.948</v>
      </c>
      <c r="O20" t="s">
        <v>547</v>
      </c>
      <c r="P20">
        <v>4</v>
      </c>
      <c r="Q20" t="s">
        <v>599</v>
      </c>
    </row>
    <row r="21" spans="1:17" x14ac:dyDescent="0.25">
      <c r="A21" t="s">
        <v>633</v>
      </c>
      <c r="B21" s="149">
        <v>2</v>
      </c>
      <c r="C21" t="s">
        <v>78</v>
      </c>
      <c r="D21" t="s">
        <v>88</v>
      </c>
      <c r="E21" t="s">
        <v>634</v>
      </c>
      <c r="F21" t="s">
        <v>14</v>
      </c>
      <c r="G21" s="71">
        <v>0</v>
      </c>
      <c r="H21" s="71">
        <v>26.303999999999998</v>
      </c>
      <c r="I21" s="71">
        <v>0</v>
      </c>
      <c r="J21" s="71">
        <v>0</v>
      </c>
      <c r="K21" s="71">
        <v>0</v>
      </c>
      <c r="L21" s="71">
        <v>0</v>
      </c>
      <c r="M21" s="71">
        <v>0</v>
      </c>
      <c r="N21" s="71">
        <v>26.303999999999998</v>
      </c>
      <c r="O21" t="s">
        <v>547</v>
      </c>
      <c r="P21">
        <v>12</v>
      </c>
      <c r="Q21" t="s">
        <v>88</v>
      </c>
    </row>
    <row r="22" spans="1:17" x14ac:dyDescent="0.25">
      <c r="A22" t="s">
        <v>779</v>
      </c>
      <c r="B22" s="149">
        <v>108</v>
      </c>
      <c r="C22" t="s">
        <v>1634</v>
      </c>
      <c r="D22" t="s">
        <v>339</v>
      </c>
      <c r="E22" t="s">
        <v>596</v>
      </c>
      <c r="F22" t="s">
        <v>12</v>
      </c>
      <c r="G22" s="71">
        <v>0</v>
      </c>
      <c r="H22" s="71">
        <v>49</v>
      </c>
      <c r="I22" s="71">
        <v>0</v>
      </c>
      <c r="J22" s="71">
        <v>0</v>
      </c>
      <c r="K22" s="71">
        <v>0</v>
      </c>
      <c r="L22" s="71">
        <v>0</v>
      </c>
      <c r="M22" s="246">
        <v>0</v>
      </c>
      <c r="N22" s="71">
        <v>49</v>
      </c>
      <c r="O22" t="s">
        <v>584</v>
      </c>
      <c r="P22">
        <v>12</v>
      </c>
      <c r="Q22">
        <v>0</v>
      </c>
    </row>
    <row r="23" spans="1:17" x14ac:dyDescent="0.25">
      <c r="A23" t="s">
        <v>617</v>
      </c>
      <c r="B23" s="149">
        <v>2</v>
      </c>
      <c r="C23" t="s">
        <v>78</v>
      </c>
      <c r="D23" t="s">
        <v>93</v>
      </c>
      <c r="E23" t="s">
        <v>602</v>
      </c>
      <c r="F23" t="s">
        <v>13</v>
      </c>
      <c r="G23" s="71">
        <v>0</v>
      </c>
      <c r="H23" s="71">
        <v>56.559999999999995</v>
      </c>
      <c r="I23" s="71">
        <v>0</v>
      </c>
      <c r="J23" s="71">
        <v>0</v>
      </c>
      <c r="K23" s="71">
        <v>0</v>
      </c>
      <c r="L23" s="71">
        <v>0</v>
      </c>
      <c r="M23" s="246">
        <v>0</v>
      </c>
      <c r="N23" s="71">
        <v>56.559999999999995</v>
      </c>
      <c r="O23" t="s">
        <v>547</v>
      </c>
      <c r="P23">
        <v>12</v>
      </c>
      <c r="Q23" t="s">
        <v>603</v>
      </c>
    </row>
    <row r="24" spans="1:17" x14ac:dyDescent="0.25">
      <c r="A24" t="s">
        <v>781</v>
      </c>
      <c r="B24" s="149">
        <v>360</v>
      </c>
      <c r="C24" t="s">
        <v>193</v>
      </c>
      <c r="D24" t="s">
        <v>194</v>
      </c>
      <c r="E24" t="s">
        <v>782</v>
      </c>
      <c r="F24" t="s">
        <v>6</v>
      </c>
      <c r="G24" s="71">
        <v>0</v>
      </c>
      <c r="H24" s="71">
        <v>60.319999999999993</v>
      </c>
      <c r="I24" s="71">
        <v>0</v>
      </c>
      <c r="J24" s="71">
        <v>0</v>
      </c>
      <c r="K24" s="71">
        <v>0</v>
      </c>
      <c r="L24" s="71">
        <v>0</v>
      </c>
      <c r="M24" s="71">
        <v>0</v>
      </c>
      <c r="N24" s="71">
        <v>60.319999999999993</v>
      </c>
      <c r="O24" t="s">
        <v>547</v>
      </c>
      <c r="P24">
        <v>3</v>
      </c>
      <c r="Q24" t="s">
        <v>194</v>
      </c>
    </row>
    <row r="25" spans="1:17" x14ac:dyDescent="0.25">
      <c r="A25" t="s">
        <v>1031</v>
      </c>
      <c r="B25" s="149">
        <v>106</v>
      </c>
      <c r="C25" t="s">
        <v>373</v>
      </c>
      <c r="D25" t="s">
        <v>375</v>
      </c>
      <c r="E25" t="s">
        <v>1030</v>
      </c>
      <c r="F25" t="s">
        <v>4</v>
      </c>
      <c r="G25" s="71">
        <v>0</v>
      </c>
      <c r="H25" s="71">
        <v>68</v>
      </c>
      <c r="I25" s="71">
        <v>0</v>
      </c>
      <c r="J25" s="71">
        <v>0</v>
      </c>
      <c r="K25" s="71">
        <v>0</v>
      </c>
      <c r="L25" s="71">
        <v>0</v>
      </c>
      <c r="M25" s="71">
        <v>0</v>
      </c>
      <c r="N25" s="71">
        <v>68</v>
      </c>
      <c r="O25" t="s">
        <v>584</v>
      </c>
      <c r="P25">
        <v>12</v>
      </c>
      <c r="Q25" t="s">
        <v>407</v>
      </c>
    </row>
    <row r="26" spans="1:17" x14ac:dyDescent="0.25">
      <c r="A26" t="s">
        <v>900</v>
      </c>
      <c r="B26" s="149">
        <v>570</v>
      </c>
      <c r="C26" t="s">
        <v>402</v>
      </c>
      <c r="D26" t="s">
        <v>403</v>
      </c>
      <c r="E26" t="s">
        <v>901</v>
      </c>
      <c r="F26" t="s">
        <v>9</v>
      </c>
      <c r="G26" s="71">
        <v>0</v>
      </c>
      <c r="H26" s="71">
        <v>71.926999999999992</v>
      </c>
      <c r="I26" s="71">
        <v>0</v>
      </c>
      <c r="J26" s="71">
        <v>0</v>
      </c>
      <c r="K26" s="71">
        <v>0</v>
      </c>
      <c r="L26" s="71">
        <v>0</v>
      </c>
      <c r="M26" s="71">
        <v>0</v>
      </c>
      <c r="N26" s="71">
        <v>71.926999999999992</v>
      </c>
      <c r="O26" t="s">
        <v>547</v>
      </c>
      <c r="P26">
        <v>12</v>
      </c>
      <c r="Q26" t="s">
        <v>403</v>
      </c>
    </row>
    <row r="27" spans="1:17" x14ac:dyDescent="0.25">
      <c r="A27" t="s">
        <v>917</v>
      </c>
      <c r="B27" s="149">
        <v>343</v>
      </c>
      <c r="C27" t="s">
        <v>279</v>
      </c>
      <c r="D27" t="s">
        <v>282</v>
      </c>
      <c r="E27" t="s">
        <v>918</v>
      </c>
      <c r="F27" t="s">
        <v>9</v>
      </c>
      <c r="G27" s="71">
        <v>0</v>
      </c>
      <c r="H27" s="71">
        <v>72.475999999999999</v>
      </c>
      <c r="I27" s="71">
        <v>0</v>
      </c>
      <c r="J27" s="71">
        <v>0</v>
      </c>
      <c r="K27" s="71">
        <v>0</v>
      </c>
      <c r="L27" s="71">
        <v>0</v>
      </c>
      <c r="M27" s="71">
        <v>0</v>
      </c>
      <c r="N27" s="71">
        <v>72.475999999999999</v>
      </c>
      <c r="O27" t="s">
        <v>547</v>
      </c>
      <c r="P27">
        <v>12</v>
      </c>
      <c r="Q27" t="s">
        <v>282</v>
      </c>
    </row>
    <row r="28" spans="1:17" x14ac:dyDescent="0.25">
      <c r="A28" t="s">
        <v>990</v>
      </c>
      <c r="B28" s="149">
        <v>394</v>
      </c>
      <c r="C28" t="s">
        <v>347</v>
      </c>
      <c r="D28" t="s">
        <v>348</v>
      </c>
      <c r="E28" t="s">
        <v>991</v>
      </c>
      <c r="F28" t="s">
        <v>14</v>
      </c>
      <c r="G28" s="71">
        <v>0</v>
      </c>
      <c r="H28" s="71">
        <v>72.575999999999993</v>
      </c>
      <c r="I28" s="71">
        <v>0</v>
      </c>
      <c r="J28" s="71">
        <v>0</v>
      </c>
      <c r="K28" s="71">
        <v>0</v>
      </c>
      <c r="L28" s="71">
        <v>0</v>
      </c>
      <c r="M28" s="71">
        <v>0</v>
      </c>
      <c r="N28" s="71">
        <v>72.575999999999993</v>
      </c>
      <c r="O28" t="s">
        <v>547</v>
      </c>
      <c r="P28">
        <v>5</v>
      </c>
      <c r="Q28" t="s">
        <v>348</v>
      </c>
    </row>
    <row r="29" spans="1:17" x14ac:dyDescent="0.25">
      <c r="A29" t="s">
        <v>796</v>
      </c>
      <c r="B29" s="149">
        <v>383</v>
      </c>
      <c r="C29" t="s">
        <v>397</v>
      </c>
      <c r="D29" t="s">
        <v>398</v>
      </c>
      <c r="E29" t="s">
        <v>797</v>
      </c>
      <c r="F29" t="s">
        <v>5</v>
      </c>
      <c r="G29" s="71">
        <v>0</v>
      </c>
      <c r="H29" s="71">
        <v>111.673</v>
      </c>
      <c r="I29" s="71">
        <v>0</v>
      </c>
      <c r="J29" s="71">
        <v>0</v>
      </c>
      <c r="K29" s="71">
        <v>0</v>
      </c>
      <c r="L29" s="71">
        <v>0</v>
      </c>
      <c r="M29" s="246">
        <v>0</v>
      </c>
      <c r="N29" s="71">
        <v>111.673</v>
      </c>
      <c r="O29" t="s">
        <v>547</v>
      </c>
      <c r="P29">
        <v>3</v>
      </c>
      <c r="Q29" t="s">
        <v>398</v>
      </c>
    </row>
    <row r="30" spans="1:17" x14ac:dyDescent="0.25">
      <c r="A30" t="s">
        <v>921</v>
      </c>
      <c r="B30" s="149">
        <v>343</v>
      </c>
      <c r="C30" t="s">
        <v>279</v>
      </c>
      <c r="D30" t="s">
        <v>346</v>
      </c>
      <c r="E30" t="s">
        <v>989</v>
      </c>
      <c r="F30" t="s">
        <v>14</v>
      </c>
      <c r="G30" s="71">
        <v>0</v>
      </c>
      <c r="H30" s="71">
        <v>117.35100000000001</v>
      </c>
      <c r="I30" s="71">
        <v>0</v>
      </c>
      <c r="J30" s="71">
        <v>0</v>
      </c>
      <c r="K30" s="71">
        <v>0</v>
      </c>
      <c r="L30" s="71">
        <v>0</v>
      </c>
      <c r="M30" s="71">
        <v>0</v>
      </c>
      <c r="N30" s="71">
        <v>117.35100000000001</v>
      </c>
      <c r="O30" t="s">
        <v>547</v>
      </c>
      <c r="P30">
        <v>12</v>
      </c>
      <c r="Q30" t="s">
        <v>346</v>
      </c>
    </row>
    <row r="31" spans="1:17" x14ac:dyDescent="0.25">
      <c r="A31" t="s">
        <v>798</v>
      </c>
      <c r="B31" s="149">
        <v>720</v>
      </c>
      <c r="C31" t="s">
        <v>799</v>
      </c>
      <c r="D31" t="s">
        <v>800</v>
      </c>
      <c r="E31" t="s">
        <v>596</v>
      </c>
      <c r="F31" t="s">
        <v>12</v>
      </c>
      <c r="G31" s="71">
        <v>0</v>
      </c>
      <c r="H31" s="71">
        <v>119.56</v>
      </c>
      <c r="I31" s="71">
        <v>0</v>
      </c>
      <c r="J31" s="71">
        <v>0</v>
      </c>
      <c r="K31" s="71">
        <v>0</v>
      </c>
      <c r="L31" s="71">
        <v>0</v>
      </c>
      <c r="M31" s="71">
        <v>0</v>
      </c>
      <c r="N31" s="71">
        <v>119.56</v>
      </c>
      <c r="O31" t="s">
        <v>584</v>
      </c>
      <c r="P31">
        <v>12</v>
      </c>
      <c r="Q31">
        <v>0</v>
      </c>
    </row>
    <row r="32" spans="1:17" x14ac:dyDescent="0.25">
      <c r="A32" t="s">
        <v>1018</v>
      </c>
      <c r="B32" s="149">
        <v>344</v>
      </c>
      <c r="C32" t="s">
        <v>365</v>
      </c>
      <c r="D32" t="s">
        <v>366</v>
      </c>
      <c r="E32" t="s">
        <v>1019</v>
      </c>
      <c r="F32" t="s">
        <v>9</v>
      </c>
      <c r="G32" s="71">
        <v>0</v>
      </c>
      <c r="H32" s="71">
        <v>93.164000000000001</v>
      </c>
      <c r="I32" s="71">
        <v>0</v>
      </c>
      <c r="J32" s="71">
        <v>0</v>
      </c>
      <c r="K32" s="71">
        <v>76.613000000000014</v>
      </c>
      <c r="L32" s="71">
        <v>0</v>
      </c>
      <c r="M32" s="246">
        <v>0</v>
      </c>
      <c r="N32" s="71">
        <v>169.77700000000002</v>
      </c>
      <c r="O32" t="s">
        <v>547</v>
      </c>
      <c r="P32">
        <v>12</v>
      </c>
      <c r="Q32" t="s">
        <v>366</v>
      </c>
    </row>
    <row r="33" spans="1:17" x14ac:dyDescent="0.25">
      <c r="A33" t="s">
        <v>970</v>
      </c>
      <c r="B33" s="149">
        <v>395</v>
      </c>
      <c r="C33" t="s">
        <v>328</v>
      </c>
      <c r="D33" t="s">
        <v>329</v>
      </c>
      <c r="E33" t="s">
        <v>971</v>
      </c>
      <c r="F33" t="s">
        <v>9</v>
      </c>
      <c r="G33" s="71">
        <v>0</v>
      </c>
      <c r="H33" s="71">
        <v>0</v>
      </c>
      <c r="I33" s="71">
        <v>0</v>
      </c>
      <c r="J33" s="71">
        <v>0</v>
      </c>
      <c r="K33" s="71">
        <v>178.45699999999999</v>
      </c>
      <c r="L33" s="71">
        <v>0</v>
      </c>
      <c r="M33" s="246">
        <v>0</v>
      </c>
      <c r="N33" s="71">
        <v>178.45699999999999</v>
      </c>
      <c r="O33" t="s">
        <v>547</v>
      </c>
      <c r="P33">
        <v>12</v>
      </c>
      <c r="Q33" t="s">
        <v>329</v>
      </c>
    </row>
    <row r="34" spans="1:17" x14ac:dyDescent="0.25">
      <c r="A34" t="s">
        <v>586</v>
      </c>
      <c r="B34" s="149">
        <v>1</v>
      </c>
      <c r="C34" t="s">
        <v>67</v>
      </c>
      <c r="D34" t="s">
        <v>72</v>
      </c>
      <c r="E34" t="s">
        <v>583</v>
      </c>
      <c r="F34" t="s">
        <v>13</v>
      </c>
      <c r="G34" s="71">
        <v>50</v>
      </c>
      <c r="H34" s="71">
        <v>131</v>
      </c>
      <c r="I34" s="71">
        <v>0</v>
      </c>
      <c r="J34" s="71">
        <v>0</v>
      </c>
      <c r="K34" s="71">
        <v>0</v>
      </c>
      <c r="L34" s="71">
        <v>0</v>
      </c>
      <c r="M34" s="246">
        <v>0</v>
      </c>
      <c r="N34" s="71">
        <v>181</v>
      </c>
      <c r="O34" t="s">
        <v>584</v>
      </c>
      <c r="P34">
        <v>24</v>
      </c>
      <c r="Q34" t="s">
        <v>585</v>
      </c>
    </row>
    <row r="35" spans="1:17" x14ac:dyDescent="0.25">
      <c r="A35" t="s">
        <v>959</v>
      </c>
      <c r="B35" s="149">
        <v>662</v>
      </c>
      <c r="C35" t="s">
        <v>315</v>
      </c>
      <c r="D35" t="s">
        <v>316</v>
      </c>
      <c r="E35" t="s">
        <v>960</v>
      </c>
      <c r="F35" t="s">
        <v>6</v>
      </c>
      <c r="G35" s="71">
        <v>0</v>
      </c>
      <c r="H35" s="71">
        <v>186.03700000000001</v>
      </c>
      <c r="I35" s="71">
        <v>0</v>
      </c>
      <c r="J35" s="71">
        <v>0</v>
      </c>
      <c r="K35" s="71">
        <v>0</v>
      </c>
      <c r="L35" s="71">
        <v>0</v>
      </c>
      <c r="M35" s="71">
        <v>0</v>
      </c>
      <c r="N35" s="71">
        <v>186.03700000000001</v>
      </c>
      <c r="O35" t="s">
        <v>547</v>
      </c>
      <c r="P35">
        <v>12</v>
      </c>
      <c r="Q35" t="s">
        <v>316</v>
      </c>
    </row>
    <row r="36" spans="1:17" x14ac:dyDescent="0.25">
      <c r="A36" t="s">
        <v>1025</v>
      </c>
      <c r="B36" s="149">
        <v>242</v>
      </c>
      <c r="C36" t="s">
        <v>369</v>
      </c>
      <c r="D36" t="s">
        <v>370</v>
      </c>
      <c r="E36" t="s">
        <v>1026</v>
      </c>
      <c r="F36" t="s">
        <v>4</v>
      </c>
      <c r="G36" s="71">
        <v>0</v>
      </c>
      <c r="H36" s="71">
        <v>206.75699999999998</v>
      </c>
      <c r="I36" s="71">
        <v>0</v>
      </c>
      <c r="J36" s="71">
        <v>0</v>
      </c>
      <c r="K36" s="71">
        <v>0</v>
      </c>
      <c r="L36" s="71">
        <v>0</v>
      </c>
      <c r="M36" s="71">
        <v>0</v>
      </c>
      <c r="N36" s="71">
        <v>206.75699999999998</v>
      </c>
      <c r="O36" t="s">
        <v>547</v>
      </c>
      <c r="P36">
        <v>12</v>
      </c>
      <c r="Q36" t="s">
        <v>370</v>
      </c>
    </row>
    <row r="37" spans="1:17" x14ac:dyDescent="0.25">
      <c r="A37" t="s">
        <v>610</v>
      </c>
      <c r="B37" s="149">
        <v>2</v>
      </c>
      <c r="C37" t="s">
        <v>78</v>
      </c>
      <c r="D37" t="s">
        <v>87</v>
      </c>
      <c r="E37" t="s">
        <v>602</v>
      </c>
      <c r="F37" t="s">
        <v>13</v>
      </c>
      <c r="G37" s="71">
        <v>0</v>
      </c>
      <c r="H37" s="71">
        <v>214.88899999999995</v>
      </c>
      <c r="I37" s="71">
        <v>0</v>
      </c>
      <c r="J37" s="71">
        <v>0</v>
      </c>
      <c r="K37" s="71">
        <v>0</v>
      </c>
      <c r="L37" s="71">
        <v>0</v>
      </c>
      <c r="M37" s="71">
        <v>0</v>
      </c>
      <c r="N37" s="71">
        <v>214.88899999999995</v>
      </c>
      <c r="O37" t="s">
        <v>547</v>
      </c>
      <c r="P37">
        <v>12</v>
      </c>
      <c r="Q37" t="s">
        <v>603</v>
      </c>
    </row>
    <row r="38" spans="1:17" x14ac:dyDescent="0.25">
      <c r="A38" t="s">
        <v>915</v>
      </c>
      <c r="B38" s="149">
        <v>343</v>
      </c>
      <c r="C38" t="s">
        <v>279</v>
      </c>
      <c r="D38" t="s">
        <v>281</v>
      </c>
      <c r="E38" t="s">
        <v>916</v>
      </c>
      <c r="F38" t="s">
        <v>9</v>
      </c>
      <c r="G38" s="71">
        <v>0</v>
      </c>
      <c r="H38" s="71">
        <v>233.035</v>
      </c>
      <c r="I38" s="71">
        <v>0</v>
      </c>
      <c r="J38" s="71">
        <v>0</v>
      </c>
      <c r="K38" s="71">
        <v>0</v>
      </c>
      <c r="L38" s="71">
        <v>0</v>
      </c>
      <c r="M38" s="71">
        <v>0</v>
      </c>
      <c r="N38" s="71">
        <v>233.035</v>
      </c>
      <c r="O38" t="s">
        <v>547</v>
      </c>
      <c r="P38">
        <v>12</v>
      </c>
      <c r="Q38" t="s">
        <v>281</v>
      </c>
    </row>
    <row r="39" spans="1:17" x14ac:dyDescent="0.25">
      <c r="A39" t="s">
        <v>735</v>
      </c>
      <c r="B39" s="149">
        <v>683</v>
      </c>
      <c r="C39" t="s">
        <v>152</v>
      </c>
      <c r="D39" t="s">
        <v>153</v>
      </c>
      <c r="E39" t="s">
        <v>736</v>
      </c>
      <c r="F39" t="s">
        <v>8</v>
      </c>
      <c r="G39" s="71">
        <v>0</v>
      </c>
      <c r="H39" s="71">
        <v>240.49</v>
      </c>
      <c r="I39" s="71">
        <v>0</v>
      </c>
      <c r="J39" s="71">
        <v>0</v>
      </c>
      <c r="K39" s="71">
        <v>0</v>
      </c>
      <c r="L39" s="71">
        <v>0</v>
      </c>
      <c r="M39" s="71">
        <v>0</v>
      </c>
      <c r="N39" s="71">
        <v>240.49</v>
      </c>
      <c r="O39" t="s">
        <v>547</v>
      </c>
      <c r="P39">
        <v>12</v>
      </c>
      <c r="Q39" t="s">
        <v>153</v>
      </c>
    </row>
    <row r="40" spans="1:17" x14ac:dyDescent="0.25">
      <c r="A40" t="s">
        <v>984</v>
      </c>
      <c r="B40" s="149">
        <v>100</v>
      </c>
      <c r="C40" t="s">
        <v>340</v>
      </c>
      <c r="D40" t="s">
        <v>343</v>
      </c>
      <c r="E40" t="s">
        <v>982</v>
      </c>
      <c r="F40" t="s">
        <v>13</v>
      </c>
      <c r="G40" s="71">
        <v>0</v>
      </c>
      <c r="H40" s="71">
        <v>251</v>
      </c>
      <c r="I40" s="71">
        <v>0</v>
      </c>
      <c r="J40" s="71">
        <v>0</v>
      </c>
      <c r="K40" s="71">
        <v>0</v>
      </c>
      <c r="L40" s="71">
        <v>0</v>
      </c>
      <c r="M40" s="71">
        <v>0</v>
      </c>
      <c r="N40" s="71">
        <v>251</v>
      </c>
      <c r="O40" t="s">
        <v>584</v>
      </c>
      <c r="P40">
        <v>12</v>
      </c>
      <c r="Q40" t="s">
        <v>341</v>
      </c>
    </row>
    <row r="41" spans="1:17" x14ac:dyDescent="0.25">
      <c r="A41" t="s">
        <v>573</v>
      </c>
      <c r="B41" s="149">
        <v>449</v>
      </c>
      <c r="C41" t="s">
        <v>59</v>
      </c>
      <c r="D41" t="s">
        <v>60</v>
      </c>
      <c r="E41" t="s">
        <v>574</v>
      </c>
      <c r="F41" t="s">
        <v>8</v>
      </c>
      <c r="G41" s="71">
        <v>0</v>
      </c>
      <c r="H41" s="71">
        <v>252.26299999999998</v>
      </c>
      <c r="I41" s="71">
        <v>0</v>
      </c>
      <c r="J41" s="71">
        <v>0</v>
      </c>
      <c r="K41" s="71">
        <v>0</v>
      </c>
      <c r="L41" s="71">
        <v>0</v>
      </c>
      <c r="M41" s="71">
        <v>0</v>
      </c>
      <c r="N41" s="71">
        <v>252.26299999999998</v>
      </c>
      <c r="O41" t="s">
        <v>547</v>
      </c>
      <c r="P41">
        <v>12</v>
      </c>
      <c r="Q41" t="s">
        <v>60</v>
      </c>
    </row>
    <row r="42" spans="1:17" x14ac:dyDescent="0.25">
      <c r="A42" t="s">
        <v>763</v>
      </c>
      <c r="B42" s="149">
        <v>686</v>
      </c>
      <c r="C42" t="s">
        <v>177</v>
      </c>
      <c r="D42" t="s">
        <v>178</v>
      </c>
      <c r="E42" t="s">
        <v>764</v>
      </c>
      <c r="F42" t="s">
        <v>7</v>
      </c>
      <c r="G42" s="71">
        <v>0</v>
      </c>
      <c r="H42" s="71">
        <v>258.10500000000002</v>
      </c>
      <c r="I42" s="71">
        <v>0</v>
      </c>
      <c r="J42" s="71">
        <v>0</v>
      </c>
      <c r="K42" s="71">
        <v>0</v>
      </c>
      <c r="L42" s="71">
        <v>0</v>
      </c>
      <c r="M42" s="71">
        <v>0</v>
      </c>
      <c r="N42" s="71">
        <v>258.10500000000002</v>
      </c>
      <c r="O42" t="s">
        <v>547</v>
      </c>
      <c r="P42">
        <v>12</v>
      </c>
      <c r="Q42" t="s">
        <v>178</v>
      </c>
    </row>
    <row r="43" spans="1:17" x14ac:dyDescent="0.25">
      <c r="A43" t="s">
        <v>919</v>
      </c>
      <c r="B43" s="149">
        <v>343</v>
      </c>
      <c r="C43" t="s">
        <v>279</v>
      </c>
      <c r="D43" t="s">
        <v>283</v>
      </c>
      <c r="E43" t="s">
        <v>920</v>
      </c>
      <c r="F43" t="s">
        <v>9</v>
      </c>
      <c r="G43" s="71">
        <v>0</v>
      </c>
      <c r="H43" s="71">
        <v>258.48699999999997</v>
      </c>
      <c r="I43" s="71">
        <v>0</v>
      </c>
      <c r="J43" s="71">
        <v>0</v>
      </c>
      <c r="K43" s="71">
        <v>0</v>
      </c>
      <c r="L43" s="71">
        <v>0</v>
      </c>
      <c r="M43" s="71">
        <v>0</v>
      </c>
      <c r="N43" s="71">
        <v>258.48699999999997</v>
      </c>
      <c r="O43" t="s">
        <v>547</v>
      </c>
      <c r="P43">
        <v>12</v>
      </c>
      <c r="Q43" t="s">
        <v>283</v>
      </c>
    </row>
    <row r="44" spans="1:17" x14ac:dyDescent="0.25">
      <c r="A44" t="s">
        <v>754</v>
      </c>
      <c r="B44" s="149">
        <v>420</v>
      </c>
      <c r="C44" t="s">
        <v>169</v>
      </c>
      <c r="D44" t="s">
        <v>170</v>
      </c>
      <c r="E44" t="s">
        <v>755</v>
      </c>
      <c r="F44" t="s">
        <v>14</v>
      </c>
      <c r="G44" s="71">
        <v>0</v>
      </c>
      <c r="H44" s="71">
        <v>264.72500000000002</v>
      </c>
      <c r="I44" s="71">
        <v>0</v>
      </c>
      <c r="J44" s="71">
        <v>0</v>
      </c>
      <c r="K44" s="71">
        <v>0</v>
      </c>
      <c r="L44" s="71">
        <v>0</v>
      </c>
      <c r="M44" s="246">
        <v>0</v>
      </c>
      <c r="N44" s="71">
        <v>264.72500000000002</v>
      </c>
      <c r="O44" t="s">
        <v>547</v>
      </c>
      <c r="P44">
        <v>12</v>
      </c>
      <c r="Q44" t="s">
        <v>170</v>
      </c>
    </row>
    <row r="45" spans="1:17" x14ac:dyDescent="0.25">
      <c r="A45" t="s">
        <v>913</v>
      </c>
      <c r="B45" s="149">
        <v>343</v>
      </c>
      <c r="C45" t="s">
        <v>279</v>
      </c>
      <c r="D45" t="s">
        <v>280</v>
      </c>
      <c r="E45" t="s">
        <v>914</v>
      </c>
      <c r="F45" t="s">
        <v>9</v>
      </c>
      <c r="G45" s="71">
        <v>0</v>
      </c>
      <c r="H45" s="71">
        <v>267.875</v>
      </c>
      <c r="I45" s="71">
        <v>0</v>
      </c>
      <c r="J45" s="71">
        <v>0</v>
      </c>
      <c r="K45" s="71">
        <v>0</v>
      </c>
      <c r="L45" s="71">
        <v>0</v>
      </c>
      <c r="M45" s="71">
        <v>0</v>
      </c>
      <c r="N45" s="71">
        <v>267.875</v>
      </c>
      <c r="O45" t="s">
        <v>547</v>
      </c>
      <c r="P45">
        <v>12</v>
      </c>
      <c r="Q45" t="s">
        <v>280</v>
      </c>
    </row>
    <row r="46" spans="1:17" x14ac:dyDescent="0.25">
      <c r="A46" t="s">
        <v>761</v>
      </c>
      <c r="B46" s="149">
        <v>682</v>
      </c>
      <c r="C46" t="s">
        <v>175</v>
      </c>
      <c r="D46" t="s">
        <v>176</v>
      </c>
      <c r="E46" t="s">
        <v>762</v>
      </c>
      <c r="F46" t="s">
        <v>14</v>
      </c>
      <c r="G46" s="71">
        <v>0</v>
      </c>
      <c r="H46" s="71">
        <v>273.64099999999996</v>
      </c>
      <c r="I46" s="71">
        <v>0</v>
      </c>
      <c r="J46" s="71">
        <v>0</v>
      </c>
      <c r="K46" s="71">
        <v>0</v>
      </c>
      <c r="L46" s="71">
        <v>0</v>
      </c>
      <c r="M46" s="71">
        <v>0</v>
      </c>
      <c r="N46" s="71">
        <v>273.64099999999996</v>
      </c>
      <c r="O46" t="s">
        <v>547</v>
      </c>
      <c r="P46">
        <v>12</v>
      </c>
      <c r="Q46" t="s">
        <v>176</v>
      </c>
    </row>
    <row r="47" spans="1:17" x14ac:dyDescent="0.25">
      <c r="A47" t="s">
        <v>809</v>
      </c>
      <c r="B47" s="149">
        <v>701</v>
      </c>
      <c r="C47" t="s">
        <v>206</v>
      </c>
      <c r="D47" t="s">
        <v>207</v>
      </c>
      <c r="E47" t="s">
        <v>810</v>
      </c>
      <c r="F47" t="s">
        <v>13</v>
      </c>
      <c r="G47" s="71">
        <v>0</v>
      </c>
      <c r="H47" s="71">
        <v>279.62299999999993</v>
      </c>
      <c r="I47" s="71">
        <v>0</v>
      </c>
      <c r="J47" s="71">
        <v>0</v>
      </c>
      <c r="K47" s="71">
        <v>0</v>
      </c>
      <c r="L47" s="71">
        <v>0</v>
      </c>
      <c r="M47" s="246">
        <v>0</v>
      </c>
      <c r="N47" s="71">
        <v>279.62299999999993</v>
      </c>
      <c r="O47" t="s">
        <v>547</v>
      </c>
      <c r="P47">
        <v>12</v>
      </c>
      <c r="Q47" t="s">
        <v>207</v>
      </c>
    </row>
    <row r="48" spans="1:17" x14ac:dyDescent="0.25">
      <c r="A48" t="s">
        <v>1318</v>
      </c>
      <c r="B48" s="149">
        <v>2</v>
      </c>
      <c r="C48" t="s">
        <v>78</v>
      </c>
      <c r="D48" t="s">
        <v>83</v>
      </c>
      <c r="E48" t="s">
        <v>619</v>
      </c>
      <c r="F48" t="s">
        <v>7</v>
      </c>
      <c r="G48" s="71">
        <v>0</v>
      </c>
      <c r="H48" s="71">
        <v>288.26400000000001</v>
      </c>
      <c r="I48" s="71">
        <v>0</v>
      </c>
      <c r="J48" s="71">
        <v>0</v>
      </c>
      <c r="K48" s="71">
        <v>0</v>
      </c>
      <c r="L48" s="71">
        <v>0</v>
      </c>
      <c r="M48" s="71">
        <v>0</v>
      </c>
      <c r="N48" s="71">
        <v>288.26400000000001</v>
      </c>
      <c r="O48" t="s">
        <v>547</v>
      </c>
      <c r="P48">
        <v>12</v>
      </c>
      <c r="Q48" t="s">
        <v>94</v>
      </c>
    </row>
    <row r="49" spans="1:17" x14ac:dyDescent="0.25">
      <c r="A49" t="s">
        <v>890</v>
      </c>
      <c r="B49" s="149">
        <v>687</v>
      </c>
      <c r="C49" t="s">
        <v>260</v>
      </c>
      <c r="D49" t="s">
        <v>261</v>
      </c>
      <c r="E49" t="s">
        <v>891</v>
      </c>
      <c r="F49" t="s">
        <v>14</v>
      </c>
      <c r="G49" s="71">
        <v>0</v>
      </c>
      <c r="H49" s="71">
        <v>298.99799999999999</v>
      </c>
      <c r="I49" s="71">
        <v>0</v>
      </c>
      <c r="J49" s="71">
        <v>0</v>
      </c>
      <c r="K49" s="71">
        <v>0</v>
      </c>
      <c r="L49" s="71">
        <v>0</v>
      </c>
      <c r="M49" s="71">
        <v>0</v>
      </c>
      <c r="N49" s="71">
        <v>298.99799999999999</v>
      </c>
      <c r="O49" t="s">
        <v>547</v>
      </c>
      <c r="P49">
        <v>12</v>
      </c>
      <c r="Q49" t="s">
        <v>261</v>
      </c>
    </row>
    <row r="50" spans="1:17" x14ac:dyDescent="0.25">
      <c r="A50" t="s">
        <v>608</v>
      </c>
      <c r="B50" s="149">
        <v>2</v>
      </c>
      <c r="C50" t="s">
        <v>78</v>
      </c>
      <c r="D50" t="s">
        <v>82</v>
      </c>
      <c r="E50" t="s">
        <v>598</v>
      </c>
      <c r="F50" t="s">
        <v>13</v>
      </c>
      <c r="G50" s="71">
        <v>0</v>
      </c>
      <c r="H50" s="71">
        <v>306</v>
      </c>
      <c r="I50" s="71">
        <v>0</v>
      </c>
      <c r="J50" s="71">
        <v>0</v>
      </c>
      <c r="K50" s="71">
        <v>0</v>
      </c>
      <c r="L50" s="71">
        <v>0</v>
      </c>
      <c r="M50" s="71">
        <v>0</v>
      </c>
      <c r="N50" s="71">
        <v>306</v>
      </c>
      <c r="O50" t="s">
        <v>584</v>
      </c>
      <c r="P50">
        <v>12</v>
      </c>
      <c r="Q50" t="s">
        <v>599</v>
      </c>
    </row>
    <row r="51" spans="1:17" x14ac:dyDescent="0.25">
      <c r="A51" t="s">
        <v>635</v>
      </c>
      <c r="B51" s="149">
        <v>2</v>
      </c>
      <c r="C51" t="s">
        <v>78</v>
      </c>
      <c r="D51" t="s">
        <v>100</v>
      </c>
      <c r="E51" t="s">
        <v>636</v>
      </c>
      <c r="F51" t="s">
        <v>13</v>
      </c>
      <c r="G51" s="71">
        <v>0</v>
      </c>
      <c r="H51" s="71">
        <v>318.35999999999996</v>
      </c>
      <c r="I51" s="71">
        <v>0</v>
      </c>
      <c r="J51" s="71">
        <v>0</v>
      </c>
      <c r="K51" s="71">
        <v>0</v>
      </c>
      <c r="L51" s="71">
        <v>0</v>
      </c>
      <c r="M51" s="71">
        <v>0</v>
      </c>
      <c r="N51" s="71">
        <v>318.35999999999996</v>
      </c>
      <c r="O51" t="s">
        <v>547</v>
      </c>
      <c r="P51">
        <v>12</v>
      </c>
      <c r="Q51" t="s">
        <v>100</v>
      </c>
    </row>
    <row r="52" spans="1:17" x14ac:dyDescent="0.25">
      <c r="A52" t="s">
        <v>930</v>
      </c>
      <c r="B52" s="149">
        <v>340</v>
      </c>
      <c r="C52" t="s">
        <v>293</v>
      </c>
      <c r="D52" t="s">
        <v>294</v>
      </c>
      <c r="E52" t="s">
        <v>931</v>
      </c>
      <c r="F52" t="s">
        <v>4</v>
      </c>
      <c r="G52" s="71">
        <v>0</v>
      </c>
      <c r="H52" s="71">
        <v>334.78300000000002</v>
      </c>
      <c r="I52" s="71">
        <v>0</v>
      </c>
      <c r="J52" s="71">
        <v>0</v>
      </c>
      <c r="K52" s="71">
        <v>0</v>
      </c>
      <c r="L52" s="71">
        <v>0</v>
      </c>
      <c r="M52" s="246">
        <v>0</v>
      </c>
      <c r="N52" s="71">
        <v>334.78300000000002</v>
      </c>
      <c r="O52" t="s">
        <v>547</v>
      </c>
      <c r="P52">
        <v>12</v>
      </c>
      <c r="Q52" t="s">
        <v>294</v>
      </c>
    </row>
    <row r="53" spans="1:17" x14ac:dyDescent="0.25">
      <c r="A53" t="s">
        <v>845</v>
      </c>
      <c r="B53" s="149">
        <v>681</v>
      </c>
      <c r="C53" t="s">
        <v>234</v>
      </c>
      <c r="D53" t="s">
        <v>235</v>
      </c>
      <c r="E53" t="s">
        <v>846</v>
      </c>
      <c r="F53" t="s">
        <v>6</v>
      </c>
      <c r="G53" s="71">
        <v>0</v>
      </c>
      <c r="H53" s="71">
        <v>338.42899999999997</v>
      </c>
      <c r="I53" s="71">
        <v>0</v>
      </c>
      <c r="J53" s="71">
        <v>0</v>
      </c>
      <c r="K53" s="71">
        <v>0</v>
      </c>
      <c r="L53" s="71">
        <v>0</v>
      </c>
      <c r="M53" s="71">
        <v>0</v>
      </c>
      <c r="N53" s="71">
        <v>338.42899999999997</v>
      </c>
      <c r="O53" t="s">
        <v>547</v>
      </c>
      <c r="P53">
        <v>12</v>
      </c>
      <c r="Q53" t="s">
        <v>235</v>
      </c>
    </row>
    <row r="54" spans="1:17" x14ac:dyDescent="0.25">
      <c r="A54" t="s">
        <v>1011</v>
      </c>
      <c r="B54" s="149">
        <v>363</v>
      </c>
      <c r="C54" t="s">
        <v>361</v>
      </c>
      <c r="D54" t="s">
        <v>362</v>
      </c>
      <c r="E54" t="s">
        <v>1012</v>
      </c>
      <c r="F54" t="s">
        <v>13</v>
      </c>
      <c r="G54" s="71">
        <v>0</v>
      </c>
      <c r="H54" s="71">
        <v>372.62199999999996</v>
      </c>
      <c r="I54" s="71">
        <v>0</v>
      </c>
      <c r="J54" s="71">
        <v>0</v>
      </c>
      <c r="K54" s="71">
        <v>0</v>
      </c>
      <c r="L54" s="71">
        <v>0</v>
      </c>
      <c r="M54" s="71">
        <v>0</v>
      </c>
      <c r="N54" s="71">
        <v>372.62199999999996</v>
      </c>
      <c r="O54" t="s">
        <v>547</v>
      </c>
      <c r="P54">
        <v>12</v>
      </c>
      <c r="Q54" t="s">
        <v>362</v>
      </c>
    </row>
    <row r="55" spans="1:17" x14ac:dyDescent="0.25">
      <c r="A55" t="s">
        <v>727</v>
      </c>
      <c r="B55" s="149">
        <v>169</v>
      </c>
      <c r="C55" t="s">
        <v>101</v>
      </c>
      <c r="D55" t="s">
        <v>142</v>
      </c>
      <c r="E55" t="s">
        <v>728</v>
      </c>
      <c r="F55" t="s">
        <v>14</v>
      </c>
      <c r="G55" s="71">
        <v>0</v>
      </c>
      <c r="H55" s="71">
        <v>380.43500000000006</v>
      </c>
      <c r="I55" s="71">
        <v>0</v>
      </c>
      <c r="J55" s="71">
        <v>0</v>
      </c>
      <c r="K55" s="71">
        <v>0</v>
      </c>
      <c r="L55" s="71">
        <v>0</v>
      </c>
      <c r="M55" s="246">
        <v>0</v>
      </c>
      <c r="N55" s="71">
        <v>380.43500000000006</v>
      </c>
      <c r="O55" t="s">
        <v>547</v>
      </c>
      <c r="P55">
        <v>12</v>
      </c>
      <c r="Q55" t="s">
        <v>142</v>
      </c>
    </row>
    <row r="56" spans="1:17" x14ac:dyDescent="0.25">
      <c r="A56" t="s">
        <v>767</v>
      </c>
      <c r="B56" s="149">
        <v>437</v>
      </c>
      <c r="C56" t="s">
        <v>183</v>
      </c>
      <c r="D56" t="s">
        <v>184</v>
      </c>
      <c r="E56" t="s">
        <v>768</v>
      </c>
      <c r="F56" t="s">
        <v>6</v>
      </c>
      <c r="G56" s="71">
        <v>0</v>
      </c>
      <c r="H56" s="71">
        <v>385.23899999999998</v>
      </c>
      <c r="I56" s="71">
        <v>0</v>
      </c>
      <c r="J56" s="71">
        <v>0</v>
      </c>
      <c r="K56" s="71">
        <v>0</v>
      </c>
      <c r="L56" s="71">
        <v>0</v>
      </c>
      <c r="M56" s="71">
        <v>0</v>
      </c>
      <c r="N56" s="71">
        <v>385.23899999999998</v>
      </c>
      <c r="O56" t="s">
        <v>547</v>
      </c>
      <c r="P56">
        <v>12</v>
      </c>
      <c r="Q56" t="s">
        <v>184</v>
      </c>
    </row>
    <row r="57" spans="1:17" x14ac:dyDescent="0.25">
      <c r="A57" t="s">
        <v>777</v>
      </c>
      <c r="B57" s="149">
        <v>256</v>
      </c>
      <c r="C57" t="s">
        <v>191</v>
      </c>
      <c r="D57" t="s">
        <v>192</v>
      </c>
      <c r="E57" t="s">
        <v>778</v>
      </c>
      <c r="F57" t="s">
        <v>14</v>
      </c>
      <c r="G57" s="71">
        <v>0</v>
      </c>
      <c r="H57" s="71">
        <v>389.24</v>
      </c>
      <c r="I57" s="71">
        <v>0</v>
      </c>
      <c r="J57" s="71">
        <v>0</v>
      </c>
      <c r="K57" s="71">
        <v>0</v>
      </c>
      <c r="L57" s="71">
        <v>0</v>
      </c>
      <c r="M57" s="71">
        <v>0</v>
      </c>
      <c r="N57" s="71">
        <v>389.24</v>
      </c>
      <c r="O57" t="s">
        <v>547</v>
      </c>
      <c r="P57">
        <v>12</v>
      </c>
      <c r="Q57" t="s">
        <v>192</v>
      </c>
    </row>
    <row r="58" spans="1:17" x14ac:dyDescent="0.25">
      <c r="A58" t="s">
        <v>703</v>
      </c>
      <c r="B58" s="149">
        <v>169</v>
      </c>
      <c r="C58" t="s">
        <v>101</v>
      </c>
      <c r="D58" t="s">
        <v>104</v>
      </c>
      <c r="E58" t="s">
        <v>704</v>
      </c>
      <c r="F58" t="s">
        <v>14</v>
      </c>
      <c r="G58" s="71">
        <v>0</v>
      </c>
      <c r="H58" s="71">
        <v>410.48200000000003</v>
      </c>
      <c r="I58" s="71">
        <v>0</v>
      </c>
      <c r="J58" s="71">
        <v>0</v>
      </c>
      <c r="K58" s="71">
        <v>0</v>
      </c>
      <c r="L58" s="71">
        <v>0</v>
      </c>
      <c r="M58" s="71">
        <v>0</v>
      </c>
      <c r="N58" s="71">
        <v>410.48200000000003</v>
      </c>
      <c r="O58" t="s">
        <v>547</v>
      </c>
      <c r="P58">
        <v>12</v>
      </c>
      <c r="Q58" t="s">
        <v>104</v>
      </c>
    </row>
    <row r="59" spans="1:17" x14ac:dyDescent="0.25">
      <c r="A59" t="s">
        <v>966</v>
      </c>
      <c r="B59" s="149">
        <v>425</v>
      </c>
      <c r="C59" t="s">
        <v>322</v>
      </c>
      <c r="D59" t="s">
        <v>323</v>
      </c>
      <c r="E59" t="s">
        <v>967</v>
      </c>
      <c r="F59" t="s">
        <v>6</v>
      </c>
      <c r="G59" s="71">
        <v>0</v>
      </c>
      <c r="H59" s="71">
        <v>414.16999999999996</v>
      </c>
      <c r="I59" s="71">
        <v>0</v>
      </c>
      <c r="J59" s="71">
        <v>0</v>
      </c>
      <c r="K59" s="71">
        <v>0</v>
      </c>
      <c r="L59" s="71">
        <v>0</v>
      </c>
      <c r="M59" s="71">
        <v>0</v>
      </c>
      <c r="N59" s="71">
        <v>414.16999999999996</v>
      </c>
      <c r="O59" t="s">
        <v>547</v>
      </c>
      <c r="P59">
        <v>12</v>
      </c>
      <c r="Q59" t="s">
        <v>323</v>
      </c>
    </row>
    <row r="60" spans="1:17" x14ac:dyDescent="0.25">
      <c r="A60" t="s">
        <v>886</v>
      </c>
      <c r="B60" s="149">
        <v>660</v>
      </c>
      <c r="C60" t="s">
        <v>256</v>
      </c>
      <c r="D60" t="s">
        <v>257</v>
      </c>
      <c r="E60" t="s">
        <v>887</v>
      </c>
      <c r="F60" t="s">
        <v>6</v>
      </c>
      <c r="G60" s="71">
        <v>0</v>
      </c>
      <c r="H60" s="71">
        <v>409</v>
      </c>
      <c r="I60" s="71">
        <v>0</v>
      </c>
      <c r="J60" s="71">
        <v>0</v>
      </c>
      <c r="K60" s="71">
        <v>13.834999999999999</v>
      </c>
      <c r="L60" s="71">
        <v>0</v>
      </c>
      <c r="M60" s="71">
        <v>0</v>
      </c>
      <c r="N60" s="71">
        <v>422.83500000000004</v>
      </c>
      <c r="O60" t="s">
        <v>547</v>
      </c>
      <c r="P60">
        <v>17</v>
      </c>
      <c r="Q60" t="s">
        <v>257</v>
      </c>
    </row>
    <row r="61" spans="1:17" x14ac:dyDescent="0.25">
      <c r="A61" t="s">
        <v>1341</v>
      </c>
      <c r="B61" s="149">
        <v>2</v>
      </c>
      <c r="C61" t="s">
        <v>78</v>
      </c>
      <c r="D61" t="s">
        <v>91</v>
      </c>
      <c r="E61" t="s">
        <v>2112</v>
      </c>
      <c r="F61" t="s">
        <v>13</v>
      </c>
      <c r="G61" s="71">
        <v>0</v>
      </c>
      <c r="H61" s="71">
        <v>431.71199999999993</v>
      </c>
      <c r="I61" s="71">
        <v>0</v>
      </c>
      <c r="J61" s="71">
        <v>0</v>
      </c>
      <c r="K61" s="71">
        <v>0</v>
      </c>
      <c r="L61" s="71">
        <v>0</v>
      </c>
      <c r="M61" s="246">
        <v>0</v>
      </c>
      <c r="N61" s="71">
        <v>431.71199999999993</v>
      </c>
      <c r="O61" t="s">
        <v>547</v>
      </c>
      <c r="P61">
        <v>12</v>
      </c>
      <c r="Q61" t="s">
        <v>91</v>
      </c>
    </row>
    <row r="62" spans="1:17" x14ac:dyDescent="0.25">
      <c r="A62" t="s">
        <v>934</v>
      </c>
      <c r="B62" s="149">
        <v>416</v>
      </c>
      <c r="C62" t="s">
        <v>297</v>
      </c>
      <c r="D62" t="s">
        <v>298</v>
      </c>
      <c r="E62" t="s">
        <v>935</v>
      </c>
      <c r="F62" t="s">
        <v>14</v>
      </c>
      <c r="G62" s="71">
        <v>0</v>
      </c>
      <c r="H62" s="71">
        <v>437.05400000000003</v>
      </c>
      <c r="I62" s="71">
        <v>0</v>
      </c>
      <c r="J62" s="71">
        <v>0</v>
      </c>
      <c r="K62" s="71">
        <v>0</v>
      </c>
      <c r="L62" s="71">
        <v>0</v>
      </c>
      <c r="M62" s="71">
        <v>0</v>
      </c>
      <c r="N62" s="71">
        <v>437.05400000000003</v>
      </c>
      <c r="O62" t="s">
        <v>547</v>
      </c>
      <c r="P62">
        <v>12</v>
      </c>
      <c r="Q62" t="s">
        <v>298</v>
      </c>
    </row>
    <row r="63" spans="1:17" x14ac:dyDescent="0.25">
      <c r="A63" t="s">
        <v>996</v>
      </c>
      <c r="B63" s="149">
        <v>586</v>
      </c>
      <c r="C63" t="s">
        <v>353</v>
      </c>
      <c r="D63" t="s">
        <v>354</v>
      </c>
      <c r="E63" t="s">
        <v>997</v>
      </c>
      <c r="F63" t="s">
        <v>7</v>
      </c>
      <c r="G63" s="71">
        <v>0</v>
      </c>
      <c r="H63" s="71">
        <v>441.15199999999993</v>
      </c>
      <c r="I63" s="71">
        <v>0</v>
      </c>
      <c r="J63" s="71">
        <v>0</v>
      </c>
      <c r="K63" s="71">
        <v>0</v>
      </c>
      <c r="L63" s="71">
        <v>0</v>
      </c>
      <c r="M63" s="71">
        <v>0</v>
      </c>
      <c r="N63" s="71">
        <v>441.15199999999993</v>
      </c>
      <c r="O63" t="s">
        <v>547</v>
      </c>
      <c r="P63">
        <v>12</v>
      </c>
      <c r="Q63" t="s">
        <v>354</v>
      </c>
    </row>
    <row r="64" spans="1:17" x14ac:dyDescent="0.25">
      <c r="A64" t="s">
        <v>843</v>
      </c>
      <c r="B64" s="149">
        <v>332</v>
      </c>
      <c r="C64" t="s">
        <v>232</v>
      </c>
      <c r="D64" t="s">
        <v>233</v>
      </c>
      <c r="E64" t="s">
        <v>844</v>
      </c>
      <c r="F64" t="s">
        <v>14</v>
      </c>
      <c r="G64" s="71">
        <v>0</v>
      </c>
      <c r="H64" s="71">
        <v>441.98199999999997</v>
      </c>
      <c r="I64" s="71">
        <v>0</v>
      </c>
      <c r="J64" s="71">
        <v>0</v>
      </c>
      <c r="K64" s="71">
        <v>0</v>
      </c>
      <c r="L64" s="71">
        <v>0</v>
      </c>
      <c r="M64" s="71">
        <v>0</v>
      </c>
      <c r="N64" s="71">
        <v>441.98199999999997</v>
      </c>
      <c r="O64" t="s">
        <v>547</v>
      </c>
      <c r="P64">
        <v>12</v>
      </c>
      <c r="Q64" t="s">
        <v>233</v>
      </c>
    </row>
    <row r="65" spans="1:17" x14ac:dyDescent="0.25">
      <c r="A65" t="s">
        <v>1032</v>
      </c>
      <c r="B65" s="149">
        <v>375</v>
      </c>
      <c r="C65" t="s">
        <v>408</v>
      </c>
      <c r="D65" t="s">
        <v>409</v>
      </c>
      <c r="E65" t="s">
        <v>1033</v>
      </c>
      <c r="F65" t="s">
        <v>9</v>
      </c>
      <c r="G65" s="71">
        <v>0</v>
      </c>
      <c r="H65" s="71">
        <v>443.88100000000003</v>
      </c>
      <c r="I65" s="71">
        <v>0</v>
      </c>
      <c r="J65" s="71">
        <v>0</v>
      </c>
      <c r="K65" s="71">
        <v>0</v>
      </c>
      <c r="L65" s="71">
        <v>0</v>
      </c>
      <c r="M65" s="71">
        <v>0</v>
      </c>
      <c r="N65" s="71">
        <v>443.88100000000003</v>
      </c>
      <c r="O65" t="s">
        <v>547</v>
      </c>
      <c r="P65">
        <v>12</v>
      </c>
      <c r="Q65" t="s">
        <v>409</v>
      </c>
    </row>
    <row r="66" spans="1:17" x14ac:dyDescent="0.25">
      <c r="A66" t="s">
        <v>840</v>
      </c>
      <c r="B66" s="149">
        <v>32</v>
      </c>
      <c r="C66" t="s">
        <v>227</v>
      </c>
      <c r="D66" t="s">
        <v>231</v>
      </c>
      <c r="E66" t="s">
        <v>596</v>
      </c>
      <c r="F66" t="s">
        <v>12</v>
      </c>
      <c r="G66" s="71">
        <v>0</v>
      </c>
      <c r="H66" s="71">
        <v>444</v>
      </c>
      <c r="I66" s="71">
        <v>0</v>
      </c>
      <c r="J66" s="71">
        <v>0</v>
      </c>
      <c r="K66" s="71">
        <v>0</v>
      </c>
      <c r="L66" s="71">
        <v>0</v>
      </c>
      <c r="M66" s="71">
        <v>0</v>
      </c>
      <c r="N66" s="71">
        <v>444</v>
      </c>
      <c r="O66" t="s">
        <v>584</v>
      </c>
      <c r="P66">
        <v>12</v>
      </c>
      <c r="Q66">
        <v>0</v>
      </c>
    </row>
    <row r="67" spans="1:17" x14ac:dyDescent="0.25">
      <c r="A67" t="s">
        <v>1002</v>
      </c>
      <c r="B67" s="149">
        <v>72</v>
      </c>
      <c r="C67" t="s">
        <v>359</v>
      </c>
      <c r="D67" t="s">
        <v>360</v>
      </c>
      <c r="E67" t="s">
        <v>1003</v>
      </c>
      <c r="F67" t="s">
        <v>14</v>
      </c>
      <c r="G67" s="71">
        <v>0</v>
      </c>
      <c r="H67" s="71">
        <v>445.06300000000005</v>
      </c>
      <c r="I67" s="71">
        <v>0</v>
      </c>
      <c r="J67" s="71">
        <v>0</v>
      </c>
      <c r="K67" s="71">
        <v>0</v>
      </c>
      <c r="L67" s="71">
        <v>0</v>
      </c>
      <c r="M67" s="71">
        <v>0</v>
      </c>
      <c r="N67" s="71">
        <v>445.06300000000005</v>
      </c>
      <c r="O67" t="s">
        <v>547</v>
      </c>
      <c r="P67">
        <v>12</v>
      </c>
      <c r="Q67" t="s">
        <v>360</v>
      </c>
    </row>
    <row r="68" spans="1:17" x14ac:dyDescent="0.25">
      <c r="A68" t="s">
        <v>765</v>
      </c>
      <c r="B68" s="149">
        <v>658</v>
      </c>
      <c r="C68" t="s">
        <v>181</v>
      </c>
      <c r="D68" t="s">
        <v>182</v>
      </c>
      <c r="E68" t="s">
        <v>766</v>
      </c>
      <c r="F68" t="s">
        <v>6</v>
      </c>
      <c r="G68" s="71">
        <v>0</v>
      </c>
      <c r="H68" s="71">
        <v>446.89299999999992</v>
      </c>
      <c r="I68" s="71">
        <v>0</v>
      </c>
      <c r="J68" s="71">
        <v>0</v>
      </c>
      <c r="K68" s="71">
        <v>0</v>
      </c>
      <c r="L68" s="71">
        <v>0</v>
      </c>
      <c r="M68" s="71">
        <v>0</v>
      </c>
      <c r="N68" s="71">
        <v>446.89299999999992</v>
      </c>
      <c r="O68" t="s">
        <v>547</v>
      </c>
      <c r="P68">
        <v>12</v>
      </c>
      <c r="Q68" t="s">
        <v>182</v>
      </c>
    </row>
    <row r="69" spans="1:17" x14ac:dyDescent="0.25">
      <c r="A69" t="s">
        <v>771</v>
      </c>
      <c r="B69" s="149">
        <v>368</v>
      </c>
      <c r="C69" t="s">
        <v>185</v>
      </c>
      <c r="D69" t="s">
        <v>186</v>
      </c>
      <c r="E69" t="s">
        <v>772</v>
      </c>
      <c r="F69" t="s">
        <v>7</v>
      </c>
      <c r="G69" s="71">
        <v>0</v>
      </c>
      <c r="H69" s="71">
        <v>463.24400000000003</v>
      </c>
      <c r="I69" s="71">
        <v>0</v>
      </c>
      <c r="J69" s="71">
        <v>0</v>
      </c>
      <c r="K69" s="71">
        <v>0</v>
      </c>
      <c r="L69" s="71">
        <v>0</v>
      </c>
      <c r="M69" s="71">
        <v>0</v>
      </c>
      <c r="N69" s="71">
        <v>463.24400000000003</v>
      </c>
      <c r="O69" t="s">
        <v>547</v>
      </c>
      <c r="P69">
        <v>12</v>
      </c>
      <c r="Q69" t="s">
        <v>186</v>
      </c>
    </row>
    <row r="70" spans="1:17" x14ac:dyDescent="0.25">
      <c r="A70" t="s">
        <v>898</v>
      </c>
      <c r="B70" s="149">
        <v>330</v>
      </c>
      <c r="C70" t="s">
        <v>268</v>
      </c>
      <c r="D70" t="s">
        <v>269</v>
      </c>
      <c r="E70" t="s">
        <v>899</v>
      </c>
      <c r="F70" t="s">
        <v>6</v>
      </c>
      <c r="G70" s="71">
        <v>0</v>
      </c>
      <c r="H70" s="71">
        <v>480.5</v>
      </c>
      <c r="I70" s="71">
        <v>0</v>
      </c>
      <c r="J70" s="71">
        <v>0</v>
      </c>
      <c r="K70" s="71">
        <v>0</v>
      </c>
      <c r="L70" s="71">
        <v>0</v>
      </c>
      <c r="M70" s="246">
        <v>0</v>
      </c>
      <c r="N70" s="71">
        <v>480.5</v>
      </c>
      <c r="O70" t="s">
        <v>547</v>
      </c>
      <c r="P70">
        <v>12</v>
      </c>
      <c r="Q70" t="s">
        <v>269</v>
      </c>
    </row>
    <row r="71" spans="1:17" x14ac:dyDescent="0.25">
      <c r="A71" t="s">
        <v>1328</v>
      </c>
      <c r="B71" s="149">
        <v>169</v>
      </c>
      <c r="C71" t="s">
        <v>101</v>
      </c>
      <c r="D71" t="s">
        <v>108</v>
      </c>
      <c r="E71" t="s">
        <v>1329</v>
      </c>
      <c r="F71" t="s">
        <v>13</v>
      </c>
      <c r="G71" s="71">
        <v>0</v>
      </c>
      <c r="H71" s="71">
        <v>497.69399999999996</v>
      </c>
      <c r="I71" s="71">
        <v>0</v>
      </c>
      <c r="J71" s="71">
        <v>0</v>
      </c>
      <c r="K71" s="71">
        <v>0</v>
      </c>
      <c r="L71" s="71">
        <v>0</v>
      </c>
      <c r="M71" s="246">
        <v>0</v>
      </c>
      <c r="N71" s="71">
        <v>497.69399999999996</v>
      </c>
      <c r="O71" t="s">
        <v>547</v>
      </c>
      <c r="P71">
        <v>12</v>
      </c>
      <c r="Q71" t="s">
        <v>108</v>
      </c>
    </row>
    <row r="72" spans="1:17" x14ac:dyDescent="0.25">
      <c r="A72" t="s">
        <v>745</v>
      </c>
      <c r="B72" s="149">
        <v>291</v>
      </c>
      <c r="C72" t="s">
        <v>161</v>
      </c>
      <c r="D72" t="s">
        <v>162</v>
      </c>
      <c r="E72" t="s">
        <v>746</v>
      </c>
      <c r="F72" t="s">
        <v>4</v>
      </c>
      <c r="G72" s="71">
        <v>0</v>
      </c>
      <c r="H72" s="71">
        <v>240.27999999999997</v>
      </c>
      <c r="I72" s="71">
        <v>276.17500000000001</v>
      </c>
      <c r="J72" s="71">
        <v>0</v>
      </c>
      <c r="K72" s="71">
        <v>0</v>
      </c>
      <c r="L72" s="71">
        <v>0</v>
      </c>
      <c r="M72" s="71">
        <v>0</v>
      </c>
      <c r="N72" s="71">
        <v>516.45500000000004</v>
      </c>
      <c r="O72" t="s">
        <v>547</v>
      </c>
      <c r="P72">
        <v>24</v>
      </c>
      <c r="Q72" t="s">
        <v>162</v>
      </c>
    </row>
    <row r="73" spans="1:17" x14ac:dyDescent="0.25">
      <c r="A73" t="s">
        <v>968</v>
      </c>
      <c r="B73" s="149">
        <v>399</v>
      </c>
      <c r="C73" t="s">
        <v>326</v>
      </c>
      <c r="D73" t="s">
        <v>327</v>
      </c>
      <c r="E73" t="s">
        <v>969</v>
      </c>
      <c r="F73" t="s">
        <v>6</v>
      </c>
      <c r="G73" s="71">
        <v>0</v>
      </c>
      <c r="H73" s="71">
        <v>525.61399999999992</v>
      </c>
      <c r="I73" s="71">
        <v>0</v>
      </c>
      <c r="J73" s="71">
        <v>0</v>
      </c>
      <c r="K73" s="71">
        <v>0</v>
      </c>
      <c r="L73" s="71">
        <v>0</v>
      </c>
      <c r="M73" s="71">
        <v>0</v>
      </c>
      <c r="N73" s="71">
        <v>525.61399999999992</v>
      </c>
      <c r="O73" t="s">
        <v>547</v>
      </c>
      <c r="P73">
        <v>12</v>
      </c>
      <c r="Q73" t="s">
        <v>327</v>
      </c>
    </row>
    <row r="74" spans="1:17" x14ac:dyDescent="0.25">
      <c r="A74" t="s">
        <v>743</v>
      </c>
      <c r="B74" s="149">
        <v>747</v>
      </c>
      <c r="C74" t="s">
        <v>159</v>
      </c>
      <c r="D74" t="s">
        <v>160</v>
      </c>
      <c r="E74" t="s">
        <v>744</v>
      </c>
      <c r="F74" t="s">
        <v>14</v>
      </c>
      <c r="G74" s="71">
        <v>0</v>
      </c>
      <c r="H74" s="71">
        <v>528.76800000000003</v>
      </c>
      <c r="I74" s="71">
        <v>0</v>
      </c>
      <c r="J74" s="71">
        <v>0</v>
      </c>
      <c r="K74" s="71">
        <v>0</v>
      </c>
      <c r="L74" s="71">
        <v>0</v>
      </c>
      <c r="M74" s="71">
        <v>0</v>
      </c>
      <c r="N74" s="71">
        <v>528.76800000000003</v>
      </c>
      <c r="O74" t="s">
        <v>547</v>
      </c>
      <c r="P74">
        <v>12</v>
      </c>
      <c r="Q74" t="s">
        <v>160</v>
      </c>
    </row>
    <row r="75" spans="1:17" x14ac:dyDescent="0.25">
      <c r="A75" t="s">
        <v>627</v>
      </c>
      <c r="B75" s="149">
        <v>2</v>
      </c>
      <c r="C75" t="s">
        <v>78</v>
      </c>
      <c r="D75" t="s">
        <v>80</v>
      </c>
      <c r="E75" t="s">
        <v>628</v>
      </c>
      <c r="F75" t="s">
        <v>14</v>
      </c>
      <c r="G75" s="71">
        <v>0</v>
      </c>
      <c r="H75" s="71">
        <v>557.69700000000012</v>
      </c>
      <c r="I75" s="71">
        <v>0</v>
      </c>
      <c r="J75" s="71">
        <v>0</v>
      </c>
      <c r="K75" s="71">
        <v>0</v>
      </c>
      <c r="L75" s="71">
        <v>0</v>
      </c>
      <c r="M75" s="246">
        <v>0</v>
      </c>
      <c r="N75" s="71">
        <v>557.69700000000012</v>
      </c>
      <c r="O75" t="s">
        <v>547</v>
      </c>
      <c r="P75">
        <v>12</v>
      </c>
      <c r="Q75" t="s">
        <v>629</v>
      </c>
    </row>
    <row r="76" spans="1:17" x14ac:dyDescent="0.25">
      <c r="A76" t="s">
        <v>820</v>
      </c>
      <c r="B76" s="149">
        <v>341</v>
      </c>
      <c r="C76" t="s">
        <v>216</v>
      </c>
      <c r="D76" t="s">
        <v>217</v>
      </c>
      <c r="E76" t="s">
        <v>821</v>
      </c>
      <c r="F76" t="s">
        <v>14</v>
      </c>
      <c r="G76" s="71">
        <v>0</v>
      </c>
      <c r="H76" s="71">
        <v>571.29999999999995</v>
      </c>
      <c r="I76" s="71">
        <v>0</v>
      </c>
      <c r="J76" s="71">
        <v>0</v>
      </c>
      <c r="K76" s="71">
        <v>0</v>
      </c>
      <c r="L76" s="71">
        <v>0</v>
      </c>
      <c r="M76" s="246">
        <v>0</v>
      </c>
      <c r="N76" s="71">
        <v>571.29999999999995</v>
      </c>
      <c r="O76" t="s">
        <v>547</v>
      </c>
      <c r="P76">
        <v>12</v>
      </c>
      <c r="Q76" t="s">
        <v>217</v>
      </c>
    </row>
    <row r="77" spans="1:17" x14ac:dyDescent="0.25">
      <c r="A77" t="s">
        <v>709</v>
      </c>
      <c r="B77" s="149">
        <v>169</v>
      </c>
      <c r="C77" t="s">
        <v>101</v>
      </c>
      <c r="D77" t="s">
        <v>113</v>
      </c>
      <c r="E77" t="s">
        <v>710</v>
      </c>
      <c r="F77" t="s">
        <v>14</v>
      </c>
      <c r="G77" s="71">
        <v>0</v>
      </c>
      <c r="H77" s="71">
        <v>592.94800000000009</v>
      </c>
      <c r="I77" s="71">
        <v>0</v>
      </c>
      <c r="J77" s="71">
        <v>0</v>
      </c>
      <c r="K77" s="71">
        <v>0</v>
      </c>
      <c r="L77" s="71">
        <v>0</v>
      </c>
      <c r="M77" s="246">
        <v>0</v>
      </c>
      <c r="N77" s="71">
        <v>592.94800000000009</v>
      </c>
      <c r="O77" t="s">
        <v>547</v>
      </c>
      <c r="P77">
        <v>12</v>
      </c>
      <c r="Q77" t="s">
        <v>113</v>
      </c>
    </row>
    <row r="78" spans="1:17" x14ac:dyDescent="0.25">
      <c r="A78" t="s">
        <v>857</v>
      </c>
      <c r="B78" s="149">
        <v>369</v>
      </c>
      <c r="C78" t="s">
        <v>243</v>
      </c>
      <c r="D78" t="s">
        <v>244</v>
      </c>
      <c r="E78" t="s">
        <v>858</v>
      </c>
      <c r="F78" t="s">
        <v>11</v>
      </c>
      <c r="G78" s="71">
        <v>0</v>
      </c>
      <c r="H78" s="71">
        <v>606.62700000000007</v>
      </c>
      <c r="I78" s="71">
        <v>0</v>
      </c>
      <c r="J78" s="71">
        <v>0</v>
      </c>
      <c r="K78" s="71">
        <v>0</v>
      </c>
      <c r="L78" s="71">
        <v>0</v>
      </c>
      <c r="M78" s="71">
        <v>0</v>
      </c>
      <c r="N78" s="71">
        <v>606.62700000000007</v>
      </c>
      <c r="O78" t="s">
        <v>547</v>
      </c>
      <c r="P78">
        <v>12</v>
      </c>
      <c r="Q78" t="s">
        <v>244</v>
      </c>
    </row>
    <row r="79" spans="1:17" x14ac:dyDescent="0.25">
      <c r="A79" t="s">
        <v>719</v>
      </c>
      <c r="B79" s="149">
        <v>169</v>
      </c>
      <c r="C79" t="s">
        <v>101</v>
      </c>
      <c r="D79" t="s">
        <v>125</v>
      </c>
      <c r="E79" t="s">
        <v>720</v>
      </c>
      <c r="F79" t="s">
        <v>14</v>
      </c>
      <c r="G79" s="71">
        <v>0</v>
      </c>
      <c r="H79" s="71">
        <v>614.149</v>
      </c>
      <c r="I79" s="71">
        <v>0</v>
      </c>
      <c r="J79" s="71">
        <v>0</v>
      </c>
      <c r="K79" s="71">
        <v>0</v>
      </c>
      <c r="L79" s="71">
        <v>0</v>
      </c>
      <c r="M79" s="246">
        <v>0</v>
      </c>
      <c r="N79" s="71">
        <v>614.149</v>
      </c>
      <c r="O79" t="s">
        <v>547</v>
      </c>
      <c r="P79">
        <v>12</v>
      </c>
      <c r="Q79" t="s">
        <v>125</v>
      </c>
    </row>
    <row r="80" spans="1:17" x14ac:dyDescent="0.25">
      <c r="A80" t="s">
        <v>711</v>
      </c>
      <c r="B80" s="149">
        <v>169</v>
      </c>
      <c r="C80" t="s">
        <v>101</v>
      </c>
      <c r="D80" t="s">
        <v>114</v>
      </c>
      <c r="E80" t="s">
        <v>712</v>
      </c>
      <c r="F80" t="s">
        <v>14</v>
      </c>
      <c r="G80" s="71">
        <v>0</v>
      </c>
      <c r="H80" s="71">
        <v>627.22600000000011</v>
      </c>
      <c r="I80" s="71">
        <v>0</v>
      </c>
      <c r="J80" s="71">
        <v>0</v>
      </c>
      <c r="K80" s="71">
        <v>0</v>
      </c>
      <c r="L80" s="71">
        <v>0</v>
      </c>
      <c r="M80" s="71">
        <v>0</v>
      </c>
      <c r="N80" s="71">
        <v>627.22600000000011</v>
      </c>
      <c r="O80" t="s">
        <v>547</v>
      </c>
      <c r="P80">
        <v>12</v>
      </c>
      <c r="Q80" t="s">
        <v>114</v>
      </c>
    </row>
    <row r="81" spans="1:17" x14ac:dyDescent="0.25">
      <c r="A81" t="s">
        <v>624</v>
      </c>
      <c r="B81" s="149">
        <v>2</v>
      </c>
      <c r="C81" t="s">
        <v>78</v>
      </c>
      <c r="D81" t="s">
        <v>79</v>
      </c>
      <c r="E81" t="s">
        <v>625</v>
      </c>
      <c r="F81" t="s">
        <v>14</v>
      </c>
      <c r="G81" s="71">
        <v>0</v>
      </c>
      <c r="H81" s="71">
        <v>634.58399999999995</v>
      </c>
      <c r="I81" s="71">
        <v>0</v>
      </c>
      <c r="J81" s="71">
        <v>0</v>
      </c>
      <c r="K81" s="71">
        <v>0</v>
      </c>
      <c r="L81" s="71">
        <v>0</v>
      </c>
      <c r="M81" s="246">
        <v>0</v>
      </c>
      <c r="N81" s="71">
        <v>634.58399999999995</v>
      </c>
      <c r="O81" t="s">
        <v>547</v>
      </c>
      <c r="P81">
        <v>12</v>
      </c>
      <c r="Q81" t="s">
        <v>626</v>
      </c>
    </row>
    <row r="82" spans="1:17" x14ac:dyDescent="0.25">
      <c r="A82" t="s">
        <v>733</v>
      </c>
      <c r="B82" s="149">
        <v>169</v>
      </c>
      <c r="C82" t="s">
        <v>101</v>
      </c>
      <c r="D82" t="s">
        <v>151</v>
      </c>
      <c r="E82" t="s">
        <v>734</v>
      </c>
      <c r="F82" t="s">
        <v>5</v>
      </c>
      <c r="G82" s="71">
        <v>0</v>
      </c>
      <c r="H82" s="71">
        <v>639.12399999999991</v>
      </c>
      <c r="I82" s="71">
        <v>0</v>
      </c>
      <c r="J82" s="71">
        <v>0</v>
      </c>
      <c r="K82" s="71">
        <v>0</v>
      </c>
      <c r="L82" s="71">
        <v>0</v>
      </c>
      <c r="M82" s="246">
        <v>0</v>
      </c>
      <c r="N82" s="71">
        <v>639.12399999999991</v>
      </c>
      <c r="O82" t="s">
        <v>547</v>
      </c>
      <c r="P82">
        <v>12</v>
      </c>
      <c r="Q82" t="s">
        <v>151</v>
      </c>
    </row>
    <row r="83" spans="1:17" x14ac:dyDescent="0.25">
      <c r="A83" t="s">
        <v>747</v>
      </c>
      <c r="B83" s="149">
        <v>337</v>
      </c>
      <c r="C83" t="s">
        <v>163</v>
      </c>
      <c r="D83" t="s">
        <v>164</v>
      </c>
      <c r="E83" t="s">
        <v>748</v>
      </c>
      <c r="F83" t="s">
        <v>9</v>
      </c>
      <c r="G83" s="71">
        <v>0</v>
      </c>
      <c r="H83" s="71">
        <v>655.18100000000004</v>
      </c>
      <c r="I83" s="71">
        <v>0</v>
      </c>
      <c r="J83" s="71">
        <v>0</v>
      </c>
      <c r="K83" s="71">
        <v>0</v>
      </c>
      <c r="L83" s="71">
        <v>0</v>
      </c>
      <c r="M83" s="71">
        <v>0</v>
      </c>
      <c r="N83" s="71">
        <v>655.18100000000004</v>
      </c>
      <c r="O83" t="s">
        <v>547</v>
      </c>
      <c r="P83">
        <v>12</v>
      </c>
      <c r="Q83" t="s">
        <v>164</v>
      </c>
    </row>
    <row r="84" spans="1:17" x14ac:dyDescent="0.25">
      <c r="A84" t="s">
        <v>1040</v>
      </c>
      <c r="B84" s="149">
        <v>663</v>
      </c>
      <c r="C84" t="s">
        <v>376</v>
      </c>
      <c r="D84" t="s">
        <v>377</v>
      </c>
      <c r="E84" t="s">
        <v>1041</v>
      </c>
      <c r="F84" t="s">
        <v>14</v>
      </c>
      <c r="G84" s="71">
        <v>0</v>
      </c>
      <c r="H84" s="71">
        <v>658.4</v>
      </c>
      <c r="I84" s="71">
        <v>0</v>
      </c>
      <c r="J84" s="71">
        <v>0</v>
      </c>
      <c r="K84" s="71">
        <v>0</v>
      </c>
      <c r="L84" s="71">
        <v>0</v>
      </c>
      <c r="M84" s="71">
        <v>0</v>
      </c>
      <c r="N84" s="71">
        <v>658.4</v>
      </c>
      <c r="O84" t="s">
        <v>547</v>
      </c>
      <c r="P84">
        <v>12</v>
      </c>
      <c r="Q84" t="s">
        <v>377</v>
      </c>
    </row>
    <row r="85" spans="1:17" x14ac:dyDescent="0.25">
      <c r="A85" t="s">
        <v>579</v>
      </c>
      <c r="B85" s="149">
        <v>293</v>
      </c>
      <c r="C85" t="s">
        <v>65</v>
      </c>
      <c r="D85" t="s">
        <v>66</v>
      </c>
      <c r="E85" t="s">
        <v>580</v>
      </c>
      <c r="F85" t="s">
        <v>4</v>
      </c>
      <c r="G85" s="71">
        <v>0</v>
      </c>
      <c r="H85" s="71">
        <v>661.25199999999984</v>
      </c>
      <c r="I85" s="71">
        <v>0</v>
      </c>
      <c r="J85" s="71">
        <v>0</v>
      </c>
      <c r="K85" s="71">
        <v>0</v>
      </c>
      <c r="L85" s="71">
        <v>0</v>
      </c>
      <c r="M85" s="246">
        <v>0</v>
      </c>
      <c r="N85" s="71">
        <v>661.25199999999984</v>
      </c>
      <c r="O85" t="s">
        <v>547</v>
      </c>
      <c r="P85">
        <v>12</v>
      </c>
      <c r="Q85" t="s">
        <v>66</v>
      </c>
    </row>
    <row r="86" spans="1:17" x14ac:dyDescent="0.25">
      <c r="A86" t="s">
        <v>976</v>
      </c>
      <c r="B86" s="149">
        <v>410</v>
      </c>
      <c r="C86" t="s">
        <v>334</v>
      </c>
      <c r="D86" t="s">
        <v>335</v>
      </c>
      <c r="E86" t="s">
        <v>977</v>
      </c>
      <c r="F86" t="s">
        <v>4</v>
      </c>
      <c r="G86" s="71">
        <v>0</v>
      </c>
      <c r="H86" s="71">
        <v>661.94899999999996</v>
      </c>
      <c r="I86" s="71">
        <v>0</v>
      </c>
      <c r="J86" s="71">
        <v>0</v>
      </c>
      <c r="K86" s="71">
        <v>0</v>
      </c>
      <c r="L86" s="71">
        <v>0</v>
      </c>
      <c r="M86" s="71">
        <v>0</v>
      </c>
      <c r="N86" s="71">
        <v>661.94899999999996</v>
      </c>
      <c r="O86" t="s">
        <v>547</v>
      </c>
      <c r="P86">
        <v>12</v>
      </c>
      <c r="Q86" t="s">
        <v>335</v>
      </c>
    </row>
    <row r="87" spans="1:17" x14ac:dyDescent="0.25">
      <c r="A87" t="s">
        <v>630</v>
      </c>
      <c r="B87" s="149">
        <v>2</v>
      </c>
      <c r="C87" t="s">
        <v>78</v>
      </c>
      <c r="D87" t="s">
        <v>85</v>
      </c>
      <c r="E87" t="s">
        <v>631</v>
      </c>
      <c r="F87" t="s">
        <v>14</v>
      </c>
      <c r="G87" s="71">
        <v>0</v>
      </c>
      <c r="H87" s="71">
        <v>663.28</v>
      </c>
      <c r="I87" s="71">
        <v>0</v>
      </c>
      <c r="J87" s="71">
        <v>0</v>
      </c>
      <c r="K87" s="71">
        <v>0</v>
      </c>
      <c r="L87" s="71">
        <v>0</v>
      </c>
      <c r="M87" s="246">
        <v>0</v>
      </c>
      <c r="N87" s="71">
        <v>663.28</v>
      </c>
      <c r="O87" t="s">
        <v>547</v>
      </c>
      <c r="P87">
        <v>12</v>
      </c>
      <c r="Q87" t="s">
        <v>632</v>
      </c>
    </row>
    <row r="88" spans="1:17" x14ac:dyDescent="0.25">
      <c r="A88" t="s">
        <v>1016</v>
      </c>
      <c r="B88" s="149">
        <v>664</v>
      </c>
      <c r="C88" t="s">
        <v>363</v>
      </c>
      <c r="D88" t="s">
        <v>364</v>
      </c>
      <c r="E88" t="s">
        <v>1017</v>
      </c>
      <c r="F88" t="s">
        <v>9</v>
      </c>
      <c r="G88" s="71">
        <v>0</v>
      </c>
      <c r="H88" s="71">
        <v>668.99699999999996</v>
      </c>
      <c r="I88" s="71">
        <v>0</v>
      </c>
      <c r="J88" s="71">
        <v>0</v>
      </c>
      <c r="K88" s="71">
        <v>0</v>
      </c>
      <c r="L88" s="71">
        <v>0</v>
      </c>
      <c r="M88" s="71">
        <v>0</v>
      </c>
      <c r="N88" s="71">
        <v>668.99699999999996</v>
      </c>
      <c r="O88" t="s">
        <v>547</v>
      </c>
      <c r="P88">
        <v>12</v>
      </c>
      <c r="Q88" t="s">
        <v>364</v>
      </c>
    </row>
    <row r="89" spans="1:17" x14ac:dyDescent="0.25">
      <c r="A89" t="s">
        <v>1047</v>
      </c>
      <c r="B89" s="149">
        <v>111</v>
      </c>
      <c r="C89" t="s">
        <v>380</v>
      </c>
      <c r="D89" t="s">
        <v>381</v>
      </c>
      <c r="E89" t="s">
        <v>860</v>
      </c>
      <c r="F89" t="s">
        <v>13</v>
      </c>
      <c r="G89" s="71">
        <v>0</v>
      </c>
      <c r="H89" s="71">
        <v>673</v>
      </c>
      <c r="I89" s="71">
        <v>0</v>
      </c>
      <c r="J89" s="71">
        <v>0</v>
      </c>
      <c r="K89" s="71">
        <v>0</v>
      </c>
      <c r="L89" s="71">
        <v>0</v>
      </c>
      <c r="M89" s="71">
        <v>0</v>
      </c>
      <c r="N89" s="71">
        <v>673</v>
      </c>
      <c r="O89" t="s">
        <v>584</v>
      </c>
      <c r="P89">
        <v>12</v>
      </c>
      <c r="Q89" t="s">
        <v>965</v>
      </c>
    </row>
    <row r="90" spans="1:17" x14ac:dyDescent="0.25">
      <c r="A90" t="s">
        <v>807</v>
      </c>
      <c r="B90" s="149">
        <v>320</v>
      </c>
      <c r="C90" t="s">
        <v>204</v>
      </c>
      <c r="D90" t="s">
        <v>205</v>
      </c>
      <c r="E90" t="s">
        <v>808</v>
      </c>
      <c r="F90" t="s">
        <v>6</v>
      </c>
      <c r="G90" s="71">
        <v>0</v>
      </c>
      <c r="H90" s="71">
        <v>674.0200000000001</v>
      </c>
      <c r="I90" s="71">
        <v>0</v>
      </c>
      <c r="J90" s="71">
        <v>0</v>
      </c>
      <c r="K90" s="71">
        <v>0</v>
      </c>
      <c r="L90" s="71">
        <v>0</v>
      </c>
      <c r="M90" s="71">
        <v>0</v>
      </c>
      <c r="N90" s="71">
        <v>674.0200000000001</v>
      </c>
      <c r="O90" t="s">
        <v>547</v>
      </c>
      <c r="P90">
        <v>12</v>
      </c>
      <c r="Q90" t="s">
        <v>205</v>
      </c>
    </row>
    <row r="91" spans="1:17" x14ac:dyDescent="0.25">
      <c r="A91" t="s">
        <v>974</v>
      </c>
      <c r="B91" s="149">
        <v>364</v>
      </c>
      <c r="C91" t="s">
        <v>332</v>
      </c>
      <c r="D91" t="s">
        <v>333</v>
      </c>
      <c r="E91" t="s">
        <v>975</v>
      </c>
      <c r="F91" t="s">
        <v>14</v>
      </c>
      <c r="G91" s="71">
        <v>0</v>
      </c>
      <c r="H91" s="71">
        <v>678.93999999999994</v>
      </c>
      <c r="I91" s="71">
        <v>0</v>
      </c>
      <c r="J91" s="71">
        <v>0</v>
      </c>
      <c r="K91" s="71">
        <v>0</v>
      </c>
      <c r="L91" s="71">
        <v>0</v>
      </c>
      <c r="M91" s="246">
        <v>0</v>
      </c>
      <c r="N91" s="71">
        <v>678.93999999999994</v>
      </c>
      <c r="O91" t="s">
        <v>547</v>
      </c>
      <c r="P91">
        <v>12</v>
      </c>
      <c r="Q91" t="s">
        <v>333</v>
      </c>
    </row>
    <row r="92" spans="1:17" x14ac:dyDescent="0.25">
      <c r="A92" t="s">
        <v>707</v>
      </c>
      <c r="B92" s="149">
        <v>169</v>
      </c>
      <c r="C92" t="s">
        <v>101</v>
      </c>
      <c r="D92" t="s">
        <v>112</v>
      </c>
      <c r="E92" t="s">
        <v>708</v>
      </c>
      <c r="F92" t="s">
        <v>9</v>
      </c>
      <c r="G92" s="71">
        <v>0</v>
      </c>
      <c r="H92" s="71">
        <v>686.25199999999995</v>
      </c>
      <c r="I92" s="71">
        <v>0</v>
      </c>
      <c r="J92" s="71">
        <v>0</v>
      </c>
      <c r="K92" s="71">
        <v>0</v>
      </c>
      <c r="L92" s="71">
        <v>0</v>
      </c>
      <c r="M92" s="246">
        <v>0</v>
      </c>
      <c r="N92" s="71">
        <v>686.25199999999995</v>
      </c>
      <c r="O92" t="s">
        <v>547</v>
      </c>
      <c r="P92">
        <v>12</v>
      </c>
      <c r="Q92" t="s">
        <v>112</v>
      </c>
    </row>
    <row r="93" spans="1:17" x14ac:dyDescent="0.25">
      <c r="A93" t="s">
        <v>715</v>
      </c>
      <c r="B93" s="149">
        <v>169</v>
      </c>
      <c r="C93" t="s">
        <v>101</v>
      </c>
      <c r="D93" t="s">
        <v>117</v>
      </c>
      <c r="E93" t="s">
        <v>716</v>
      </c>
      <c r="F93" t="s">
        <v>14</v>
      </c>
      <c r="G93" s="71">
        <v>0</v>
      </c>
      <c r="H93" s="71">
        <v>700.06299999999987</v>
      </c>
      <c r="I93" s="71">
        <v>0</v>
      </c>
      <c r="J93" s="71">
        <v>8.6490000000000009</v>
      </c>
      <c r="K93" s="71">
        <v>0</v>
      </c>
      <c r="L93" s="71">
        <v>0</v>
      </c>
      <c r="M93" s="246">
        <v>0</v>
      </c>
      <c r="N93" s="71">
        <v>708.71199999999988</v>
      </c>
      <c r="O93" t="s">
        <v>547</v>
      </c>
      <c r="P93">
        <v>22</v>
      </c>
      <c r="Q93" t="s">
        <v>117</v>
      </c>
    </row>
    <row r="94" spans="1:17" x14ac:dyDescent="0.25">
      <c r="A94" t="s">
        <v>932</v>
      </c>
      <c r="B94" s="149">
        <v>661</v>
      </c>
      <c r="C94" t="s">
        <v>295</v>
      </c>
      <c r="D94" t="s">
        <v>296</v>
      </c>
      <c r="E94" t="s">
        <v>933</v>
      </c>
      <c r="F94" t="s">
        <v>6</v>
      </c>
      <c r="G94" s="71">
        <v>0</v>
      </c>
      <c r="H94" s="71">
        <v>745.82799999999997</v>
      </c>
      <c r="I94" s="71">
        <v>0</v>
      </c>
      <c r="J94" s="71">
        <v>0</v>
      </c>
      <c r="K94" s="71">
        <v>0</v>
      </c>
      <c r="L94" s="71">
        <v>0</v>
      </c>
      <c r="M94" s="71">
        <v>0</v>
      </c>
      <c r="N94" s="71">
        <v>745.82799999999997</v>
      </c>
      <c r="O94" t="s">
        <v>547</v>
      </c>
      <c r="P94">
        <v>12</v>
      </c>
      <c r="Q94" t="s">
        <v>296</v>
      </c>
    </row>
    <row r="95" spans="1:17" x14ac:dyDescent="0.25">
      <c r="A95" t="s">
        <v>811</v>
      </c>
      <c r="B95" s="149">
        <v>442</v>
      </c>
      <c r="C95" t="s">
        <v>209</v>
      </c>
      <c r="D95" t="s">
        <v>210</v>
      </c>
      <c r="E95" t="s">
        <v>812</v>
      </c>
      <c r="F95" t="s">
        <v>4</v>
      </c>
      <c r="G95" s="71">
        <v>0</v>
      </c>
      <c r="H95" s="71">
        <v>752.97600000000011</v>
      </c>
      <c r="I95" s="71">
        <v>0</v>
      </c>
      <c r="J95" s="71">
        <v>0</v>
      </c>
      <c r="K95" s="71">
        <v>0</v>
      </c>
      <c r="L95" s="71">
        <v>0</v>
      </c>
      <c r="M95" s="71">
        <v>0</v>
      </c>
      <c r="N95" s="71">
        <v>752.97600000000011</v>
      </c>
      <c r="O95" t="s">
        <v>547</v>
      </c>
      <c r="P95">
        <v>12</v>
      </c>
      <c r="Q95" t="s">
        <v>210</v>
      </c>
    </row>
    <row r="96" spans="1:17" x14ac:dyDescent="0.25">
      <c r="A96" t="s">
        <v>1045</v>
      </c>
      <c r="B96" s="149">
        <v>409</v>
      </c>
      <c r="C96" t="s">
        <v>378</v>
      </c>
      <c r="D96" t="s">
        <v>379</v>
      </c>
      <c r="E96" t="s">
        <v>1276</v>
      </c>
      <c r="F96" t="s">
        <v>5</v>
      </c>
      <c r="G96" s="71">
        <v>0</v>
      </c>
      <c r="H96" s="71">
        <v>782.2</v>
      </c>
      <c r="I96" s="71">
        <v>0</v>
      </c>
      <c r="J96" s="71">
        <v>0</v>
      </c>
      <c r="K96" s="71">
        <v>0</v>
      </c>
      <c r="L96" s="71">
        <v>0</v>
      </c>
      <c r="M96" s="71">
        <v>0</v>
      </c>
      <c r="N96" s="71">
        <v>782.2</v>
      </c>
      <c r="O96" t="s">
        <v>547</v>
      </c>
      <c r="P96">
        <v>12</v>
      </c>
      <c r="Q96" t="e">
        <v>#N/A</v>
      </c>
    </row>
    <row r="97" spans="1:17" x14ac:dyDescent="0.25">
      <c r="A97" t="s">
        <v>609</v>
      </c>
      <c r="B97" s="149">
        <v>2</v>
      </c>
      <c r="C97" t="s">
        <v>78</v>
      </c>
      <c r="D97" t="s">
        <v>86</v>
      </c>
      <c r="E97" t="s">
        <v>598</v>
      </c>
      <c r="F97" t="s">
        <v>13</v>
      </c>
      <c r="G97" s="71">
        <v>0</v>
      </c>
      <c r="H97" s="71">
        <v>818.00000000000011</v>
      </c>
      <c r="I97" s="71">
        <v>0</v>
      </c>
      <c r="J97" s="71">
        <v>0</v>
      </c>
      <c r="K97" s="71">
        <v>0</v>
      </c>
      <c r="L97" s="71">
        <v>0</v>
      </c>
      <c r="M97" s="71">
        <v>0</v>
      </c>
      <c r="N97" s="71">
        <v>818.00000000000011</v>
      </c>
      <c r="O97" t="s">
        <v>584</v>
      </c>
      <c r="P97">
        <v>12</v>
      </c>
      <c r="Q97" t="s">
        <v>599</v>
      </c>
    </row>
    <row r="98" spans="1:17" x14ac:dyDescent="0.25">
      <c r="A98" t="s">
        <v>957</v>
      </c>
      <c r="B98" s="149">
        <v>357</v>
      </c>
      <c r="C98" t="s">
        <v>313</v>
      </c>
      <c r="D98" t="s">
        <v>314</v>
      </c>
      <c r="E98" t="s">
        <v>958</v>
      </c>
      <c r="F98" t="s">
        <v>8</v>
      </c>
      <c r="G98" s="71">
        <v>0</v>
      </c>
      <c r="H98" s="71">
        <v>676.226</v>
      </c>
      <c r="I98" s="71">
        <v>142.87099999999998</v>
      </c>
      <c r="J98" s="71">
        <v>0</v>
      </c>
      <c r="K98" s="71">
        <v>0</v>
      </c>
      <c r="L98" s="71">
        <v>0</v>
      </c>
      <c r="M98" s="246">
        <v>0</v>
      </c>
      <c r="N98" s="71">
        <v>819.09700000000009</v>
      </c>
      <c r="O98" t="s">
        <v>547</v>
      </c>
      <c r="P98">
        <v>17</v>
      </c>
      <c r="Q98" t="s">
        <v>314</v>
      </c>
    </row>
    <row r="99" spans="1:17" x14ac:dyDescent="0.25">
      <c r="A99" t="s">
        <v>829</v>
      </c>
      <c r="B99" s="149">
        <v>373</v>
      </c>
      <c r="C99" t="s">
        <v>222</v>
      </c>
      <c r="D99" t="s">
        <v>223</v>
      </c>
      <c r="E99" t="s">
        <v>830</v>
      </c>
      <c r="F99" t="s">
        <v>5</v>
      </c>
      <c r="G99" s="71">
        <v>0</v>
      </c>
      <c r="H99" s="71">
        <v>829.90099999999995</v>
      </c>
      <c r="I99" s="71">
        <v>0</v>
      </c>
      <c r="J99" s="71">
        <v>0</v>
      </c>
      <c r="K99" s="71">
        <v>0</v>
      </c>
      <c r="L99" s="71">
        <v>0</v>
      </c>
      <c r="M99" s="71">
        <v>0</v>
      </c>
      <c r="N99" s="71">
        <v>829.90099999999995</v>
      </c>
      <c r="O99" t="s">
        <v>547</v>
      </c>
      <c r="P99">
        <v>12</v>
      </c>
      <c r="Q99" t="s">
        <v>223</v>
      </c>
    </row>
    <row r="100" spans="1:17" x14ac:dyDescent="0.25">
      <c r="A100" t="s">
        <v>992</v>
      </c>
      <c r="B100" s="149">
        <v>447</v>
      </c>
      <c r="C100" t="s">
        <v>349</v>
      </c>
      <c r="D100" t="s">
        <v>350</v>
      </c>
      <c r="E100" t="s">
        <v>993</v>
      </c>
      <c r="F100" t="s">
        <v>6</v>
      </c>
      <c r="G100" s="71">
        <v>0</v>
      </c>
      <c r="H100" s="71">
        <v>830.15599999999995</v>
      </c>
      <c r="I100" s="71">
        <v>0</v>
      </c>
      <c r="J100" s="71">
        <v>0</v>
      </c>
      <c r="K100" s="71">
        <v>0</v>
      </c>
      <c r="L100" s="71">
        <v>0</v>
      </c>
      <c r="M100" s="246">
        <v>0</v>
      </c>
      <c r="N100" s="71">
        <v>830.15599999999995</v>
      </c>
      <c r="O100" t="s">
        <v>547</v>
      </c>
      <c r="P100">
        <v>12</v>
      </c>
      <c r="Q100" t="s">
        <v>350</v>
      </c>
    </row>
    <row r="101" spans="1:17" x14ac:dyDescent="0.25">
      <c r="A101" t="s">
        <v>731</v>
      </c>
      <c r="B101" s="149">
        <v>169</v>
      </c>
      <c r="C101" t="s">
        <v>101</v>
      </c>
      <c r="D101" t="s">
        <v>147</v>
      </c>
      <c r="E101" t="s">
        <v>732</v>
      </c>
      <c r="F101" t="s">
        <v>5</v>
      </c>
      <c r="G101" s="71">
        <v>0</v>
      </c>
      <c r="H101" s="71">
        <v>832.97900000000004</v>
      </c>
      <c r="I101" s="71">
        <v>0</v>
      </c>
      <c r="J101" s="71">
        <v>0</v>
      </c>
      <c r="K101" s="71">
        <v>0</v>
      </c>
      <c r="L101" s="71">
        <v>0</v>
      </c>
      <c r="M101" s="71">
        <v>0</v>
      </c>
      <c r="N101" s="71">
        <v>832.97900000000004</v>
      </c>
      <c r="O101" t="s">
        <v>547</v>
      </c>
      <c r="P101">
        <v>12</v>
      </c>
      <c r="Q101" t="s">
        <v>147</v>
      </c>
    </row>
    <row r="102" spans="1:17" x14ac:dyDescent="0.25">
      <c r="A102" t="s">
        <v>723</v>
      </c>
      <c r="B102" s="149">
        <v>169</v>
      </c>
      <c r="C102" t="s">
        <v>101</v>
      </c>
      <c r="D102" t="s">
        <v>133</v>
      </c>
      <c r="E102" t="s">
        <v>724</v>
      </c>
      <c r="F102" t="s">
        <v>8</v>
      </c>
      <c r="G102" s="71">
        <v>0</v>
      </c>
      <c r="H102" s="71">
        <v>850.11099999999999</v>
      </c>
      <c r="I102" s="71">
        <v>0</v>
      </c>
      <c r="J102" s="71">
        <v>0</v>
      </c>
      <c r="K102" s="71">
        <v>0</v>
      </c>
      <c r="L102" s="71">
        <v>0</v>
      </c>
      <c r="M102" s="71">
        <v>0</v>
      </c>
      <c r="N102" s="71">
        <v>850.11099999999999</v>
      </c>
      <c r="O102" t="s">
        <v>547</v>
      </c>
      <c r="P102">
        <v>12</v>
      </c>
      <c r="Q102" t="s">
        <v>133</v>
      </c>
    </row>
    <row r="103" spans="1:17" x14ac:dyDescent="0.25">
      <c r="A103" t="s">
        <v>705</v>
      </c>
      <c r="B103" s="149">
        <v>169</v>
      </c>
      <c r="C103" t="s">
        <v>101</v>
      </c>
      <c r="D103" t="s">
        <v>107</v>
      </c>
      <c r="E103" t="s">
        <v>706</v>
      </c>
      <c r="F103" t="s">
        <v>9</v>
      </c>
      <c r="G103" s="71">
        <v>0</v>
      </c>
      <c r="H103" s="71">
        <v>850.50099999999998</v>
      </c>
      <c r="I103" s="71">
        <v>0</v>
      </c>
      <c r="J103" s="71">
        <v>0</v>
      </c>
      <c r="K103" s="71">
        <v>0</v>
      </c>
      <c r="L103" s="71">
        <v>0</v>
      </c>
      <c r="M103" s="71">
        <v>0</v>
      </c>
      <c r="N103" s="71">
        <v>850.50099999999998</v>
      </c>
      <c r="O103" t="s">
        <v>547</v>
      </c>
      <c r="P103">
        <v>12</v>
      </c>
      <c r="Q103" t="s">
        <v>107</v>
      </c>
    </row>
    <row r="104" spans="1:17" x14ac:dyDescent="0.25">
      <c r="A104" t="s">
        <v>775</v>
      </c>
      <c r="B104" s="149">
        <v>8</v>
      </c>
      <c r="C104" t="s">
        <v>187</v>
      </c>
      <c r="D104" t="s">
        <v>190</v>
      </c>
      <c r="E104" t="s">
        <v>596</v>
      </c>
      <c r="F104" t="s">
        <v>12</v>
      </c>
      <c r="G104" s="71">
        <v>862</v>
      </c>
      <c r="H104" s="71">
        <v>0</v>
      </c>
      <c r="I104" s="71">
        <v>0</v>
      </c>
      <c r="J104" s="71">
        <v>0</v>
      </c>
      <c r="K104" s="71">
        <v>0</v>
      </c>
      <c r="L104" s="71">
        <v>0</v>
      </c>
      <c r="M104" s="246">
        <v>0</v>
      </c>
      <c r="N104" s="71">
        <v>862</v>
      </c>
      <c r="O104" t="s">
        <v>584</v>
      </c>
      <c r="P104">
        <v>12</v>
      </c>
      <c r="Q104">
        <v>0</v>
      </c>
    </row>
    <row r="105" spans="1:17" x14ac:dyDescent="0.25">
      <c r="A105" t="s">
        <v>769</v>
      </c>
      <c r="B105" s="149">
        <v>297</v>
      </c>
      <c r="C105" t="s">
        <v>179</v>
      </c>
      <c r="D105" t="s">
        <v>180</v>
      </c>
      <c r="E105" t="s">
        <v>770</v>
      </c>
      <c r="F105" t="s">
        <v>6</v>
      </c>
      <c r="G105" s="71">
        <v>0</v>
      </c>
      <c r="H105" s="71">
        <v>878.15699999999993</v>
      </c>
      <c r="I105" s="71">
        <v>0</v>
      </c>
      <c r="J105" s="71">
        <v>0</v>
      </c>
      <c r="K105" s="71">
        <v>0</v>
      </c>
      <c r="L105" s="71">
        <v>0</v>
      </c>
      <c r="M105" s="246">
        <v>0</v>
      </c>
      <c r="N105" s="71">
        <v>878.15699999999993</v>
      </c>
      <c r="O105" t="s">
        <v>547</v>
      </c>
      <c r="P105">
        <v>12</v>
      </c>
      <c r="Q105" t="s">
        <v>180</v>
      </c>
    </row>
    <row r="106" spans="1:17" x14ac:dyDescent="0.25">
      <c r="A106" t="s">
        <v>831</v>
      </c>
      <c r="B106" s="149">
        <v>2</v>
      </c>
      <c r="C106" t="s">
        <v>78</v>
      </c>
      <c r="D106" t="s">
        <v>224</v>
      </c>
      <c r="E106" t="s">
        <v>832</v>
      </c>
      <c r="F106" t="s">
        <v>13</v>
      </c>
      <c r="G106" s="71">
        <v>0</v>
      </c>
      <c r="H106" s="71">
        <v>3.2</v>
      </c>
      <c r="I106" s="71">
        <v>892.87199999999996</v>
      </c>
      <c r="J106" s="71">
        <v>0</v>
      </c>
      <c r="K106" s="71">
        <v>0</v>
      </c>
      <c r="L106" s="71">
        <v>0</v>
      </c>
      <c r="M106" s="71">
        <v>0</v>
      </c>
      <c r="N106" s="71">
        <v>896.072</v>
      </c>
      <c r="O106" t="s">
        <v>547</v>
      </c>
      <c r="P106">
        <v>6</v>
      </c>
      <c r="Q106" t="s">
        <v>224</v>
      </c>
    </row>
    <row r="107" spans="1:17" x14ac:dyDescent="0.25">
      <c r="A107" t="s">
        <v>952</v>
      </c>
      <c r="B107" s="149">
        <v>408</v>
      </c>
      <c r="C107" t="s">
        <v>309</v>
      </c>
      <c r="D107" t="s">
        <v>310</v>
      </c>
      <c r="E107" t="s">
        <v>953</v>
      </c>
      <c r="F107" t="s">
        <v>9</v>
      </c>
      <c r="G107" s="71">
        <v>0</v>
      </c>
      <c r="H107" s="71">
        <v>909.06999999999994</v>
      </c>
      <c r="I107" s="71">
        <v>0</v>
      </c>
      <c r="J107" s="71">
        <v>0</v>
      </c>
      <c r="K107" s="71">
        <v>0</v>
      </c>
      <c r="L107" s="71">
        <v>0</v>
      </c>
      <c r="M107" s="246">
        <v>0</v>
      </c>
      <c r="N107" s="71">
        <v>909.06999999999994</v>
      </c>
      <c r="O107" t="s">
        <v>547</v>
      </c>
      <c r="P107">
        <v>12</v>
      </c>
      <c r="Q107" t="s">
        <v>310</v>
      </c>
    </row>
    <row r="108" spans="1:17" x14ac:dyDescent="0.25">
      <c r="A108" t="s">
        <v>713</v>
      </c>
      <c r="B108" s="149">
        <v>169</v>
      </c>
      <c r="C108" t="s">
        <v>101</v>
      </c>
      <c r="D108" t="s">
        <v>116</v>
      </c>
      <c r="E108" t="s">
        <v>714</v>
      </c>
      <c r="F108" t="s">
        <v>14</v>
      </c>
      <c r="G108" s="71">
        <v>0</v>
      </c>
      <c r="H108" s="71">
        <v>955.38599999999985</v>
      </c>
      <c r="I108" s="71">
        <v>0</v>
      </c>
      <c r="J108" s="71">
        <v>0</v>
      </c>
      <c r="K108" s="71">
        <v>0</v>
      </c>
      <c r="L108" s="71">
        <v>0</v>
      </c>
      <c r="M108" s="71">
        <v>0</v>
      </c>
      <c r="N108" s="71">
        <v>955.38599999999985</v>
      </c>
      <c r="O108" t="s">
        <v>547</v>
      </c>
      <c r="P108">
        <v>12</v>
      </c>
      <c r="Q108" t="s">
        <v>116</v>
      </c>
    </row>
    <row r="109" spans="1:17" x14ac:dyDescent="0.25">
      <c r="A109" t="s">
        <v>717</v>
      </c>
      <c r="B109" s="149">
        <v>169</v>
      </c>
      <c r="C109" t="s">
        <v>101</v>
      </c>
      <c r="D109" t="s">
        <v>124</v>
      </c>
      <c r="E109" t="s">
        <v>718</v>
      </c>
      <c r="F109" t="s">
        <v>9</v>
      </c>
      <c r="G109" s="71">
        <v>0</v>
      </c>
      <c r="H109" s="71">
        <v>752.75699999999995</v>
      </c>
      <c r="I109" s="71">
        <v>0</v>
      </c>
      <c r="J109" s="71">
        <v>0</v>
      </c>
      <c r="K109" s="71">
        <v>231.82199999999995</v>
      </c>
      <c r="L109" s="71">
        <v>0</v>
      </c>
      <c r="M109" s="71">
        <v>0</v>
      </c>
      <c r="N109" s="71">
        <v>984.57899999999995</v>
      </c>
      <c r="O109" t="s">
        <v>547</v>
      </c>
      <c r="P109">
        <v>24</v>
      </c>
      <c r="Q109" t="s">
        <v>124</v>
      </c>
    </row>
    <row r="110" spans="1:17" x14ac:dyDescent="0.25">
      <c r="A110" t="s">
        <v>856</v>
      </c>
      <c r="B110" s="149">
        <v>240</v>
      </c>
      <c r="C110" t="s">
        <v>1340</v>
      </c>
      <c r="D110" t="s">
        <v>240</v>
      </c>
      <c r="E110" t="s">
        <v>602</v>
      </c>
      <c r="F110" t="s">
        <v>13</v>
      </c>
      <c r="G110" s="71">
        <v>0</v>
      </c>
      <c r="H110" s="71">
        <v>0</v>
      </c>
      <c r="I110" s="71">
        <v>1002.42</v>
      </c>
      <c r="J110" s="71">
        <v>0</v>
      </c>
      <c r="K110" s="71">
        <v>0</v>
      </c>
      <c r="L110" s="71">
        <v>0</v>
      </c>
      <c r="M110" s="246">
        <v>0</v>
      </c>
      <c r="N110" s="71">
        <v>1002.42</v>
      </c>
      <c r="O110" t="s">
        <v>547</v>
      </c>
      <c r="P110">
        <v>12</v>
      </c>
      <c r="Q110" t="s">
        <v>603</v>
      </c>
    </row>
    <row r="111" spans="1:17" x14ac:dyDescent="0.25">
      <c r="A111" t="s">
        <v>721</v>
      </c>
      <c r="B111" s="149">
        <v>169</v>
      </c>
      <c r="C111" t="s">
        <v>101</v>
      </c>
      <c r="D111" t="s">
        <v>131</v>
      </c>
      <c r="E111" t="s">
        <v>722</v>
      </c>
      <c r="F111" t="s">
        <v>14</v>
      </c>
      <c r="G111" s="71">
        <v>0</v>
      </c>
      <c r="H111" s="71">
        <v>1002.9019999999999</v>
      </c>
      <c r="I111" s="71">
        <v>0</v>
      </c>
      <c r="J111" s="71">
        <v>0</v>
      </c>
      <c r="K111" s="71">
        <v>0</v>
      </c>
      <c r="L111" s="71">
        <v>0</v>
      </c>
      <c r="M111" s="71">
        <v>0</v>
      </c>
      <c r="N111" s="71">
        <v>1002.9019999999999</v>
      </c>
      <c r="O111" t="s">
        <v>547</v>
      </c>
      <c r="P111">
        <v>12</v>
      </c>
      <c r="Q111" t="s">
        <v>131</v>
      </c>
    </row>
    <row r="112" spans="1:17" x14ac:dyDescent="0.25">
      <c r="A112" t="s">
        <v>618</v>
      </c>
      <c r="B112" s="149">
        <v>2</v>
      </c>
      <c r="C112" t="s">
        <v>78</v>
      </c>
      <c r="D112" t="s">
        <v>94</v>
      </c>
      <c r="E112" t="s">
        <v>619</v>
      </c>
      <c r="F112" t="s">
        <v>7</v>
      </c>
      <c r="G112" s="71">
        <v>0</v>
      </c>
      <c r="H112" s="71">
        <v>1034.48</v>
      </c>
      <c r="I112" s="71">
        <v>0</v>
      </c>
      <c r="J112" s="71">
        <v>0</v>
      </c>
      <c r="K112" s="71">
        <v>0</v>
      </c>
      <c r="L112" s="71">
        <v>0</v>
      </c>
      <c r="M112" s="71">
        <v>0</v>
      </c>
      <c r="N112" s="71">
        <v>1034.48</v>
      </c>
      <c r="O112" t="s">
        <v>547</v>
      </c>
      <c r="P112">
        <v>12</v>
      </c>
      <c r="Q112" t="s">
        <v>94</v>
      </c>
    </row>
    <row r="113" spans="1:17" x14ac:dyDescent="0.25">
      <c r="A113" t="s">
        <v>725</v>
      </c>
      <c r="B113" s="149">
        <v>169</v>
      </c>
      <c r="C113" t="s">
        <v>101</v>
      </c>
      <c r="D113" t="s">
        <v>136</v>
      </c>
      <c r="E113" t="s">
        <v>726</v>
      </c>
      <c r="F113" t="s">
        <v>9</v>
      </c>
      <c r="G113" s="71">
        <v>0</v>
      </c>
      <c r="H113" s="71">
        <v>1039.6360000000002</v>
      </c>
      <c r="I113" s="71">
        <v>0</v>
      </c>
      <c r="J113" s="71">
        <v>0</v>
      </c>
      <c r="K113" s="71">
        <v>0</v>
      </c>
      <c r="L113" s="71">
        <v>0</v>
      </c>
      <c r="M113" s="71">
        <v>0</v>
      </c>
      <c r="N113" s="71">
        <v>1039.6360000000002</v>
      </c>
      <c r="O113" t="s">
        <v>547</v>
      </c>
      <c r="P113">
        <v>12</v>
      </c>
      <c r="Q113" t="s">
        <v>136</v>
      </c>
    </row>
    <row r="114" spans="1:17" x14ac:dyDescent="0.25">
      <c r="A114" t="s">
        <v>926</v>
      </c>
      <c r="B114" s="149">
        <v>625</v>
      </c>
      <c r="C114" t="s">
        <v>405</v>
      </c>
      <c r="D114" t="s">
        <v>406</v>
      </c>
      <c r="E114" t="s">
        <v>927</v>
      </c>
      <c r="F114" t="s">
        <v>9</v>
      </c>
      <c r="G114" s="71">
        <v>0</v>
      </c>
      <c r="H114" s="71">
        <v>1058.1010000000001</v>
      </c>
      <c r="I114" s="71">
        <v>0</v>
      </c>
      <c r="J114" s="71">
        <v>0</v>
      </c>
      <c r="K114" s="71">
        <v>0</v>
      </c>
      <c r="L114" s="71">
        <v>0</v>
      </c>
      <c r="M114" s="71">
        <v>0</v>
      </c>
      <c r="N114" s="71">
        <v>1058.1010000000001</v>
      </c>
      <c r="O114" t="s">
        <v>547</v>
      </c>
      <c r="P114">
        <v>12</v>
      </c>
      <c r="Q114" t="s">
        <v>406</v>
      </c>
    </row>
    <row r="115" spans="1:17" x14ac:dyDescent="0.25">
      <c r="A115" t="s">
        <v>961</v>
      </c>
      <c r="B115" s="149">
        <v>24</v>
      </c>
      <c r="C115" t="s">
        <v>317</v>
      </c>
      <c r="D115" t="s">
        <v>318</v>
      </c>
      <c r="E115" t="s">
        <v>962</v>
      </c>
      <c r="F115" t="s">
        <v>13</v>
      </c>
      <c r="G115" s="71">
        <v>0</v>
      </c>
      <c r="H115" s="71">
        <v>3</v>
      </c>
      <c r="I115" s="71">
        <v>1097</v>
      </c>
      <c r="J115" s="71">
        <v>0</v>
      </c>
      <c r="K115" s="71">
        <v>0</v>
      </c>
      <c r="L115" s="71">
        <v>0</v>
      </c>
      <c r="M115" s="71">
        <v>0</v>
      </c>
      <c r="N115" s="71">
        <v>1100</v>
      </c>
      <c r="O115" t="s">
        <v>584</v>
      </c>
      <c r="P115">
        <v>24</v>
      </c>
      <c r="Q115" t="s">
        <v>318</v>
      </c>
    </row>
    <row r="116" spans="1:17" x14ac:dyDescent="0.25">
      <c r="A116" t="s">
        <v>644</v>
      </c>
      <c r="B116" s="149">
        <v>169</v>
      </c>
      <c r="C116" t="s">
        <v>101</v>
      </c>
      <c r="D116" t="s">
        <v>105</v>
      </c>
      <c r="E116" t="s">
        <v>645</v>
      </c>
      <c r="F116" t="s">
        <v>5</v>
      </c>
      <c r="G116" s="71">
        <v>0</v>
      </c>
      <c r="H116" s="71">
        <v>1101.1119999999999</v>
      </c>
      <c r="I116" s="71">
        <v>0</v>
      </c>
      <c r="J116" s="71">
        <v>0</v>
      </c>
      <c r="K116" s="71">
        <v>0</v>
      </c>
      <c r="L116" s="71">
        <v>0</v>
      </c>
      <c r="M116" s="246">
        <v>0</v>
      </c>
      <c r="N116" s="71">
        <v>1101.1119999999999</v>
      </c>
      <c r="O116" t="s">
        <v>547</v>
      </c>
      <c r="P116">
        <v>12</v>
      </c>
      <c r="Q116" t="s">
        <v>105</v>
      </c>
    </row>
    <row r="117" spans="1:17" x14ac:dyDescent="0.25">
      <c r="A117" t="s">
        <v>994</v>
      </c>
      <c r="B117" s="149">
        <v>92</v>
      </c>
      <c r="C117" t="s">
        <v>351</v>
      </c>
      <c r="D117" t="s">
        <v>352</v>
      </c>
      <c r="E117" t="s">
        <v>995</v>
      </c>
      <c r="F117" t="s">
        <v>14</v>
      </c>
      <c r="G117" s="71">
        <v>0</v>
      </c>
      <c r="H117" s="71">
        <v>1125.9259999999999</v>
      </c>
      <c r="I117" s="71">
        <v>0</v>
      </c>
      <c r="J117" s="71">
        <v>0</v>
      </c>
      <c r="K117" s="71">
        <v>0</v>
      </c>
      <c r="L117" s="71">
        <v>0</v>
      </c>
      <c r="M117" s="71">
        <v>0</v>
      </c>
      <c r="N117" s="71">
        <v>1125.9259999999999</v>
      </c>
      <c r="O117" t="s">
        <v>547</v>
      </c>
      <c r="P117">
        <v>12</v>
      </c>
      <c r="Q117" t="s">
        <v>352</v>
      </c>
    </row>
    <row r="118" spans="1:17" x14ac:dyDescent="0.25">
      <c r="A118" t="s">
        <v>729</v>
      </c>
      <c r="B118" s="149">
        <v>169</v>
      </c>
      <c r="C118" t="s">
        <v>101</v>
      </c>
      <c r="D118" t="s">
        <v>143</v>
      </c>
      <c r="E118" t="s">
        <v>730</v>
      </c>
      <c r="F118" t="s">
        <v>5</v>
      </c>
      <c r="G118" s="71">
        <v>0</v>
      </c>
      <c r="H118" s="71">
        <v>775.62999999999988</v>
      </c>
      <c r="I118" s="71">
        <v>0</v>
      </c>
      <c r="J118" s="71">
        <v>0</v>
      </c>
      <c r="K118" s="71">
        <v>378.00699999999995</v>
      </c>
      <c r="L118" s="71">
        <v>0</v>
      </c>
      <c r="M118" s="71">
        <v>0</v>
      </c>
      <c r="N118" s="71">
        <v>1153.6369999999999</v>
      </c>
      <c r="O118" t="s">
        <v>547</v>
      </c>
      <c r="P118">
        <v>24</v>
      </c>
      <c r="Q118" t="s">
        <v>143</v>
      </c>
    </row>
    <row r="119" spans="1:17" x14ac:dyDescent="0.25">
      <c r="A119" t="s">
        <v>614</v>
      </c>
      <c r="B119" s="149">
        <v>2</v>
      </c>
      <c r="C119" t="s">
        <v>78</v>
      </c>
      <c r="D119" t="s">
        <v>92</v>
      </c>
      <c r="E119" t="s">
        <v>615</v>
      </c>
      <c r="F119" t="s">
        <v>14</v>
      </c>
      <c r="G119" s="71">
        <v>0</v>
      </c>
      <c r="H119" s="71">
        <v>1169.5999999999999</v>
      </c>
      <c r="I119" s="71">
        <v>0</v>
      </c>
      <c r="J119" s="71">
        <v>0</v>
      </c>
      <c r="K119" s="71">
        <v>0</v>
      </c>
      <c r="L119" s="71">
        <v>0</v>
      </c>
      <c r="M119" s="71">
        <v>0</v>
      </c>
      <c r="N119" s="71">
        <v>1169.5999999999999</v>
      </c>
      <c r="O119" t="s">
        <v>547</v>
      </c>
      <c r="P119">
        <v>12</v>
      </c>
      <c r="Q119" t="s">
        <v>616</v>
      </c>
    </row>
    <row r="120" spans="1:17" x14ac:dyDescent="0.25">
      <c r="A120" t="s">
        <v>577</v>
      </c>
      <c r="B120" s="149">
        <v>635</v>
      </c>
      <c r="C120" t="s">
        <v>63</v>
      </c>
      <c r="D120" t="s">
        <v>64</v>
      </c>
      <c r="E120" t="s">
        <v>578</v>
      </c>
      <c r="F120" t="s">
        <v>9</v>
      </c>
      <c r="G120" s="71">
        <v>0</v>
      </c>
      <c r="H120" s="71">
        <v>1204.6339999999998</v>
      </c>
      <c r="I120" s="71">
        <v>0</v>
      </c>
      <c r="J120" s="71">
        <v>0</v>
      </c>
      <c r="K120" s="71">
        <v>0</v>
      </c>
      <c r="L120" s="71">
        <v>0</v>
      </c>
      <c r="M120" s="71">
        <v>0</v>
      </c>
      <c r="N120" s="71">
        <v>1204.6339999999998</v>
      </c>
      <c r="O120" t="s">
        <v>547</v>
      </c>
      <c r="P120">
        <v>12</v>
      </c>
      <c r="Q120" t="s">
        <v>64</v>
      </c>
    </row>
    <row r="121" spans="1:17" x14ac:dyDescent="0.25">
      <c r="A121" t="s">
        <v>648</v>
      </c>
      <c r="B121" s="149">
        <v>169</v>
      </c>
      <c r="C121" t="s">
        <v>101</v>
      </c>
      <c r="D121" t="s">
        <v>109</v>
      </c>
      <c r="E121" t="s">
        <v>649</v>
      </c>
      <c r="F121" t="s">
        <v>5</v>
      </c>
      <c r="G121" s="71">
        <v>0</v>
      </c>
      <c r="H121" s="71">
        <v>1215.857</v>
      </c>
      <c r="I121" s="71">
        <v>0</v>
      </c>
      <c r="J121" s="71">
        <v>0</v>
      </c>
      <c r="K121" s="71">
        <v>0</v>
      </c>
      <c r="L121" s="71">
        <v>0</v>
      </c>
      <c r="M121" s="71">
        <v>0</v>
      </c>
      <c r="N121" s="71">
        <v>1215.857</v>
      </c>
      <c r="O121" t="s">
        <v>547</v>
      </c>
      <c r="P121">
        <v>12</v>
      </c>
      <c r="Q121" t="s">
        <v>109</v>
      </c>
    </row>
    <row r="122" spans="1:17" x14ac:dyDescent="0.25">
      <c r="A122" t="s">
        <v>659</v>
      </c>
      <c r="B122" s="149">
        <v>169</v>
      </c>
      <c r="C122" t="s">
        <v>101</v>
      </c>
      <c r="D122" t="s">
        <v>120</v>
      </c>
      <c r="E122" t="s">
        <v>660</v>
      </c>
      <c r="F122" t="s">
        <v>11</v>
      </c>
      <c r="G122" s="71">
        <v>0</v>
      </c>
      <c r="H122" s="71">
        <v>1220.6609999999998</v>
      </c>
      <c r="I122" s="71">
        <v>0</v>
      </c>
      <c r="J122" s="71">
        <v>0</v>
      </c>
      <c r="K122" s="71">
        <v>0</v>
      </c>
      <c r="L122" s="71">
        <v>0</v>
      </c>
      <c r="M122" s="71">
        <v>0</v>
      </c>
      <c r="N122" s="71">
        <v>1220.6609999999998</v>
      </c>
      <c r="O122" t="s">
        <v>547</v>
      </c>
      <c r="P122">
        <v>12</v>
      </c>
      <c r="Q122" t="s">
        <v>120</v>
      </c>
    </row>
    <row r="123" spans="1:17" x14ac:dyDescent="0.25">
      <c r="A123" t="s">
        <v>896</v>
      </c>
      <c r="B123" s="149">
        <v>353</v>
      </c>
      <c r="C123" t="s">
        <v>266</v>
      </c>
      <c r="D123" t="s">
        <v>267</v>
      </c>
      <c r="E123" t="s">
        <v>897</v>
      </c>
      <c r="F123" t="s">
        <v>8</v>
      </c>
      <c r="G123" s="71">
        <v>0</v>
      </c>
      <c r="H123" s="71">
        <v>488.62199999999996</v>
      </c>
      <c r="I123" s="71">
        <v>742.69600000000003</v>
      </c>
      <c r="J123" s="71">
        <v>0</v>
      </c>
      <c r="K123" s="71">
        <v>0</v>
      </c>
      <c r="L123" s="71">
        <v>0</v>
      </c>
      <c r="M123" s="71">
        <v>0</v>
      </c>
      <c r="N123" s="71">
        <v>1231.318</v>
      </c>
      <c r="O123" t="s">
        <v>547</v>
      </c>
      <c r="P123">
        <v>24</v>
      </c>
      <c r="Q123" t="s">
        <v>267</v>
      </c>
    </row>
    <row r="124" spans="1:17" x14ac:dyDescent="0.25">
      <c r="A124" t="s">
        <v>639</v>
      </c>
      <c r="B124" s="149">
        <v>169</v>
      </c>
      <c r="C124" t="s">
        <v>101</v>
      </c>
      <c r="D124" t="s">
        <v>103</v>
      </c>
      <c r="E124" t="s">
        <v>640</v>
      </c>
      <c r="F124" t="s">
        <v>11</v>
      </c>
      <c r="G124" s="71">
        <v>0</v>
      </c>
      <c r="H124" s="71">
        <v>1234.3820000000001</v>
      </c>
      <c r="I124" s="71">
        <v>0</v>
      </c>
      <c r="J124" s="71">
        <v>0</v>
      </c>
      <c r="K124" s="71">
        <v>0</v>
      </c>
      <c r="L124" s="71">
        <v>0</v>
      </c>
      <c r="M124" s="71">
        <v>0</v>
      </c>
      <c r="N124" s="71">
        <v>1234.3820000000001</v>
      </c>
      <c r="O124" t="s">
        <v>547</v>
      </c>
      <c r="P124">
        <v>12</v>
      </c>
      <c r="Q124" t="s">
        <v>103</v>
      </c>
    </row>
    <row r="125" spans="1:17" x14ac:dyDescent="0.25">
      <c r="A125" t="s">
        <v>663</v>
      </c>
      <c r="B125" s="149">
        <v>169</v>
      </c>
      <c r="C125" t="s">
        <v>101</v>
      </c>
      <c r="D125" t="s">
        <v>122</v>
      </c>
      <c r="E125" t="s">
        <v>664</v>
      </c>
      <c r="F125" t="s">
        <v>5</v>
      </c>
      <c r="G125" s="71">
        <v>0</v>
      </c>
      <c r="H125" s="71">
        <v>1260.3600000000001</v>
      </c>
      <c r="I125" s="71">
        <v>0</v>
      </c>
      <c r="J125" s="71">
        <v>0</v>
      </c>
      <c r="K125" s="71">
        <v>0</v>
      </c>
      <c r="L125" s="71">
        <v>0</v>
      </c>
      <c r="M125" s="246">
        <v>0</v>
      </c>
      <c r="N125" s="71">
        <v>1260.3600000000001</v>
      </c>
      <c r="O125" t="s">
        <v>547</v>
      </c>
      <c r="P125">
        <v>12</v>
      </c>
      <c r="Q125" t="s">
        <v>122</v>
      </c>
    </row>
    <row r="126" spans="1:17" x14ac:dyDescent="0.25">
      <c r="A126" t="s">
        <v>894</v>
      </c>
      <c r="B126" s="149">
        <v>376</v>
      </c>
      <c r="C126" t="s">
        <v>264</v>
      </c>
      <c r="D126" t="s">
        <v>265</v>
      </c>
      <c r="E126" t="s">
        <v>895</v>
      </c>
      <c r="F126" t="s">
        <v>9</v>
      </c>
      <c r="G126" s="71">
        <v>0</v>
      </c>
      <c r="H126" s="71">
        <v>1103.7309999999998</v>
      </c>
      <c r="I126" s="71">
        <v>0</v>
      </c>
      <c r="J126" s="71">
        <v>0</v>
      </c>
      <c r="K126" s="71">
        <v>210.62899999999999</v>
      </c>
      <c r="L126" s="71">
        <v>0</v>
      </c>
      <c r="M126" s="246">
        <v>0</v>
      </c>
      <c r="N126" s="71">
        <v>1314.3599999999997</v>
      </c>
      <c r="O126" t="s">
        <v>547</v>
      </c>
      <c r="P126">
        <v>21</v>
      </c>
      <c r="Q126" t="s">
        <v>265</v>
      </c>
    </row>
    <row r="127" spans="1:17" x14ac:dyDescent="0.25">
      <c r="A127" t="s">
        <v>699</v>
      </c>
      <c r="B127" s="149">
        <v>169</v>
      </c>
      <c r="C127" t="s">
        <v>101</v>
      </c>
      <c r="D127" t="s">
        <v>394</v>
      </c>
      <c r="E127" t="s">
        <v>700</v>
      </c>
      <c r="F127" t="s">
        <v>9</v>
      </c>
      <c r="G127" s="71">
        <v>0</v>
      </c>
      <c r="H127" s="71">
        <v>1324.1010000000001</v>
      </c>
      <c r="I127" s="71">
        <v>0</v>
      </c>
      <c r="J127" s="71">
        <v>0</v>
      </c>
      <c r="K127" s="71">
        <v>0</v>
      </c>
      <c r="L127" s="71">
        <v>0</v>
      </c>
      <c r="M127" s="246">
        <v>0</v>
      </c>
      <c r="N127" s="71">
        <v>1324.1010000000001</v>
      </c>
      <c r="O127" t="s">
        <v>547</v>
      </c>
      <c r="P127">
        <v>12</v>
      </c>
      <c r="Q127" t="s">
        <v>394</v>
      </c>
    </row>
    <row r="128" spans="1:17" x14ac:dyDescent="0.25">
      <c r="A128" t="s">
        <v>669</v>
      </c>
      <c r="B128" s="149">
        <v>169</v>
      </c>
      <c r="C128" t="s">
        <v>101</v>
      </c>
      <c r="D128" t="s">
        <v>127</v>
      </c>
      <c r="E128" t="s">
        <v>670</v>
      </c>
      <c r="F128" t="s">
        <v>6</v>
      </c>
      <c r="G128" s="71">
        <v>0</v>
      </c>
      <c r="H128" s="71">
        <v>1373.098</v>
      </c>
      <c r="I128" s="71">
        <v>0</v>
      </c>
      <c r="J128" s="71">
        <v>0</v>
      </c>
      <c r="K128" s="71">
        <v>0</v>
      </c>
      <c r="L128" s="71">
        <v>0</v>
      </c>
      <c r="M128" s="246">
        <v>0</v>
      </c>
      <c r="N128" s="71">
        <v>1373.098</v>
      </c>
      <c r="O128" t="s">
        <v>547</v>
      </c>
      <c r="P128">
        <v>12</v>
      </c>
      <c r="Q128" t="s">
        <v>127</v>
      </c>
    </row>
    <row r="129" spans="1:17" x14ac:dyDescent="0.25">
      <c r="A129" t="s">
        <v>902</v>
      </c>
      <c r="B129" s="149">
        <v>321</v>
      </c>
      <c r="C129" t="s">
        <v>270</v>
      </c>
      <c r="D129" t="s">
        <v>271</v>
      </c>
      <c r="E129" t="s">
        <v>903</v>
      </c>
      <c r="F129" t="s">
        <v>6</v>
      </c>
      <c r="G129" s="71">
        <v>0</v>
      </c>
      <c r="H129" s="71">
        <v>1386.126</v>
      </c>
      <c r="I129" s="71">
        <v>0</v>
      </c>
      <c r="J129" s="71">
        <v>0</v>
      </c>
      <c r="K129" s="71">
        <v>0</v>
      </c>
      <c r="L129" s="71">
        <v>0</v>
      </c>
      <c r="M129" s="71">
        <v>0</v>
      </c>
      <c r="N129" s="71">
        <v>1386.126</v>
      </c>
      <c r="O129" t="s">
        <v>547</v>
      </c>
      <c r="P129">
        <v>12</v>
      </c>
      <c r="Q129" t="s">
        <v>271</v>
      </c>
    </row>
    <row r="130" spans="1:17" x14ac:dyDescent="0.25">
      <c r="A130" t="s">
        <v>892</v>
      </c>
      <c r="B130" s="149">
        <v>281</v>
      </c>
      <c r="C130" t="s">
        <v>262</v>
      </c>
      <c r="D130" t="s">
        <v>263</v>
      </c>
      <c r="E130" t="s">
        <v>893</v>
      </c>
      <c r="F130" t="s">
        <v>9</v>
      </c>
      <c r="G130" s="71">
        <v>0</v>
      </c>
      <c r="H130" s="71">
        <v>1501.4919999999997</v>
      </c>
      <c r="I130" s="71">
        <v>0</v>
      </c>
      <c r="J130" s="71">
        <v>0</v>
      </c>
      <c r="K130" s="71">
        <v>0</v>
      </c>
      <c r="L130" s="71">
        <v>0</v>
      </c>
      <c r="M130" s="71">
        <v>0</v>
      </c>
      <c r="N130" s="71">
        <v>1501.4919999999997</v>
      </c>
      <c r="O130" t="s">
        <v>547</v>
      </c>
      <c r="P130">
        <v>12</v>
      </c>
      <c r="Q130" t="s">
        <v>263</v>
      </c>
    </row>
    <row r="131" spans="1:17" x14ac:dyDescent="0.25">
      <c r="A131" t="s">
        <v>1000</v>
      </c>
      <c r="B131" s="149">
        <v>230</v>
      </c>
      <c r="C131" t="s">
        <v>2165</v>
      </c>
      <c r="D131" t="s">
        <v>358</v>
      </c>
      <c r="E131" t="s">
        <v>1001</v>
      </c>
      <c r="F131" t="s">
        <v>4</v>
      </c>
      <c r="G131" s="71">
        <v>0</v>
      </c>
      <c r="H131" s="71">
        <v>486.87</v>
      </c>
      <c r="I131" s="71">
        <v>0</v>
      </c>
      <c r="J131" s="71">
        <v>0</v>
      </c>
      <c r="K131" s="71">
        <v>1026.6109999999999</v>
      </c>
      <c r="L131" s="71">
        <v>0</v>
      </c>
      <c r="M131" s="71">
        <v>0</v>
      </c>
      <c r="N131" s="71">
        <v>1513.481</v>
      </c>
      <c r="O131" t="s">
        <v>547</v>
      </c>
      <c r="P131">
        <v>14</v>
      </c>
      <c r="Q131" t="s">
        <v>358</v>
      </c>
    </row>
    <row r="132" spans="1:17" x14ac:dyDescent="0.25">
      <c r="A132" t="s">
        <v>665</v>
      </c>
      <c r="B132" s="149">
        <v>169</v>
      </c>
      <c r="C132" t="s">
        <v>101</v>
      </c>
      <c r="D132" t="s">
        <v>123</v>
      </c>
      <c r="E132" t="s">
        <v>666</v>
      </c>
      <c r="F132" t="s">
        <v>9</v>
      </c>
      <c r="G132" s="71">
        <v>0</v>
      </c>
      <c r="H132" s="71">
        <v>1518.7619999999999</v>
      </c>
      <c r="I132" s="71">
        <v>0</v>
      </c>
      <c r="J132" s="71">
        <v>0</v>
      </c>
      <c r="K132" s="71">
        <v>0</v>
      </c>
      <c r="L132" s="71">
        <v>0</v>
      </c>
      <c r="M132" s="71">
        <v>0</v>
      </c>
      <c r="N132" s="71">
        <v>1518.7619999999999</v>
      </c>
      <c r="O132" t="s">
        <v>547</v>
      </c>
      <c r="P132">
        <v>12</v>
      </c>
      <c r="Q132" t="s">
        <v>123</v>
      </c>
    </row>
    <row r="133" spans="1:17" x14ac:dyDescent="0.25">
      <c r="A133" t="s">
        <v>928</v>
      </c>
      <c r="B133" s="149">
        <v>365</v>
      </c>
      <c r="C133" t="s">
        <v>289</v>
      </c>
      <c r="D133" t="s">
        <v>290</v>
      </c>
      <c r="E133" t="s">
        <v>929</v>
      </c>
      <c r="F133" t="s">
        <v>9</v>
      </c>
      <c r="G133" s="71">
        <v>0</v>
      </c>
      <c r="H133" s="71">
        <v>1521.6990000000001</v>
      </c>
      <c r="I133" s="71">
        <v>0</v>
      </c>
      <c r="J133" s="71">
        <v>0</v>
      </c>
      <c r="K133" s="71">
        <v>0</v>
      </c>
      <c r="L133" s="71">
        <v>0</v>
      </c>
      <c r="M133" s="71">
        <v>0</v>
      </c>
      <c r="N133" s="71">
        <v>1521.6990000000001</v>
      </c>
      <c r="O133" t="s">
        <v>547</v>
      </c>
      <c r="P133">
        <v>12</v>
      </c>
      <c r="Q133" t="s">
        <v>290</v>
      </c>
    </row>
    <row r="134" spans="1:17" x14ac:dyDescent="0.25">
      <c r="A134" t="s">
        <v>693</v>
      </c>
      <c r="B134" s="149">
        <v>169</v>
      </c>
      <c r="C134" t="s">
        <v>101</v>
      </c>
      <c r="D134" t="s">
        <v>146</v>
      </c>
      <c r="E134" t="s">
        <v>694</v>
      </c>
      <c r="F134" t="s">
        <v>5</v>
      </c>
      <c r="G134" s="71">
        <v>0</v>
      </c>
      <c r="H134" s="71">
        <v>1536.433</v>
      </c>
      <c r="I134" s="71">
        <v>0</v>
      </c>
      <c r="J134" s="71">
        <v>0</v>
      </c>
      <c r="K134" s="71">
        <v>0</v>
      </c>
      <c r="L134" s="71">
        <v>0</v>
      </c>
      <c r="M134" s="71">
        <v>0</v>
      </c>
      <c r="N134" s="71">
        <v>1536.433</v>
      </c>
      <c r="O134" t="s">
        <v>547</v>
      </c>
      <c r="P134">
        <v>12</v>
      </c>
      <c r="Q134" t="s">
        <v>146</v>
      </c>
    </row>
    <row r="135" spans="1:17" x14ac:dyDescent="0.25">
      <c r="A135" t="s">
        <v>657</v>
      </c>
      <c r="B135" s="149">
        <v>169</v>
      </c>
      <c r="C135" t="s">
        <v>101</v>
      </c>
      <c r="D135" t="s">
        <v>119</v>
      </c>
      <c r="E135" t="s">
        <v>658</v>
      </c>
      <c r="F135" t="s">
        <v>11</v>
      </c>
      <c r="G135" s="71">
        <v>0</v>
      </c>
      <c r="H135" s="71">
        <v>1554.1999999999998</v>
      </c>
      <c r="I135" s="71">
        <v>0</v>
      </c>
      <c r="J135" s="71">
        <v>0</v>
      </c>
      <c r="K135" s="71">
        <v>0</v>
      </c>
      <c r="L135" s="71">
        <v>0</v>
      </c>
      <c r="M135" s="71">
        <v>0</v>
      </c>
      <c r="N135" s="71">
        <v>1554.1999999999998</v>
      </c>
      <c r="O135" t="s">
        <v>547</v>
      </c>
      <c r="P135">
        <v>12</v>
      </c>
      <c r="Q135" t="s">
        <v>119</v>
      </c>
    </row>
    <row r="136" spans="1:17" x14ac:dyDescent="0.25">
      <c r="A136" t="s">
        <v>978</v>
      </c>
      <c r="B136" s="149">
        <v>339</v>
      </c>
      <c r="C136" t="s">
        <v>336</v>
      </c>
      <c r="D136" t="s">
        <v>337</v>
      </c>
      <c r="E136" t="s">
        <v>979</v>
      </c>
      <c r="F136" t="s">
        <v>4</v>
      </c>
      <c r="G136" s="71">
        <v>0</v>
      </c>
      <c r="H136" s="71">
        <v>886.34699999999998</v>
      </c>
      <c r="I136" s="71">
        <v>0</v>
      </c>
      <c r="J136" s="71">
        <v>0</v>
      </c>
      <c r="K136" s="71">
        <v>668.64300000000003</v>
      </c>
      <c r="L136" s="71">
        <v>0</v>
      </c>
      <c r="M136" s="246">
        <v>0</v>
      </c>
      <c r="N136" s="71">
        <v>1554.9899999999998</v>
      </c>
      <c r="O136" t="s">
        <v>547</v>
      </c>
      <c r="P136">
        <v>14</v>
      </c>
      <c r="Q136" t="s">
        <v>337</v>
      </c>
    </row>
    <row r="137" spans="1:17" x14ac:dyDescent="0.25">
      <c r="A137" t="s">
        <v>690</v>
      </c>
      <c r="B137" s="149">
        <v>169</v>
      </c>
      <c r="C137" t="s">
        <v>101</v>
      </c>
      <c r="D137" t="s">
        <v>145</v>
      </c>
      <c r="E137" t="s">
        <v>691</v>
      </c>
      <c r="F137" t="s">
        <v>11</v>
      </c>
      <c r="G137" s="71">
        <v>0</v>
      </c>
      <c r="H137" s="71">
        <v>1633.556</v>
      </c>
      <c r="I137" s="71">
        <v>0</v>
      </c>
      <c r="J137" s="71">
        <v>0</v>
      </c>
      <c r="K137" s="71">
        <v>0</v>
      </c>
      <c r="L137" s="71">
        <v>0</v>
      </c>
      <c r="M137" s="71">
        <v>0</v>
      </c>
      <c r="N137" s="71">
        <v>1633.556</v>
      </c>
      <c r="O137" t="s">
        <v>547</v>
      </c>
      <c r="P137">
        <v>12</v>
      </c>
      <c r="Q137" t="s">
        <v>692</v>
      </c>
    </row>
    <row r="138" spans="1:17" x14ac:dyDescent="0.25">
      <c r="A138" t="s">
        <v>688</v>
      </c>
      <c r="B138" s="149">
        <v>169</v>
      </c>
      <c r="C138" t="s">
        <v>101</v>
      </c>
      <c r="D138" t="s">
        <v>144</v>
      </c>
      <c r="E138" t="s">
        <v>689</v>
      </c>
      <c r="F138" t="s">
        <v>5</v>
      </c>
      <c r="G138" s="71">
        <v>0</v>
      </c>
      <c r="H138" s="71">
        <v>1651.1859999999999</v>
      </c>
      <c r="I138" s="71">
        <v>0</v>
      </c>
      <c r="J138" s="71">
        <v>0</v>
      </c>
      <c r="K138" s="71">
        <v>0</v>
      </c>
      <c r="L138" s="71">
        <v>0</v>
      </c>
      <c r="M138" s="246">
        <v>0</v>
      </c>
      <c r="N138" s="71">
        <v>1651.1859999999999</v>
      </c>
      <c r="O138" t="s">
        <v>547</v>
      </c>
      <c r="P138">
        <v>12</v>
      </c>
      <c r="Q138" t="s">
        <v>144</v>
      </c>
    </row>
    <row r="139" spans="1:17" x14ac:dyDescent="0.25">
      <c r="A139" t="s">
        <v>759</v>
      </c>
      <c r="B139" s="149">
        <v>432</v>
      </c>
      <c r="C139" t="s">
        <v>173</v>
      </c>
      <c r="D139" t="s">
        <v>174</v>
      </c>
      <c r="E139" t="s">
        <v>760</v>
      </c>
      <c r="F139" t="s">
        <v>11</v>
      </c>
      <c r="G139" s="71">
        <v>0</v>
      </c>
      <c r="H139" s="71">
        <v>1681.3890000000001</v>
      </c>
      <c r="I139" s="71">
        <v>0</v>
      </c>
      <c r="J139" s="71">
        <v>0</v>
      </c>
      <c r="K139" s="71">
        <v>0</v>
      </c>
      <c r="L139" s="71">
        <v>0</v>
      </c>
      <c r="M139" s="71">
        <v>0</v>
      </c>
      <c r="N139" s="71">
        <v>1681.3890000000001</v>
      </c>
      <c r="O139" t="s">
        <v>547</v>
      </c>
      <c r="P139">
        <v>12</v>
      </c>
      <c r="Q139" t="s">
        <v>174</v>
      </c>
    </row>
    <row r="140" spans="1:17" x14ac:dyDescent="0.25">
      <c r="A140" t="s">
        <v>684</v>
      </c>
      <c r="B140" s="149">
        <v>169</v>
      </c>
      <c r="C140" t="s">
        <v>101</v>
      </c>
      <c r="D140" t="s">
        <v>140</v>
      </c>
      <c r="E140" t="s">
        <v>685</v>
      </c>
      <c r="F140" t="s">
        <v>9</v>
      </c>
      <c r="G140" s="71">
        <v>0</v>
      </c>
      <c r="H140" s="71">
        <v>1711.6089999999997</v>
      </c>
      <c r="I140" s="71">
        <v>0</v>
      </c>
      <c r="J140" s="71">
        <v>0</v>
      </c>
      <c r="K140" s="71">
        <v>0</v>
      </c>
      <c r="L140" s="71">
        <v>0</v>
      </c>
      <c r="M140" s="246">
        <v>0</v>
      </c>
      <c r="N140" s="71">
        <v>1711.6089999999997</v>
      </c>
      <c r="O140" t="s">
        <v>547</v>
      </c>
      <c r="P140">
        <v>12</v>
      </c>
      <c r="Q140" t="s">
        <v>140</v>
      </c>
    </row>
    <row r="141" spans="1:17" x14ac:dyDescent="0.25">
      <c r="A141" t="s">
        <v>675</v>
      </c>
      <c r="B141" s="149">
        <v>169</v>
      </c>
      <c r="C141" t="s">
        <v>101</v>
      </c>
      <c r="D141" t="s">
        <v>134</v>
      </c>
      <c r="E141" t="s">
        <v>676</v>
      </c>
      <c r="F141" t="s">
        <v>9</v>
      </c>
      <c r="G141" s="71">
        <v>0</v>
      </c>
      <c r="H141" s="71">
        <v>1721.8989999999999</v>
      </c>
      <c r="I141" s="71">
        <v>0</v>
      </c>
      <c r="J141" s="71">
        <v>0</v>
      </c>
      <c r="K141" s="71">
        <v>0</v>
      </c>
      <c r="L141" s="71">
        <v>0</v>
      </c>
      <c r="M141" s="71">
        <v>0</v>
      </c>
      <c r="N141" s="71">
        <v>1721.8989999999999</v>
      </c>
      <c r="O141" t="s">
        <v>547</v>
      </c>
      <c r="P141">
        <v>12</v>
      </c>
      <c r="Q141" t="s">
        <v>134</v>
      </c>
    </row>
    <row r="142" spans="1:17" x14ac:dyDescent="0.25">
      <c r="A142" t="s">
        <v>1327</v>
      </c>
      <c r="B142" s="149">
        <v>169</v>
      </c>
      <c r="C142" t="s">
        <v>101</v>
      </c>
      <c r="D142" t="s">
        <v>138</v>
      </c>
      <c r="E142" t="s">
        <v>2098</v>
      </c>
      <c r="F142" t="s">
        <v>5</v>
      </c>
      <c r="G142" s="71">
        <v>0</v>
      </c>
      <c r="H142" s="71">
        <v>1748.6870000000001</v>
      </c>
      <c r="I142" s="71">
        <v>0</v>
      </c>
      <c r="J142" s="71">
        <v>0</v>
      </c>
      <c r="K142" s="71">
        <v>0</v>
      </c>
      <c r="L142" s="71">
        <v>0</v>
      </c>
      <c r="M142" s="71">
        <v>0</v>
      </c>
      <c r="N142" s="71">
        <v>1748.6870000000001</v>
      </c>
      <c r="O142" t="s">
        <v>547</v>
      </c>
      <c r="P142">
        <v>12</v>
      </c>
      <c r="Q142" t="s">
        <v>138</v>
      </c>
    </row>
    <row r="143" spans="1:17" x14ac:dyDescent="0.25">
      <c r="A143" t="s">
        <v>671</v>
      </c>
      <c r="B143" s="149">
        <v>169</v>
      </c>
      <c r="C143" t="s">
        <v>101</v>
      </c>
      <c r="D143" t="s">
        <v>129</v>
      </c>
      <c r="E143" t="s">
        <v>672</v>
      </c>
      <c r="F143" t="s">
        <v>11</v>
      </c>
      <c r="G143" s="71">
        <v>0</v>
      </c>
      <c r="H143" s="71">
        <v>1791.8500000000001</v>
      </c>
      <c r="I143" s="71">
        <v>0</v>
      </c>
      <c r="J143" s="71">
        <v>0</v>
      </c>
      <c r="K143" s="71">
        <v>0</v>
      </c>
      <c r="L143" s="71">
        <v>0</v>
      </c>
      <c r="M143" s="71">
        <v>0</v>
      </c>
      <c r="N143" s="71">
        <v>1791.8500000000001</v>
      </c>
      <c r="O143" t="s">
        <v>547</v>
      </c>
      <c r="P143">
        <v>12</v>
      </c>
      <c r="Q143" t="s">
        <v>129</v>
      </c>
    </row>
    <row r="144" spans="1:17" x14ac:dyDescent="0.25">
      <c r="A144" t="s">
        <v>850</v>
      </c>
      <c r="B144" s="149">
        <v>240</v>
      </c>
      <c r="C144" t="s">
        <v>1340</v>
      </c>
      <c r="D144" t="s">
        <v>239</v>
      </c>
      <c r="E144" t="s">
        <v>851</v>
      </c>
      <c r="F144" t="s">
        <v>13</v>
      </c>
      <c r="G144" s="71">
        <v>0</v>
      </c>
      <c r="H144" s="71">
        <v>1812.7260000000001</v>
      </c>
      <c r="I144" s="71">
        <v>0</v>
      </c>
      <c r="J144" s="71">
        <v>0</v>
      </c>
      <c r="K144" s="71">
        <v>0</v>
      </c>
      <c r="L144" s="71">
        <v>0</v>
      </c>
      <c r="M144" s="71">
        <v>0</v>
      </c>
      <c r="N144" s="71">
        <v>1812.7260000000001</v>
      </c>
      <c r="O144" t="s">
        <v>547</v>
      </c>
      <c r="P144">
        <v>12</v>
      </c>
      <c r="Q144" t="s">
        <v>239</v>
      </c>
    </row>
    <row r="145" spans="1:17" x14ac:dyDescent="0.25">
      <c r="A145" t="s">
        <v>868</v>
      </c>
      <c r="B145" s="149">
        <v>446</v>
      </c>
      <c r="C145" t="s">
        <v>400</v>
      </c>
      <c r="D145" t="s">
        <v>401</v>
      </c>
      <c r="E145" t="s">
        <v>869</v>
      </c>
      <c r="F145" t="s">
        <v>9</v>
      </c>
      <c r="G145" s="71">
        <v>0</v>
      </c>
      <c r="H145" s="71">
        <v>1820.9879999999996</v>
      </c>
      <c r="I145" s="71">
        <v>0</v>
      </c>
      <c r="J145" s="71">
        <v>0</v>
      </c>
      <c r="K145" s="71">
        <v>0</v>
      </c>
      <c r="L145" s="71">
        <v>0</v>
      </c>
      <c r="M145" s="246">
        <v>0</v>
      </c>
      <c r="N145" s="71">
        <v>1820.9879999999996</v>
      </c>
      <c r="O145" t="s">
        <v>547</v>
      </c>
      <c r="P145">
        <v>12</v>
      </c>
      <c r="Q145" t="s">
        <v>401</v>
      </c>
    </row>
    <row r="146" spans="1:17" x14ac:dyDescent="0.25">
      <c r="A146" t="s">
        <v>673</v>
      </c>
      <c r="B146" s="149">
        <v>169</v>
      </c>
      <c r="C146" t="s">
        <v>101</v>
      </c>
      <c r="D146" t="s">
        <v>130</v>
      </c>
      <c r="E146" t="s">
        <v>674</v>
      </c>
      <c r="F146" t="s">
        <v>11</v>
      </c>
      <c r="G146" s="71">
        <v>0</v>
      </c>
      <c r="H146" s="71">
        <v>1863.7899999999997</v>
      </c>
      <c r="I146" s="71">
        <v>0</v>
      </c>
      <c r="J146" s="71">
        <v>0</v>
      </c>
      <c r="K146" s="71">
        <v>0</v>
      </c>
      <c r="L146" s="71">
        <v>0</v>
      </c>
      <c r="M146" s="246">
        <v>0</v>
      </c>
      <c r="N146" s="71">
        <v>1863.7899999999997</v>
      </c>
      <c r="O146" t="s">
        <v>547</v>
      </c>
      <c r="P146">
        <v>12</v>
      </c>
      <c r="Q146" t="s">
        <v>130</v>
      </c>
    </row>
    <row r="147" spans="1:17" x14ac:dyDescent="0.25">
      <c r="A147" t="s">
        <v>575</v>
      </c>
      <c r="B147" s="149">
        <v>412</v>
      </c>
      <c r="C147" t="s">
        <v>61</v>
      </c>
      <c r="D147" t="s">
        <v>62</v>
      </c>
      <c r="E147" t="s">
        <v>576</v>
      </c>
      <c r="F147" t="s">
        <v>9</v>
      </c>
      <c r="G147" s="71">
        <v>0</v>
      </c>
      <c r="H147" s="71">
        <v>1871.9960000000001</v>
      </c>
      <c r="I147" s="71">
        <v>0</v>
      </c>
      <c r="J147" s="71">
        <v>0</v>
      </c>
      <c r="K147" s="71">
        <v>0</v>
      </c>
      <c r="L147" s="71">
        <v>0</v>
      </c>
      <c r="M147" s="246">
        <v>0</v>
      </c>
      <c r="N147" s="71">
        <v>1871.9960000000001</v>
      </c>
      <c r="O147" t="s">
        <v>547</v>
      </c>
      <c r="P147">
        <v>12</v>
      </c>
      <c r="Q147" t="s">
        <v>62</v>
      </c>
    </row>
    <row r="148" spans="1:17" x14ac:dyDescent="0.25">
      <c r="A148" t="s">
        <v>661</v>
      </c>
      <c r="B148" s="149">
        <v>169</v>
      </c>
      <c r="C148" t="s">
        <v>101</v>
      </c>
      <c r="D148" t="s">
        <v>121</v>
      </c>
      <c r="E148" t="s">
        <v>662</v>
      </c>
      <c r="F148" t="s">
        <v>9</v>
      </c>
      <c r="G148" s="71">
        <v>0</v>
      </c>
      <c r="H148" s="71">
        <v>1966.0840000000001</v>
      </c>
      <c r="I148" s="71">
        <v>0</v>
      </c>
      <c r="J148" s="71">
        <v>0</v>
      </c>
      <c r="K148" s="71">
        <v>0</v>
      </c>
      <c r="L148" s="71">
        <v>0</v>
      </c>
      <c r="M148" s="71">
        <v>0</v>
      </c>
      <c r="N148" s="71">
        <v>1966.0840000000001</v>
      </c>
      <c r="O148" t="s">
        <v>547</v>
      </c>
      <c r="P148">
        <v>12</v>
      </c>
      <c r="Q148" t="s">
        <v>121</v>
      </c>
    </row>
    <row r="149" spans="1:17" x14ac:dyDescent="0.25">
      <c r="A149" t="s">
        <v>651</v>
      </c>
      <c r="B149" s="149">
        <v>169</v>
      </c>
      <c r="C149" t="s">
        <v>101</v>
      </c>
      <c r="D149" t="s">
        <v>111</v>
      </c>
      <c r="E149" t="s">
        <v>652</v>
      </c>
      <c r="F149" t="s">
        <v>5</v>
      </c>
      <c r="G149" s="71">
        <v>0</v>
      </c>
      <c r="H149" s="71">
        <v>1561.5830000000001</v>
      </c>
      <c r="I149" s="71">
        <v>0</v>
      </c>
      <c r="J149" s="71">
        <v>0</v>
      </c>
      <c r="K149" s="71">
        <v>422.77799999999991</v>
      </c>
      <c r="L149" s="71">
        <v>0</v>
      </c>
      <c r="M149" s="71">
        <v>0</v>
      </c>
      <c r="N149" s="71">
        <v>1984.3609999999999</v>
      </c>
      <c r="O149" t="s">
        <v>547</v>
      </c>
      <c r="P149">
        <v>23</v>
      </c>
      <c r="Q149" t="s">
        <v>111</v>
      </c>
    </row>
    <row r="150" spans="1:17" x14ac:dyDescent="0.25">
      <c r="A150" t="s">
        <v>789</v>
      </c>
      <c r="B150" s="149">
        <v>10</v>
      </c>
      <c r="C150" t="s">
        <v>784</v>
      </c>
      <c r="D150" t="s">
        <v>198</v>
      </c>
      <c r="E150" t="s">
        <v>786</v>
      </c>
      <c r="F150" t="s">
        <v>7</v>
      </c>
      <c r="G150" s="71">
        <v>29</v>
      </c>
      <c r="H150" s="71">
        <v>1978</v>
      </c>
      <c r="I150" s="71">
        <v>0</v>
      </c>
      <c r="J150" s="71">
        <v>0</v>
      </c>
      <c r="K150" s="71">
        <v>0</v>
      </c>
      <c r="L150" s="71">
        <v>0</v>
      </c>
      <c r="M150" s="71">
        <v>0</v>
      </c>
      <c r="N150" s="71">
        <v>2007</v>
      </c>
      <c r="O150" t="s">
        <v>584</v>
      </c>
      <c r="P150">
        <v>24</v>
      </c>
      <c r="Q150">
        <v>0</v>
      </c>
    </row>
    <row r="151" spans="1:17" x14ac:dyDescent="0.25">
      <c r="A151" t="s">
        <v>998</v>
      </c>
      <c r="B151" s="149">
        <v>684</v>
      </c>
      <c r="C151" t="s">
        <v>355</v>
      </c>
      <c r="D151" t="s">
        <v>356</v>
      </c>
      <c r="E151" t="s">
        <v>999</v>
      </c>
      <c r="F151" t="s">
        <v>4</v>
      </c>
      <c r="G151" s="71">
        <v>0</v>
      </c>
      <c r="H151" s="71">
        <v>2060.3130000000001</v>
      </c>
      <c r="I151" s="71">
        <v>0</v>
      </c>
      <c r="J151" s="71">
        <v>0</v>
      </c>
      <c r="K151" s="71">
        <v>0</v>
      </c>
      <c r="L151" s="71">
        <v>0</v>
      </c>
      <c r="M151" s="246">
        <v>0</v>
      </c>
      <c r="N151" s="71">
        <v>2060.3130000000001</v>
      </c>
      <c r="O151" t="s">
        <v>547</v>
      </c>
      <c r="P151">
        <v>12</v>
      </c>
      <c r="Q151" t="s">
        <v>356</v>
      </c>
    </row>
    <row r="152" spans="1:17" x14ac:dyDescent="0.25">
      <c r="A152" t="s">
        <v>677</v>
      </c>
      <c r="B152" s="149">
        <v>169</v>
      </c>
      <c r="C152" t="s">
        <v>101</v>
      </c>
      <c r="D152" t="s">
        <v>135</v>
      </c>
      <c r="E152" t="s">
        <v>678</v>
      </c>
      <c r="F152" t="s">
        <v>9</v>
      </c>
      <c r="G152" s="71">
        <v>0</v>
      </c>
      <c r="H152" s="71">
        <v>1705.1860000000001</v>
      </c>
      <c r="I152" s="71">
        <v>0</v>
      </c>
      <c r="J152" s="71">
        <v>0</v>
      </c>
      <c r="K152" s="71">
        <v>425.34100000000001</v>
      </c>
      <c r="L152" s="71">
        <v>0</v>
      </c>
      <c r="M152" s="71">
        <v>0</v>
      </c>
      <c r="N152" s="71">
        <v>2130.527</v>
      </c>
      <c r="O152" t="s">
        <v>547</v>
      </c>
      <c r="P152">
        <v>24</v>
      </c>
      <c r="Q152" t="s">
        <v>135</v>
      </c>
    </row>
    <row r="153" spans="1:17" x14ac:dyDescent="0.25">
      <c r="A153" t="s">
        <v>682</v>
      </c>
      <c r="B153" s="149">
        <v>169</v>
      </c>
      <c r="C153" t="s">
        <v>101</v>
      </c>
      <c r="D153" t="s">
        <v>139</v>
      </c>
      <c r="E153" t="s">
        <v>683</v>
      </c>
      <c r="F153" t="s">
        <v>5</v>
      </c>
      <c r="G153" s="71">
        <v>0</v>
      </c>
      <c r="H153" s="71">
        <v>1921.5410000000002</v>
      </c>
      <c r="I153" s="71">
        <v>0</v>
      </c>
      <c r="J153" s="71">
        <v>0</v>
      </c>
      <c r="K153" s="71">
        <v>268.77099999999996</v>
      </c>
      <c r="L153" s="71">
        <v>0</v>
      </c>
      <c r="M153" s="71">
        <v>0</v>
      </c>
      <c r="N153" s="71">
        <v>2190.3120000000004</v>
      </c>
      <c r="O153" t="s">
        <v>547</v>
      </c>
      <c r="P153">
        <v>24</v>
      </c>
      <c r="Q153" t="s">
        <v>139</v>
      </c>
    </row>
    <row r="154" spans="1:17" x14ac:dyDescent="0.25">
      <c r="A154" t="s">
        <v>637</v>
      </c>
      <c r="B154" s="149">
        <v>169</v>
      </c>
      <c r="C154" t="s">
        <v>101</v>
      </c>
      <c r="D154" t="s">
        <v>102</v>
      </c>
      <c r="E154" t="s">
        <v>1325</v>
      </c>
      <c r="F154" t="s">
        <v>9</v>
      </c>
      <c r="G154" s="71">
        <v>0</v>
      </c>
      <c r="H154" s="71">
        <v>2284.4229999999998</v>
      </c>
      <c r="I154" s="71">
        <v>0</v>
      </c>
      <c r="J154" s="71">
        <v>0</v>
      </c>
      <c r="K154" s="71">
        <v>0</v>
      </c>
      <c r="L154" s="71">
        <v>0</v>
      </c>
      <c r="M154" s="71">
        <v>0</v>
      </c>
      <c r="N154" s="71">
        <v>2284.4229999999998</v>
      </c>
      <c r="O154" t="s">
        <v>547</v>
      </c>
      <c r="P154">
        <v>12</v>
      </c>
      <c r="Q154" t="s">
        <v>102</v>
      </c>
    </row>
    <row r="155" spans="1:17" x14ac:dyDescent="0.25">
      <c r="A155" t="s">
        <v>646</v>
      </c>
      <c r="B155" s="149">
        <v>169</v>
      </c>
      <c r="C155" t="s">
        <v>101</v>
      </c>
      <c r="D155" t="s">
        <v>106</v>
      </c>
      <c r="E155" t="s">
        <v>647</v>
      </c>
      <c r="F155" t="s">
        <v>9</v>
      </c>
      <c r="G155" s="71">
        <v>0</v>
      </c>
      <c r="H155" s="71">
        <v>1681.383</v>
      </c>
      <c r="I155" s="71">
        <v>0</v>
      </c>
      <c r="J155" s="71">
        <v>0</v>
      </c>
      <c r="K155" s="71">
        <v>829.13800000000003</v>
      </c>
      <c r="L155" s="71">
        <v>0</v>
      </c>
      <c r="M155" s="71">
        <v>0</v>
      </c>
      <c r="N155" s="71">
        <v>2510.5209999999997</v>
      </c>
      <c r="O155" t="s">
        <v>547</v>
      </c>
      <c r="P155">
        <v>24</v>
      </c>
      <c r="Q155" t="s">
        <v>106</v>
      </c>
    </row>
    <row r="156" spans="1:17" x14ac:dyDescent="0.25">
      <c r="A156" t="s">
        <v>907</v>
      </c>
      <c r="B156" s="149">
        <v>44</v>
      </c>
      <c r="C156" t="s">
        <v>272</v>
      </c>
      <c r="D156" t="s">
        <v>273</v>
      </c>
      <c r="E156" t="s">
        <v>908</v>
      </c>
      <c r="F156" t="s">
        <v>14</v>
      </c>
      <c r="G156" s="71">
        <v>0</v>
      </c>
      <c r="H156" s="71">
        <v>2558.2599999999998</v>
      </c>
      <c r="I156" s="71">
        <v>0</v>
      </c>
      <c r="J156" s="71">
        <v>0</v>
      </c>
      <c r="K156" s="71">
        <v>0</v>
      </c>
      <c r="L156" s="71">
        <v>0</v>
      </c>
      <c r="M156" s="71">
        <v>0</v>
      </c>
      <c r="N156" s="71">
        <v>2558.2599999999998</v>
      </c>
      <c r="O156" t="s">
        <v>547</v>
      </c>
      <c r="P156">
        <v>12</v>
      </c>
      <c r="Q156" t="s">
        <v>273</v>
      </c>
    </row>
    <row r="157" spans="1:17" x14ac:dyDescent="0.25">
      <c r="A157" t="s">
        <v>815</v>
      </c>
      <c r="B157" s="149">
        <v>88</v>
      </c>
      <c r="C157" t="s">
        <v>214</v>
      </c>
      <c r="D157" t="s">
        <v>215</v>
      </c>
      <c r="E157" t="s">
        <v>816</v>
      </c>
      <c r="F157" t="s">
        <v>4</v>
      </c>
      <c r="G157" s="71">
        <v>0</v>
      </c>
      <c r="H157" s="71">
        <v>2598.7959999999998</v>
      </c>
      <c r="I157" s="71">
        <v>0</v>
      </c>
      <c r="J157" s="71">
        <v>0</v>
      </c>
      <c r="K157" s="71">
        <v>0</v>
      </c>
      <c r="L157" s="71">
        <v>0</v>
      </c>
      <c r="M157" s="71">
        <v>0</v>
      </c>
      <c r="N157" s="71">
        <v>2598.7959999999998</v>
      </c>
      <c r="O157" t="s">
        <v>547</v>
      </c>
      <c r="P157">
        <v>12</v>
      </c>
      <c r="Q157" t="s">
        <v>215</v>
      </c>
    </row>
    <row r="158" spans="1:17" x14ac:dyDescent="0.25">
      <c r="A158" t="s">
        <v>741</v>
      </c>
      <c r="B158" s="149">
        <v>5</v>
      </c>
      <c r="C158" t="s">
        <v>157</v>
      </c>
      <c r="D158" t="s">
        <v>158</v>
      </c>
      <c r="E158" t="s">
        <v>742</v>
      </c>
      <c r="F158" t="s">
        <v>9</v>
      </c>
      <c r="G158" s="71">
        <v>0</v>
      </c>
      <c r="H158" s="71">
        <v>2629.6</v>
      </c>
      <c r="I158" s="71">
        <v>0</v>
      </c>
      <c r="J158" s="71">
        <v>0</v>
      </c>
      <c r="K158" s="71">
        <v>0</v>
      </c>
      <c r="L158" s="71">
        <v>0</v>
      </c>
      <c r="M158" s="71">
        <v>0</v>
      </c>
      <c r="N158" s="71">
        <v>2629.6</v>
      </c>
      <c r="O158" t="s">
        <v>547</v>
      </c>
      <c r="P158">
        <v>12</v>
      </c>
      <c r="Q158" t="s">
        <v>158</v>
      </c>
    </row>
    <row r="159" spans="1:17" x14ac:dyDescent="0.25">
      <c r="A159" t="s">
        <v>686</v>
      </c>
      <c r="B159" s="149">
        <v>169</v>
      </c>
      <c r="C159" t="s">
        <v>101</v>
      </c>
      <c r="D159" t="s">
        <v>141</v>
      </c>
      <c r="E159" t="s">
        <v>687</v>
      </c>
      <c r="F159" t="s">
        <v>11</v>
      </c>
      <c r="G159" s="71">
        <v>0</v>
      </c>
      <c r="H159" s="71">
        <v>2594.4959999999996</v>
      </c>
      <c r="I159" s="71">
        <v>0</v>
      </c>
      <c r="J159" s="71">
        <v>0</v>
      </c>
      <c r="K159" s="71">
        <v>47.939</v>
      </c>
      <c r="L159" s="71">
        <v>0</v>
      </c>
      <c r="M159" s="246">
        <v>0</v>
      </c>
      <c r="N159" s="71">
        <v>2642.434999999999</v>
      </c>
      <c r="O159" t="s">
        <v>547</v>
      </c>
      <c r="P159">
        <v>20</v>
      </c>
      <c r="Q159" t="s">
        <v>141</v>
      </c>
    </row>
    <row r="160" spans="1:17" x14ac:dyDescent="0.25">
      <c r="A160" t="s">
        <v>854</v>
      </c>
      <c r="B160" s="149">
        <v>240</v>
      </c>
      <c r="C160" t="s">
        <v>1340</v>
      </c>
      <c r="D160" t="s">
        <v>242</v>
      </c>
      <c r="E160" t="s">
        <v>855</v>
      </c>
      <c r="F160" t="s">
        <v>13</v>
      </c>
      <c r="G160" s="71">
        <v>0</v>
      </c>
      <c r="H160" s="71">
        <v>2838.9669999999996</v>
      </c>
      <c r="I160" s="71">
        <v>0</v>
      </c>
      <c r="J160" s="71">
        <v>0</v>
      </c>
      <c r="K160" s="71">
        <v>0</v>
      </c>
      <c r="L160" s="71">
        <v>0</v>
      </c>
      <c r="M160" s="246">
        <v>0</v>
      </c>
      <c r="N160" s="71">
        <v>2838.9669999999996</v>
      </c>
      <c r="O160" t="s">
        <v>547</v>
      </c>
      <c r="P160">
        <v>12</v>
      </c>
      <c r="Q160" t="s">
        <v>242</v>
      </c>
    </row>
    <row r="161" spans="1:17" x14ac:dyDescent="0.25">
      <c r="A161" t="s">
        <v>667</v>
      </c>
      <c r="B161" s="149">
        <v>169</v>
      </c>
      <c r="C161" t="s">
        <v>101</v>
      </c>
      <c r="D161" t="s">
        <v>126</v>
      </c>
      <c r="E161" t="s">
        <v>668</v>
      </c>
      <c r="F161" t="s">
        <v>9</v>
      </c>
      <c r="G161" s="71">
        <v>0</v>
      </c>
      <c r="H161" s="71">
        <v>2855.7530000000002</v>
      </c>
      <c r="I161" s="71">
        <v>0</v>
      </c>
      <c r="J161" s="71">
        <v>0</v>
      </c>
      <c r="K161" s="71">
        <v>0</v>
      </c>
      <c r="L161" s="71">
        <v>0</v>
      </c>
      <c r="M161" s="246">
        <v>0</v>
      </c>
      <c r="N161" s="71">
        <v>2855.7530000000002</v>
      </c>
      <c r="O161" t="s">
        <v>547</v>
      </c>
      <c r="P161">
        <v>12</v>
      </c>
      <c r="Q161" t="s">
        <v>126</v>
      </c>
    </row>
    <row r="162" spans="1:17" x14ac:dyDescent="0.25">
      <c r="A162" t="s">
        <v>833</v>
      </c>
      <c r="B162" s="149">
        <v>63</v>
      </c>
      <c r="C162" t="s">
        <v>225</v>
      </c>
      <c r="D162" t="s">
        <v>834</v>
      </c>
      <c r="E162" t="s">
        <v>835</v>
      </c>
      <c r="F162" t="s">
        <v>14</v>
      </c>
      <c r="G162" s="71">
        <v>0</v>
      </c>
      <c r="H162" s="71">
        <v>2976.232</v>
      </c>
      <c r="I162" s="71">
        <v>0</v>
      </c>
      <c r="J162" s="71">
        <v>0</v>
      </c>
      <c r="K162" s="71">
        <v>0</v>
      </c>
      <c r="L162" s="71">
        <v>0</v>
      </c>
      <c r="M162" s="71">
        <v>0</v>
      </c>
      <c r="N162" s="71">
        <v>2976.232</v>
      </c>
      <c r="O162" t="s">
        <v>547</v>
      </c>
      <c r="P162">
        <v>12</v>
      </c>
      <c r="Q162" t="s">
        <v>226</v>
      </c>
    </row>
    <row r="163" spans="1:17" x14ac:dyDescent="0.25">
      <c r="A163" t="s">
        <v>679</v>
      </c>
      <c r="B163" s="149">
        <v>169</v>
      </c>
      <c r="C163" t="s">
        <v>101</v>
      </c>
      <c r="D163" t="s">
        <v>137</v>
      </c>
      <c r="E163" t="s">
        <v>680</v>
      </c>
      <c r="F163" t="s">
        <v>9</v>
      </c>
      <c r="G163" s="71">
        <v>0</v>
      </c>
      <c r="H163" s="71">
        <v>2997.0529999999999</v>
      </c>
      <c r="I163" s="71">
        <v>0</v>
      </c>
      <c r="J163" s="71">
        <v>0</v>
      </c>
      <c r="K163" s="71">
        <v>0</v>
      </c>
      <c r="L163" s="71">
        <v>0</v>
      </c>
      <c r="M163" s="71">
        <v>0</v>
      </c>
      <c r="N163" s="71">
        <v>2997.0529999999999</v>
      </c>
      <c r="O163" t="s">
        <v>547</v>
      </c>
      <c r="P163">
        <v>12</v>
      </c>
      <c r="Q163" t="s">
        <v>681</v>
      </c>
    </row>
    <row r="164" spans="1:17" x14ac:dyDescent="0.25">
      <c r="A164" t="s">
        <v>695</v>
      </c>
      <c r="B164" s="149">
        <v>169</v>
      </c>
      <c r="C164" t="s">
        <v>101</v>
      </c>
      <c r="D164" t="s">
        <v>148</v>
      </c>
      <c r="E164" t="s">
        <v>696</v>
      </c>
      <c r="F164" t="s">
        <v>6</v>
      </c>
      <c r="G164" s="71">
        <v>0</v>
      </c>
      <c r="H164" s="71">
        <v>3057.6930000000002</v>
      </c>
      <c r="I164" s="71">
        <v>0</v>
      </c>
      <c r="J164" s="71">
        <v>0</v>
      </c>
      <c r="K164" s="71">
        <v>0</v>
      </c>
      <c r="L164" s="71">
        <v>0</v>
      </c>
      <c r="M164" s="246">
        <v>0</v>
      </c>
      <c r="N164" s="71">
        <v>3057.6930000000002</v>
      </c>
      <c r="O164" t="s">
        <v>547</v>
      </c>
      <c r="P164">
        <v>12</v>
      </c>
      <c r="Q164" t="s">
        <v>148</v>
      </c>
    </row>
    <row r="165" spans="1:17" x14ac:dyDescent="0.25">
      <c r="A165" t="s">
        <v>655</v>
      </c>
      <c r="B165" s="149">
        <v>169</v>
      </c>
      <c r="C165" t="s">
        <v>101</v>
      </c>
      <c r="D165" t="s">
        <v>118</v>
      </c>
      <c r="E165" t="s">
        <v>656</v>
      </c>
      <c r="F165" t="s">
        <v>9</v>
      </c>
      <c r="G165" s="71">
        <v>0</v>
      </c>
      <c r="H165" s="71">
        <v>2708.2549999999997</v>
      </c>
      <c r="I165" s="71">
        <v>0</v>
      </c>
      <c r="J165" s="71">
        <v>0</v>
      </c>
      <c r="K165" s="71">
        <v>390.04200000000009</v>
      </c>
      <c r="L165" s="71">
        <v>0</v>
      </c>
      <c r="M165" s="246">
        <v>0</v>
      </c>
      <c r="N165" s="71">
        <v>3098.2969999999996</v>
      </c>
      <c r="O165" t="s">
        <v>547</v>
      </c>
      <c r="P165">
        <v>24</v>
      </c>
      <c r="Q165" t="s">
        <v>118</v>
      </c>
    </row>
    <row r="166" spans="1:17" x14ac:dyDescent="0.25">
      <c r="A166" t="s">
        <v>791</v>
      </c>
      <c r="B166" s="149">
        <v>160</v>
      </c>
      <c r="C166" t="s">
        <v>200</v>
      </c>
      <c r="D166" t="s">
        <v>201</v>
      </c>
      <c r="E166" t="s">
        <v>792</v>
      </c>
      <c r="F166" t="s">
        <v>7</v>
      </c>
      <c r="G166" s="71">
        <v>0</v>
      </c>
      <c r="H166" s="71">
        <v>0</v>
      </c>
      <c r="I166" s="71">
        <v>3100</v>
      </c>
      <c r="J166" s="71">
        <v>0</v>
      </c>
      <c r="K166" s="71">
        <v>0</v>
      </c>
      <c r="L166" s="71">
        <v>0</v>
      </c>
      <c r="M166" s="71">
        <v>0</v>
      </c>
      <c r="N166" s="71">
        <v>3100</v>
      </c>
      <c r="O166" t="s">
        <v>584</v>
      </c>
      <c r="P166">
        <v>12</v>
      </c>
      <c r="Q166" t="s">
        <v>793</v>
      </c>
    </row>
    <row r="167" spans="1:17" x14ac:dyDescent="0.25">
      <c r="A167" t="s">
        <v>653</v>
      </c>
      <c r="B167" s="149">
        <v>169</v>
      </c>
      <c r="C167" t="s">
        <v>101</v>
      </c>
      <c r="D167" t="s">
        <v>115</v>
      </c>
      <c r="E167" t="s">
        <v>654</v>
      </c>
      <c r="F167" t="s">
        <v>9</v>
      </c>
      <c r="G167" s="71">
        <v>0</v>
      </c>
      <c r="H167" s="71">
        <v>2851.7999999999997</v>
      </c>
      <c r="I167" s="71">
        <v>0</v>
      </c>
      <c r="J167" s="71">
        <v>0</v>
      </c>
      <c r="K167" s="71">
        <v>375.80599999999998</v>
      </c>
      <c r="L167" s="71">
        <v>0</v>
      </c>
      <c r="M167" s="246">
        <v>0</v>
      </c>
      <c r="N167" s="71">
        <v>3227.6059999999993</v>
      </c>
      <c r="O167" t="s">
        <v>547</v>
      </c>
      <c r="P167">
        <v>24</v>
      </c>
      <c r="Q167" t="s">
        <v>115</v>
      </c>
    </row>
    <row r="168" spans="1:17" x14ac:dyDescent="0.25">
      <c r="A168" t="s">
        <v>697</v>
      </c>
      <c r="B168" s="149">
        <v>169</v>
      </c>
      <c r="C168" t="s">
        <v>101</v>
      </c>
      <c r="D168" t="s">
        <v>149</v>
      </c>
      <c r="E168" t="s">
        <v>698</v>
      </c>
      <c r="F168" t="s">
        <v>9</v>
      </c>
      <c r="G168" s="71">
        <v>0</v>
      </c>
      <c r="H168" s="71">
        <v>2644.7519999999995</v>
      </c>
      <c r="I168" s="71">
        <v>0</v>
      </c>
      <c r="J168" s="71">
        <v>0</v>
      </c>
      <c r="K168" s="71">
        <v>687.9910000000001</v>
      </c>
      <c r="L168" s="71">
        <v>0</v>
      </c>
      <c r="M168" s="71">
        <v>0</v>
      </c>
      <c r="N168" s="71">
        <v>3332.7429999999995</v>
      </c>
      <c r="O168" t="s">
        <v>547</v>
      </c>
      <c r="P168">
        <v>24</v>
      </c>
      <c r="Q168" t="s">
        <v>149</v>
      </c>
    </row>
    <row r="169" spans="1:17" x14ac:dyDescent="0.25">
      <c r="A169" t="s">
        <v>940</v>
      </c>
      <c r="B169" s="149">
        <v>254</v>
      </c>
      <c r="C169" t="s">
        <v>301</v>
      </c>
      <c r="D169" t="s">
        <v>303</v>
      </c>
      <c r="E169" t="s">
        <v>941</v>
      </c>
      <c r="F169" t="s">
        <v>10</v>
      </c>
      <c r="G169" s="71">
        <v>0</v>
      </c>
      <c r="H169" s="71">
        <v>3481.9199999999996</v>
      </c>
      <c r="I169" s="71">
        <v>0</v>
      </c>
      <c r="J169" s="71">
        <v>0</v>
      </c>
      <c r="K169" s="71">
        <v>0</v>
      </c>
      <c r="L169" s="71">
        <v>0</v>
      </c>
      <c r="M169" s="246">
        <v>0</v>
      </c>
      <c r="N169" s="71">
        <v>3481.9199999999996</v>
      </c>
      <c r="O169" t="s">
        <v>547</v>
      </c>
      <c r="P169">
        <v>12</v>
      </c>
      <c r="Q169" t="s">
        <v>303</v>
      </c>
    </row>
    <row r="170" spans="1:17" x14ac:dyDescent="0.25">
      <c r="A170" t="s">
        <v>948</v>
      </c>
      <c r="B170" s="149">
        <v>254</v>
      </c>
      <c r="C170" t="s">
        <v>301</v>
      </c>
      <c r="D170" t="s">
        <v>307</v>
      </c>
      <c r="E170" t="s">
        <v>949</v>
      </c>
      <c r="F170" t="s">
        <v>10</v>
      </c>
      <c r="G170" s="71">
        <v>0</v>
      </c>
      <c r="H170" s="71">
        <v>3593.2570000000001</v>
      </c>
      <c r="I170" s="71">
        <v>0</v>
      </c>
      <c r="J170" s="71">
        <v>0</v>
      </c>
      <c r="K170" s="71">
        <v>0</v>
      </c>
      <c r="L170" s="71">
        <v>0</v>
      </c>
      <c r="M170" s="71">
        <v>0</v>
      </c>
      <c r="N170" s="71">
        <v>3593.2570000000001</v>
      </c>
      <c r="O170" t="s">
        <v>547</v>
      </c>
      <c r="P170">
        <v>12</v>
      </c>
      <c r="Q170" t="s">
        <v>307</v>
      </c>
    </row>
    <row r="171" spans="1:17" x14ac:dyDescent="0.25">
      <c r="A171" t="s">
        <v>847</v>
      </c>
      <c r="B171" s="149">
        <v>280</v>
      </c>
      <c r="C171" t="s">
        <v>236</v>
      </c>
      <c r="D171" t="s">
        <v>237</v>
      </c>
      <c r="E171" t="s">
        <v>848</v>
      </c>
      <c r="F171" t="s">
        <v>6</v>
      </c>
      <c r="G171" s="71">
        <v>0</v>
      </c>
      <c r="H171" s="71">
        <v>17.855999999999998</v>
      </c>
      <c r="I171" s="71">
        <v>3908.0070000000001</v>
      </c>
      <c r="J171" s="71">
        <v>0</v>
      </c>
      <c r="K171" s="71">
        <v>0</v>
      </c>
      <c r="L171" s="71">
        <v>0</v>
      </c>
      <c r="M171" s="246">
        <v>0</v>
      </c>
      <c r="N171" s="71">
        <v>3925.8630000000003</v>
      </c>
      <c r="O171" t="s">
        <v>547</v>
      </c>
      <c r="P171">
        <v>24</v>
      </c>
      <c r="Q171" t="s">
        <v>849</v>
      </c>
    </row>
    <row r="172" spans="1:17" x14ac:dyDescent="0.25">
      <c r="A172" t="s">
        <v>650</v>
      </c>
      <c r="B172" s="149">
        <v>169</v>
      </c>
      <c r="C172" t="s">
        <v>101</v>
      </c>
      <c r="D172" t="s">
        <v>110</v>
      </c>
      <c r="E172" t="s">
        <v>638</v>
      </c>
      <c r="F172" t="s">
        <v>9</v>
      </c>
      <c r="G172" s="71">
        <v>0</v>
      </c>
      <c r="H172" s="71">
        <v>3475.7799999999997</v>
      </c>
      <c r="I172" s="71">
        <v>0</v>
      </c>
      <c r="J172" s="71">
        <v>0</v>
      </c>
      <c r="K172" s="71">
        <v>506.18900000000008</v>
      </c>
      <c r="L172" s="71">
        <v>0</v>
      </c>
      <c r="M172" s="246">
        <v>0</v>
      </c>
      <c r="N172" s="71">
        <v>3981.9689999999996</v>
      </c>
      <c r="O172" t="s">
        <v>547</v>
      </c>
      <c r="P172">
        <v>24</v>
      </c>
      <c r="Q172" t="s">
        <v>110</v>
      </c>
    </row>
    <row r="173" spans="1:17" x14ac:dyDescent="0.25">
      <c r="A173" t="s">
        <v>938</v>
      </c>
      <c r="B173" s="149">
        <v>254</v>
      </c>
      <c r="C173" t="s">
        <v>301</v>
      </c>
      <c r="D173" t="s">
        <v>302</v>
      </c>
      <c r="E173" t="s">
        <v>939</v>
      </c>
      <c r="F173" t="s">
        <v>10</v>
      </c>
      <c r="G173" s="71">
        <v>0</v>
      </c>
      <c r="H173" s="71">
        <v>4231</v>
      </c>
      <c r="I173" s="71">
        <v>0</v>
      </c>
      <c r="J173" s="71">
        <v>0</v>
      </c>
      <c r="K173" s="71">
        <v>0</v>
      </c>
      <c r="L173" s="71">
        <v>0</v>
      </c>
      <c r="M173" s="71">
        <v>0</v>
      </c>
      <c r="N173" s="71">
        <v>4231</v>
      </c>
      <c r="O173" t="s">
        <v>547</v>
      </c>
      <c r="P173">
        <v>12</v>
      </c>
      <c r="Q173" t="s">
        <v>302</v>
      </c>
    </row>
    <row r="174" spans="1:17" x14ac:dyDescent="0.25">
      <c r="A174" t="s">
        <v>1027</v>
      </c>
      <c r="B174" s="149">
        <v>741</v>
      </c>
      <c r="C174" t="s">
        <v>371</v>
      </c>
      <c r="D174" t="s">
        <v>372</v>
      </c>
      <c r="E174" t="s">
        <v>1028</v>
      </c>
      <c r="F174" t="s">
        <v>5</v>
      </c>
      <c r="G174" s="71">
        <v>0</v>
      </c>
      <c r="H174" s="71">
        <v>3305.0939999999996</v>
      </c>
      <c r="I174" s="71">
        <v>0</v>
      </c>
      <c r="J174" s="71">
        <v>0</v>
      </c>
      <c r="K174" s="71">
        <v>1149.7139999999999</v>
      </c>
      <c r="L174" s="71">
        <v>0</v>
      </c>
      <c r="M174" s="71">
        <v>0</v>
      </c>
      <c r="N174" s="71">
        <v>4454.808</v>
      </c>
      <c r="O174" t="s">
        <v>547</v>
      </c>
      <c r="P174">
        <v>24</v>
      </c>
      <c r="Q174" t="s">
        <v>372</v>
      </c>
    </row>
    <row r="175" spans="1:17" x14ac:dyDescent="0.25">
      <c r="A175" t="s">
        <v>594</v>
      </c>
      <c r="B175" s="149">
        <v>742</v>
      </c>
      <c r="C175" t="s">
        <v>75</v>
      </c>
      <c r="D175" t="s">
        <v>76</v>
      </c>
      <c r="E175" t="s">
        <v>596</v>
      </c>
      <c r="F175" t="s">
        <v>12</v>
      </c>
      <c r="G175" s="71">
        <v>0</v>
      </c>
      <c r="H175" s="71">
        <v>0</v>
      </c>
      <c r="I175" s="71">
        <v>0</v>
      </c>
      <c r="J175" s="71">
        <v>0</v>
      </c>
      <c r="K175" s="71">
        <v>4500</v>
      </c>
      <c r="L175" s="71">
        <v>0</v>
      </c>
      <c r="M175" s="71">
        <v>0</v>
      </c>
      <c r="N175" s="71">
        <v>4500</v>
      </c>
      <c r="O175" t="s">
        <v>584</v>
      </c>
      <c r="P175">
        <v>12</v>
      </c>
      <c r="Q175">
        <v>0</v>
      </c>
    </row>
    <row r="176" spans="1:17" x14ac:dyDescent="0.25">
      <c r="A176" t="s">
        <v>852</v>
      </c>
      <c r="B176" s="149">
        <v>240</v>
      </c>
      <c r="C176" t="s">
        <v>1340</v>
      </c>
      <c r="D176" t="s">
        <v>241</v>
      </c>
      <c r="E176" t="s">
        <v>853</v>
      </c>
      <c r="F176" t="s">
        <v>13</v>
      </c>
      <c r="G176" s="71">
        <v>0</v>
      </c>
      <c r="H176" s="71">
        <v>4595.6799999999994</v>
      </c>
      <c r="I176" s="71">
        <v>0</v>
      </c>
      <c r="J176" s="71">
        <v>0</v>
      </c>
      <c r="K176" s="71">
        <v>0</v>
      </c>
      <c r="L176" s="71">
        <v>0</v>
      </c>
      <c r="M176" s="71">
        <v>0</v>
      </c>
      <c r="N176" s="71">
        <v>4595.6799999999994</v>
      </c>
      <c r="O176" t="s">
        <v>547</v>
      </c>
      <c r="P176">
        <v>12</v>
      </c>
      <c r="Q176" t="s">
        <v>241</v>
      </c>
    </row>
    <row r="177" spans="1:17" x14ac:dyDescent="0.25">
      <c r="A177" t="s">
        <v>866</v>
      </c>
      <c r="B177" s="149">
        <v>289</v>
      </c>
      <c r="C177" t="s">
        <v>251</v>
      </c>
      <c r="D177" t="s">
        <v>252</v>
      </c>
      <c r="E177" t="s">
        <v>867</v>
      </c>
      <c r="F177" t="s">
        <v>4</v>
      </c>
      <c r="G177" s="71">
        <v>0</v>
      </c>
      <c r="H177" s="71">
        <v>2404.4550000000004</v>
      </c>
      <c r="I177" s="71">
        <v>2222</v>
      </c>
      <c r="J177" s="71">
        <v>0</v>
      </c>
      <c r="K177" s="71">
        <v>0</v>
      </c>
      <c r="L177" s="71">
        <v>0</v>
      </c>
      <c r="M177" s="246">
        <v>0</v>
      </c>
      <c r="N177" s="71">
        <v>4626.454999999999</v>
      </c>
      <c r="O177" t="s">
        <v>547</v>
      </c>
      <c r="P177">
        <v>24</v>
      </c>
      <c r="Q177" t="s">
        <v>252</v>
      </c>
    </row>
    <row r="178" spans="1:17" x14ac:dyDescent="0.25">
      <c r="A178" t="s">
        <v>942</v>
      </c>
      <c r="B178" s="149">
        <v>254</v>
      </c>
      <c r="C178" t="s">
        <v>301</v>
      </c>
      <c r="D178" t="s">
        <v>304</v>
      </c>
      <c r="E178" t="s">
        <v>943</v>
      </c>
      <c r="F178" t="s">
        <v>10</v>
      </c>
      <c r="G178" s="71">
        <v>0</v>
      </c>
      <c r="H178" s="71">
        <v>4695.6000000000004</v>
      </c>
      <c r="I178" s="71">
        <v>0</v>
      </c>
      <c r="J178" s="71">
        <v>0</v>
      </c>
      <c r="K178" s="71">
        <v>0</v>
      </c>
      <c r="L178" s="71">
        <v>0</v>
      </c>
      <c r="M178" s="71">
        <v>0</v>
      </c>
      <c r="N178" s="71">
        <v>4695.6000000000004</v>
      </c>
      <c r="O178" t="s">
        <v>547</v>
      </c>
      <c r="P178">
        <v>12</v>
      </c>
      <c r="Q178" t="s">
        <v>304</v>
      </c>
    </row>
    <row r="179" spans="1:17" x14ac:dyDescent="0.25">
      <c r="A179" t="s">
        <v>591</v>
      </c>
      <c r="B179" s="149">
        <v>1</v>
      </c>
      <c r="C179" t="s">
        <v>67</v>
      </c>
      <c r="D179" t="s">
        <v>71</v>
      </c>
      <c r="E179" t="s">
        <v>583</v>
      </c>
      <c r="F179" t="s">
        <v>13</v>
      </c>
      <c r="G179" s="71">
        <v>0</v>
      </c>
      <c r="H179" s="71">
        <v>18.000000000000004</v>
      </c>
      <c r="I179" s="71">
        <v>5634.0000000000009</v>
      </c>
      <c r="J179" s="71">
        <v>0</v>
      </c>
      <c r="K179" s="71">
        <v>0</v>
      </c>
      <c r="L179" s="71">
        <v>0</v>
      </c>
      <c r="M179" s="71">
        <v>0</v>
      </c>
      <c r="N179" s="71">
        <v>5652.0000000000018</v>
      </c>
      <c r="O179" t="s">
        <v>584</v>
      </c>
      <c r="P179">
        <v>24</v>
      </c>
      <c r="Q179" t="s">
        <v>585</v>
      </c>
    </row>
    <row r="180" spans="1:17" x14ac:dyDescent="0.25">
      <c r="A180" t="s">
        <v>946</v>
      </c>
      <c r="B180" s="149">
        <v>254</v>
      </c>
      <c r="C180" t="s">
        <v>301</v>
      </c>
      <c r="D180" t="s">
        <v>306</v>
      </c>
      <c r="E180" t="s">
        <v>947</v>
      </c>
      <c r="F180" t="s">
        <v>10</v>
      </c>
      <c r="G180" s="71">
        <v>0</v>
      </c>
      <c r="H180" s="71">
        <v>5759</v>
      </c>
      <c r="I180" s="71">
        <v>0</v>
      </c>
      <c r="J180" s="71">
        <v>0</v>
      </c>
      <c r="K180" s="71">
        <v>0</v>
      </c>
      <c r="L180" s="71">
        <v>0</v>
      </c>
      <c r="M180" s="71">
        <v>0</v>
      </c>
      <c r="N180" s="71">
        <v>5759</v>
      </c>
      <c r="O180" t="s">
        <v>584</v>
      </c>
      <c r="P180">
        <v>12</v>
      </c>
      <c r="Q180" t="s">
        <v>306</v>
      </c>
    </row>
    <row r="181" spans="1:17" x14ac:dyDescent="0.25">
      <c r="A181" t="s">
        <v>817</v>
      </c>
      <c r="B181" s="149">
        <v>274</v>
      </c>
      <c r="C181" t="s">
        <v>212</v>
      </c>
      <c r="D181" t="s">
        <v>818</v>
      </c>
      <c r="E181" t="s">
        <v>819</v>
      </c>
      <c r="F181" t="s">
        <v>14</v>
      </c>
      <c r="G181" s="71">
        <v>0</v>
      </c>
      <c r="H181" s="71">
        <v>5842.295000000001</v>
      </c>
      <c r="I181" s="71">
        <v>0</v>
      </c>
      <c r="J181" s="71">
        <v>0</v>
      </c>
      <c r="K181" s="71">
        <v>0</v>
      </c>
      <c r="L181" s="71">
        <v>0</v>
      </c>
      <c r="M181" s="71">
        <v>0</v>
      </c>
      <c r="N181" s="71">
        <v>5842.295000000001</v>
      </c>
      <c r="O181" t="s">
        <v>547</v>
      </c>
      <c r="P181">
        <v>12</v>
      </c>
      <c r="Q181" t="s">
        <v>213</v>
      </c>
    </row>
    <row r="182" spans="1:17" x14ac:dyDescent="0.25">
      <c r="A182" t="s">
        <v>606</v>
      </c>
      <c r="B182" s="149">
        <v>2</v>
      </c>
      <c r="C182" t="s">
        <v>78</v>
      </c>
      <c r="D182" t="s">
        <v>95</v>
      </c>
      <c r="E182" t="s">
        <v>598</v>
      </c>
      <c r="F182" t="s">
        <v>13</v>
      </c>
      <c r="G182" s="71">
        <v>0</v>
      </c>
      <c r="H182" s="71">
        <v>0</v>
      </c>
      <c r="I182" s="71">
        <v>5875</v>
      </c>
      <c r="J182" s="71">
        <v>0</v>
      </c>
      <c r="K182" s="71">
        <v>0</v>
      </c>
      <c r="L182" s="71">
        <v>0</v>
      </c>
      <c r="M182" s="71">
        <v>0</v>
      </c>
      <c r="N182" s="71">
        <v>5875</v>
      </c>
      <c r="O182" t="s">
        <v>584</v>
      </c>
      <c r="P182">
        <v>12</v>
      </c>
      <c r="Q182" t="s">
        <v>599</v>
      </c>
    </row>
    <row r="183" spans="1:17" x14ac:dyDescent="0.25">
      <c r="A183" t="s">
        <v>911</v>
      </c>
      <c r="B183" s="149">
        <v>0</v>
      </c>
      <c r="C183" t="s">
        <v>274</v>
      </c>
      <c r="D183" t="s">
        <v>277</v>
      </c>
      <c r="E183" t="s">
        <v>910</v>
      </c>
      <c r="F183" t="s">
        <v>13</v>
      </c>
      <c r="G183" s="71">
        <v>0</v>
      </c>
      <c r="H183" s="71">
        <v>0</v>
      </c>
      <c r="I183" s="71">
        <v>5966</v>
      </c>
      <c r="J183" s="71">
        <v>0</v>
      </c>
      <c r="K183" s="71">
        <v>0</v>
      </c>
      <c r="L183" s="71">
        <v>0</v>
      </c>
      <c r="M183" s="246">
        <v>0</v>
      </c>
      <c r="N183" s="71">
        <v>5966</v>
      </c>
      <c r="O183" t="s">
        <v>584</v>
      </c>
      <c r="P183">
        <v>12</v>
      </c>
      <c r="Q183" t="s">
        <v>276</v>
      </c>
    </row>
    <row r="184" spans="1:17" x14ac:dyDescent="0.25">
      <c r="A184" t="s">
        <v>701</v>
      </c>
      <c r="B184" s="149">
        <v>53</v>
      </c>
      <c r="C184" t="s">
        <v>2003</v>
      </c>
      <c r="D184" t="s">
        <v>382</v>
      </c>
      <c r="E184" t="s">
        <v>702</v>
      </c>
      <c r="F184" t="s">
        <v>13</v>
      </c>
      <c r="G184" s="71">
        <v>0</v>
      </c>
      <c r="H184" s="71">
        <v>6161.5400000000009</v>
      </c>
      <c r="I184" s="71">
        <v>0</v>
      </c>
      <c r="J184" s="71">
        <v>0</v>
      </c>
      <c r="K184" s="71">
        <v>0</v>
      </c>
      <c r="L184" s="71">
        <v>0</v>
      </c>
      <c r="M184" s="71">
        <v>0</v>
      </c>
      <c r="N184" s="71">
        <v>6161.5400000000009</v>
      </c>
      <c r="O184" t="s">
        <v>547</v>
      </c>
      <c r="P184">
        <v>12</v>
      </c>
      <c r="Q184" t="s">
        <v>382</v>
      </c>
    </row>
    <row r="185" spans="1:17" x14ac:dyDescent="0.25">
      <c r="A185" t="s">
        <v>944</v>
      </c>
      <c r="B185" s="149">
        <v>254</v>
      </c>
      <c r="C185" t="s">
        <v>301</v>
      </c>
      <c r="D185" t="s">
        <v>305</v>
      </c>
      <c r="E185" t="s">
        <v>945</v>
      </c>
      <c r="F185" t="s">
        <v>10</v>
      </c>
      <c r="G185" s="71">
        <v>0</v>
      </c>
      <c r="H185" s="71">
        <v>6598.0000000000009</v>
      </c>
      <c r="I185" s="71">
        <v>0</v>
      </c>
      <c r="J185" s="71">
        <v>0</v>
      </c>
      <c r="K185" s="71">
        <v>0</v>
      </c>
      <c r="L185" s="71">
        <v>0</v>
      </c>
      <c r="M185" s="71">
        <v>0</v>
      </c>
      <c r="N185" s="71">
        <v>6598.0000000000009</v>
      </c>
      <c r="O185" t="s">
        <v>584</v>
      </c>
      <c r="P185">
        <v>24</v>
      </c>
      <c r="Q185" t="s">
        <v>305</v>
      </c>
    </row>
    <row r="186" spans="1:17" x14ac:dyDescent="0.25">
      <c r="A186" t="s">
        <v>950</v>
      </c>
      <c r="B186" s="149">
        <v>254</v>
      </c>
      <c r="C186" t="s">
        <v>301</v>
      </c>
      <c r="D186" t="s">
        <v>308</v>
      </c>
      <c r="E186" t="s">
        <v>951</v>
      </c>
      <c r="F186" t="s">
        <v>10</v>
      </c>
      <c r="G186" s="71">
        <v>0</v>
      </c>
      <c r="H186" s="71">
        <v>6721.9699999999993</v>
      </c>
      <c r="I186" s="71">
        <v>0</v>
      </c>
      <c r="J186" s="71">
        <v>0</v>
      </c>
      <c r="K186" s="71">
        <v>0</v>
      </c>
      <c r="L186" s="71">
        <v>0</v>
      </c>
      <c r="M186" s="246">
        <v>0</v>
      </c>
      <c r="N186" s="71">
        <v>6721.9699999999993</v>
      </c>
      <c r="O186" t="s">
        <v>547</v>
      </c>
      <c r="P186">
        <v>12</v>
      </c>
      <c r="Q186" t="s">
        <v>308</v>
      </c>
    </row>
    <row r="187" spans="1:17" x14ac:dyDescent="0.25">
      <c r="A187" t="s">
        <v>826</v>
      </c>
      <c r="B187" s="149">
        <v>13</v>
      </c>
      <c r="C187" t="s">
        <v>218</v>
      </c>
      <c r="D187" t="s">
        <v>77</v>
      </c>
      <c r="E187" t="s">
        <v>596</v>
      </c>
      <c r="F187" t="s">
        <v>12</v>
      </c>
      <c r="G187" s="71">
        <v>7209.9999999999991</v>
      </c>
      <c r="H187" s="71">
        <v>-125</v>
      </c>
      <c r="I187" s="71">
        <v>0</v>
      </c>
      <c r="J187" s="71">
        <v>0</v>
      </c>
      <c r="K187" s="71">
        <v>0</v>
      </c>
      <c r="L187" s="71">
        <v>0</v>
      </c>
      <c r="M187" s="71">
        <v>0</v>
      </c>
      <c r="N187" s="71">
        <v>7084.9999999999991</v>
      </c>
      <c r="O187" t="s">
        <v>584</v>
      </c>
      <c r="P187">
        <v>36</v>
      </c>
      <c r="Q187">
        <v>0</v>
      </c>
    </row>
    <row r="188" spans="1:17" x14ac:dyDescent="0.25">
      <c r="A188" t="s">
        <v>794</v>
      </c>
      <c r="B188" s="149">
        <v>160</v>
      </c>
      <c r="C188" t="s">
        <v>200</v>
      </c>
      <c r="D188" t="s">
        <v>202</v>
      </c>
      <c r="E188" t="s">
        <v>792</v>
      </c>
      <c r="F188" t="s">
        <v>7</v>
      </c>
      <c r="G188" s="71">
        <v>0</v>
      </c>
      <c r="H188" s="71">
        <v>7570</v>
      </c>
      <c r="I188" s="71">
        <v>0</v>
      </c>
      <c r="J188" s="71">
        <v>0</v>
      </c>
      <c r="K188" s="71">
        <v>0</v>
      </c>
      <c r="L188" s="71">
        <v>0</v>
      </c>
      <c r="M188" s="246">
        <v>0</v>
      </c>
      <c r="N188" s="71">
        <v>7570</v>
      </c>
      <c r="O188" t="s">
        <v>584</v>
      </c>
      <c r="P188">
        <v>12</v>
      </c>
      <c r="Q188" t="s">
        <v>793</v>
      </c>
    </row>
    <row r="189" spans="1:17" x14ac:dyDescent="0.25">
      <c r="A189" t="s">
        <v>604</v>
      </c>
      <c r="B189" s="149">
        <v>2</v>
      </c>
      <c r="C189" t="s">
        <v>78</v>
      </c>
      <c r="D189" t="s">
        <v>605</v>
      </c>
      <c r="E189" t="s">
        <v>602</v>
      </c>
      <c r="F189" t="s">
        <v>13</v>
      </c>
      <c r="G189" s="71">
        <v>0</v>
      </c>
      <c r="H189" s="71">
        <v>0</v>
      </c>
      <c r="I189" s="71">
        <v>8640</v>
      </c>
      <c r="J189" s="71">
        <v>0</v>
      </c>
      <c r="K189" s="71">
        <v>0</v>
      </c>
      <c r="L189" s="71">
        <v>0</v>
      </c>
      <c r="M189" s="71">
        <v>0</v>
      </c>
      <c r="N189" s="71">
        <v>8640</v>
      </c>
      <c r="O189" t="s">
        <v>584</v>
      </c>
      <c r="P189">
        <v>12</v>
      </c>
      <c r="Q189" t="s">
        <v>603</v>
      </c>
    </row>
    <row r="190" spans="1:17" x14ac:dyDescent="0.25">
      <c r="A190" t="s">
        <v>621</v>
      </c>
      <c r="B190" s="149">
        <v>2</v>
      </c>
      <c r="C190" t="s">
        <v>78</v>
      </c>
      <c r="D190" t="s">
        <v>98</v>
      </c>
      <c r="E190" t="s">
        <v>622</v>
      </c>
      <c r="F190" t="s">
        <v>14</v>
      </c>
      <c r="G190" s="71">
        <v>0</v>
      </c>
      <c r="H190" s="71">
        <v>9012.119999999999</v>
      </c>
      <c r="I190" s="71">
        <v>0</v>
      </c>
      <c r="J190" s="71">
        <v>0</v>
      </c>
      <c r="K190" s="71">
        <v>0</v>
      </c>
      <c r="L190" s="71">
        <v>0</v>
      </c>
      <c r="M190" s="246">
        <v>0</v>
      </c>
      <c r="N190" s="71">
        <v>9012.119999999999</v>
      </c>
      <c r="O190" t="s">
        <v>547</v>
      </c>
      <c r="P190">
        <v>12</v>
      </c>
      <c r="Q190" t="s">
        <v>623</v>
      </c>
    </row>
    <row r="191" spans="1:17" x14ac:dyDescent="0.25">
      <c r="A191" t="s">
        <v>787</v>
      </c>
      <c r="B191" s="149">
        <v>10</v>
      </c>
      <c r="C191" t="s">
        <v>784</v>
      </c>
      <c r="D191" t="s">
        <v>196</v>
      </c>
      <c r="E191" t="s">
        <v>786</v>
      </c>
      <c r="F191" t="s">
        <v>7</v>
      </c>
      <c r="G191" s="71">
        <v>0</v>
      </c>
      <c r="H191" s="71">
        <v>9104</v>
      </c>
      <c r="I191" s="71">
        <v>0</v>
      </c>
      <c r="J191" s="71">
        <v>0</v>
      </c>
      <c r="K191" s="71">
        <v>0</v>
      </c>
      <c r="L191" s="71">
        <v>0</v>
      </c>
      <c r="M191" s="71">
        <v>0</v>
      </c>
      <c r="N191" s="71">
        <v>9104</v>
      </c>
      <c r="O191" t="s">
        <v>584</v>
      </c>
      <c r="P191">
        <v>12</v>
      </c>
      <c r="Q191">
        <v>0</v>
      </c>
    </row>
    <row r="192" spans="1:17" x14ac:dyDescent="0.25">
      <c r="A192" t="s">
        <v>1009</v>
      </c>
      <c r="B192" s="149">
        <v>227</v>
      </c>
      <c r="C192" t="s">
        <v>1273</v>
      </c>
      <c r="D192" t="s">
        <v>1010</v>
      </c>
      <c r="E192" t="s">
        <v>1008</v>
      </c>
      <c r="F192" t="s">
        <v>10</v>
      </c>
      <c r="G192" s="71">
        <v>0</v>
      </c>
      <c r="H192" s="71">
        <v>9104</v>
      </c>
      <c r="I192" s="71">
        <v>0</v>
      </c>
      <c r="J192" s="71">
        <v>0</v>
      </c>
      <c r="K192" s="71">
        <v>0</v>
      </c>
      <c r="L192" s="71">
        <v>0</v>
      </c>
      <c r="M192" s="71">
        <v>0</v>
      </c>
      <c r="N192" s="71">
        <v>9104</v>
      </c>
      <c r="O192" t="s">
        <v>584</v>
      </c>
      <c r="P192">
        <v>12</v>
      </c>
      <c r="Q192" t="s">
        <v>1007</v>
      </c>
    </row>
    <row r="193" spans="1:17" x14ac:dyDescent="0.25">
      <c r="A193" t="s">
        <v>641</v>
      </c>
      <c r="B193" s="149">
        <v>43</v>
      </c>
      <c r="C193" t="s">
        <v>1286</v>
      </c>
      <c r="D193" t="s">
        <v>171</v>
      </c>
      <c r="E193" t="s">
        <v>642</v>
      </c>
      <c r="F193" t="s">
        <v>9</v>
      </c>
      <c r="G193" s="71">
        <v>0</v>
      </c>
      <c r="H193" s="71">
        <v>11382.400000000001</v>
      </c>
      <c r="I193" s="71">
        <v>0</v>
      </c>
      <c r="J193" s="71">
        <v>0</v>
      </c>
      <c r="K193" s="71">
        <v>0</v>
      </c>
      <c r="L193" s="71">
        <v>0</v>
      </c>
      <c r="M193" s="71">
        <v>0</v>
      </c>
      <c r="N193" s="71">
        <v>11382.400000000001</v>
      </c>
      <c r="O193" t="s">
        <v>547</v>
      </c>
      <c r="P193">
        <v>3</v>
      </c>
      <c r="Q193" t="s">
        <v>643</v>
      </c>
    </row>
    <row r="194" spans="1:17" x14ac:dyDescent="0.25">
      <c r="A194" t="s">
        <v>863</v>
      </c>
      <c r="B194" s="149">
        <v>103</v>
      </c>
      <c r="C194" t="s">
        <v>245</v>
      </c>
      <c r="D194" t="s">
        <v>248</v>
      </c>
      <c r="E194" t="s">
        <v>860</v>
      </c>
      <c r="F194" t="s">
        <v>13</v>
      </c>
      <c r="G194" s="71">
        <v>0</v>
      </c>
      <c r="H194" s="71">
        <v>0</v>
      </c>
      <c r="I194" s="71">
        <v>13723.000000000002</v>
      </c>
      <c r="J194" s="71">
        <v>0</v>
      </c>
      <c r="K194" s="71">
        <v>0</v>
      </c>
      <c r="L194" s="71">
        <v>0</v>
      </c>
      <c r="M194" s="71">
        <v>0</v>
      </c>
      <c r="N194" s="71">
        <v>13723.000000000002</v>
      </c>
      <c r="O194" t="s">
        <v>584</v>
      </c>
      <c r="P194">
        <v>12</v>
      </c>
      <c r="Q194" t="s">
        <v>965</v>
      </c>
    </row>
    <row r="195" spans="1:17" x14ac:dyDescent="0.25">
      <c r="A195" t="s">
        <v>963</v>
      </c>
      <c r="B195" s="149">
        <v>212</v>
      </c>
      <c r="C195" t="s">
        <v>319</v>
      </c>
      <c r="D195" t="s">
        <v>320</v>
      </c>
      <c r="E195" t="s">
        <v>860</v>
      </c>
      <c r="F195" t="s">
        <v>13</v>
      </c>
      <c r="G195" s="71">
        <v>0</v>
      </c>
      <c r="H195" s="71">
        <v>732.06000000000017</v>
      </c>
      <c r="I195" s="71">
        <v>13108</v>
      </c>
      <c r="J195" s="71">
        <v>0</v>
      </c>
      <c r="K195" s="71">
        <v>0</v>
      </c>
      <c r="L195" s="71">
        <v>0</v>
      </c>
      <c r="M195" s="246">
        <v>0</v>
      </c>
      <c r="N195" s="71">
        <v>13840.059999999998</v>
      </c>
      <c r="O195" t="s">
        <v>584</v>
      </c>
      <c r="P195">
        <v>24</v>
      </c>
      <c r="Q195" t="s">
        <v>965</v>
      </c>
    </row>
    <row r="196" spans="1:17" x14ac:dyDescent="0.25">
      <c r="A196" t="s">
        <v>600</v>
      </c>
      <c r="B196" s="149">
        <v>2</v>
      </c>
      <c r="C196" t="s">
        <v>78</v>
      </c>
      <c r="D196" t="s">
        <v>601</v>
      </c>
      <c r="E196" t="s">
        <v>602</v>
      </c>
      <c r="F196" t="s">
        <v>13</v>
      </c>
      <c r="G196" s="71">
        <v>0</v>
      </c>
      <c r="H196" s="71">
        <v>0</v>
      </c>
      <c r="I196" s="71">
        <v>15140</v>
      </c>
      <c r="J196" s="71">
        <v>0</v>
      </c>
      <c r="K196" s="71">
        <v>0</v>
      </c>
      <c r="L196" s="71">
        <v>0</v>
      </c>
      <c r="M196" s="71">
        <v>0</v>
      </c>
      <c r="N196" s="71">
        <v>15140</v>
      </c>
      <c r="O196" t="s">
        <v>584</v>
      </c>
      <c r="P196">
        <v>12</v>
      </c>
      <c r="Q196" t="s">
        <v>603</v>
      </c>
    </row>
    <row r="197" spans="1:17" x14ac:dyDescent="0.25">
      <c r="A197" t="s">
        <v>912</v>
      </c>
      <c r="B197" s="149">
        <v>0</v>
      </c>
      <c r="C197" t="s">
        <v>274</v>
      </c>
      <c r="D197" t="s">
        <v>278</v>
      </c>
      <c r="E197" t="s">
        <v>910</v>
      </c>
      <c r="F197" t="s">
        <v>13</v>
      </c>
      <c r="G197" s="71">
        <v>0</v>
      </c>
      <c r="H197" s="71">
        <v>0</v>
      </c>
      <c r="I197" s="71">
        <v>15659.999999999998</v>
      </c>
      <c r="J197" s="71">
        <v>0</v>
      </c>
      <c r="K197" s="71">
        <v>0</v>
      </c>
      <c r="L197" s="71">
        <v>0</v>
      </c>
      <c r="M197" s="71">
        <v>0</v>
      </c>
      <c r="N197" s="71">
        <v>15659.999999999998</v>
      </c>
      <c r="O197" t="s">
        <v>584</v>
      </c>
      <c r="P197">
        <v>12</v>
      </c>
      <c r="Q197" t="s">
        <v>276</v>
      </c>
    </row>
    <row r="198" spans="1:17" x14ac:dyDescent="0.25">
      <c r="A198" t="s">
        <v>795</v>
      </c>
      <c r="B198" s="149">
        <v>160</v>
      </c>
      <c r="C198" t="s">
        <v>200</v>
      </c>
      <c r="D198" t="s">
        <v>203</v>
      </c>
      <c r="E198" t="s">
        <v>792</v>
      </c>
      <c r="F198" t="s">
        <v>7</v>
      </c>
      <c r="G198" s="71">
        <v>0</v>
      </c>
      <c r="H198" s="71">
        <v>0</v>
      </c>
      <c r="I198" s="71">
        <v>16525</v>
      </c>
      <c r="J198" s="71">
        <v>0</v>
      </c>
      <c r="K198" s="71">
        <v>0</v>
      </c>
      <c r="L198" s="71">
        <v>0</v>
      </c>
      <c r="M198" s="71">
        <v>0</v>
      </c>
      <c r="N198" s="71">
        <v>16525</v>
      </c>
      <c r="O198" t="s">
        <v>584</v>
      </c>
      <c r="P198">
        <v>12</v>
      </c>
      <c r="Q198" t="s">
        <v>793</v>
      </c>
    </row>
    <row r="199" spans="1:17" x14ac:dyDescent="0.25">
      <c r="A199" t="s">
        <v>836</v>
      </c>
      <c r="B199" s="149">
        <v>32</v>
      </c>
      <c r="C199" t="s">
        <v>227</v>
      </c>
      <c r="D199" t="s">
        <v>228</v>
      </c>
      <c r="E199" t="s">
        <v>596</v>
      </c>
      <c r="F199" t="s">
        <v>12</v>
      </c>
      <c r="G199" s="71">
        <v>17447</v>
      </c>
      <c r="H199" s="71">
        <v>0</v>
      </c>
      <c r="I199" s="71">
        <v>0</v>
      </c>
      <c r="J199" s="71">
        <v>0</v>
      </c>
      <c r="K199" s="71">
        <v>0</v>
      </c>
      <c r="L199" s="71">
        <v>0</v>
      </c>
      <c r="M199" s="71">
        <v>0</v>
      </c>
      <c r="N199" s="71">
        <v>17447</v>
      </c>
      <c r="O199" t="s">
        <v>584</v>
      </c>
      <c r="P199">
        <v>12</v>
      </c>
      <c r="Q199">
        <v>0</v>
      </c>
    </row>
    <row r="200" spans="1:17" x14ac:dyDescent="0.25">
      <c r="A200" t="s">
        <v>1042</v>
      </c>
      <c r="B200" s="149">
        <v>0</v>
      </c>
      <c r="C200" t="s">
        <v>1043</v>
      </c>
      <c r="D200" t="s">
        <v>1044</v>
      </c>
      <c r="E200" t="s">
        <v>1030</v>
      </c>
      <c r="F200" t="s">
        <v>4</v>
      </c>
      <c r="G200" s="71">
        <v>0</v>
      </c>
      <c r="H200" s="71">
        <v>18767</v>
      </c>
      <c r="I200" s="71">
        <v>0</v>
      </c>
      <c r="J200" s="71">
        <v>0</v>
      </c>
      <c r="K200" s="71">
        <v>0</v>
      </c>
      <c r="L200" s="71">
        <v>0</v>
      </c>
      <c r="M200" s="246">
        <v>0</v>
      </c>
      <c r="N200" s="71">
        <v>18767</v>
      </c>
      <c r="O200" t="s">
        <v>584</v>
      </c>
      <c r="P200">
        <v>12</v>
      </c>
      <c r="Q200" t="s">
        <v>407</v>
      </c>
    </row>
    <row r="201" spans="1:17" x14ac:dyDescent="0.25">
      <c r="A201" t="s">
        <v>954</v>
      </c>
      <c r="B201" s="149">
        <v>45</v>
      </c>
      <c r="C201" t="s">
        <v>311</v>
      </c>
      <c r="D201" t="s">
        <v>312</v>
      </c>
      <c r="E201" t="s">
        <v>955</v>
      </c>
      <c r="F201" t="s">
        <v>6</v>
      </c>
      <c r="G201" s="71">
        <v>0</v>
      </c>
      <c r="H201" s="71">
        <v>18811</v>
      </c>
      <c r="I201" s="71">
        <v>0</v>
      </c>
      <c r="J201" s="71">
        <v>0</v>
      </c>
      <c r="K201" s="71">
        <v>0</v>
      </c>
      <c r="L201" s="71">
        <v>0</v>
      </c>
      <c r="M201" s="246">
        <v>0</v>
      </c>
      <c r="N201" s="71">
        <v>18811</v>
      </c>
      <c r="O201" t="s">
        <v>547</v>
      </c>
      <c r="P201">
        <v>12</v>
      </c>
      <c r="Q201" t="s">
        <v>956</v>
      </c>
    </row>
    <row r="202" spans="1:17" x14ac:dyDescent="0.25">
      <c r="A202" t="s">
        <v>597</v>
      </c>
      <c r="B202" s="149">
        <v>2</v>
      </c>
      <c r="C202" t="s">
        <v>78</v>
      </c>
      <c r="D202" t="s">
        <v>81</v>
      </c>
      <c r="E202" t="s">
        <v>598</v>
      </c>
      <c r="F202" t="s">
        <v>13</v>
      </c>
      <c r="G202" s="71">
        <v>0</v>
      </c>
      <c r="H202" s="71">
        <v>0</v>
      </c>
      <c r="I202" s="71">
        <v>21145</v>
      </c>
      <c r="J202" s="71">
        <v>0</v>
      </c>
      <c r="K202" s="71">
        <v>0</v>
      </c>
      <c r="L202" s="71">
        <v>0</v>
      </c>
      <c r="M202" s="246">
        <v>0</v>
      </c>
      <c r="N202" s="71">
        <v>21145</v>
      </c>
      <c r="O202" t="s">
        <v>584</v>
      </c>
      <c r="P202">
        <v>12</v>
      </c>
      <c r="Q202" t="s">
        <v>599</v>
      </c>
    </row>
    <row r="203" spans="1:17" x14ac:dyDescent="0.25">
      <c r="A203" t="s">
        <v>790</v>
      </c>
      <c r="B203" s="149">
        <v>10</v>
      </c>
      <c r="C203" t="s">
        <v>784</v>
      </c>
      <c r="D203" t="s">
        <v>199</v>
      </c>
      <c r="E203" t="s">
        <v>786</v>
      </c>
      <c r="F203" t="s">
        <v>7</v>
      </c>
      <c r="G203" s="71">
        <v>21216.999999999996</v>
      </c>
      <c r="H203" s="71">
        <v>0</v>
      </c>
      <c r="I203" s="71">
        <v>0</v>
      </c>
      <c r="J203" s="71">
        <v>0</v>
      </c>
      <c r="K203" s="71">
        <v>0</v>
      </c>
      <c r="L203" s="71">
        <v>0</v>
      </c>
      <c r="M203" s="71">
        <v>0</v>
      </c>
      <c r="N203" s="71">
        <v>21216.999999999996</v>
      </c>
      <c r="O203" t="s">
        <v>584</v>
      </c>
      <c r="P203">
        <v>24</v>
      </c>
      <c r="Q203">
        <v>0</v>
      </c>
    </row>
    <row r="204" spans="1:17" x14ac:dyDescent="0.25">
      <c r="A204" t="s">
        <v>888</v>
      </c>
      <c r="B204" s="149">
        <v>17</v>
      </c>
      <c r="C204" t="s">
        <v>258</v>
      </c>
      <c r="D204" t="s">
        <v>259</v>
      </c>
      <c r="E204" t="s">
        <v>889</v>
      </c>
      <c r="F204" t="s">
        <v>11</v>
      </c>
      <c r="G204" s="71">
        <v>0</v>
      </c>
      <c r="H204" s="71">
        <v>17116.335000000003</v>
      </c>
      <c r="I204" s="71">
        <v>0</v>
      </c>
      <c r="J204" s="71">
        <v>0</v>
      </c>
      <c r="K204" s="71">
        <v>4625.4970000000003</v>
      </c>
      <c r="L204" s="71">
        <v>0</v>
      </c>
      <c r="M204" s="71">
        <v>0</v>
      </c>
      <c r="N204" s="71">
        <v>21741.832000000006</v>
      </c>
      <c r="O204" t="s">
        <v>547</v>
      </c>
      <c r="P204">
        <v>24</v>
      </c>
      <c r="Q204" t="s">
        <v>259</v>
      </c>
    </row>
    <row r="205" spans="1:17" x14ac:dyDescent="0.25">
      <c r="A205" t="s">
        <v>923</v>
      </c>
      <c r="B205" s="149">
        <v>22</v>
      </c>
      <c r="C205" t="s">
        <v>285</v>
      </c>
      <c r="D205" t="s">
        <v>286</v>
      </c>
      <c r="E205" t="s">
        <v>924</v>
      </c>
      <c r="F205" t="s">
        <v>6</v>
      </c>
      <c r="G205" s="71">
        <v>0</v>
      </c>
      <c r="H205" s="71">
        <v>21796.129999999997</v>
      </c>
      <c r="I205" s="71">
        <v>0</v>
      </c>
      <c r="J205" s="71">
        <v>0</v>
      </c>
      <c r="K205" s="71">
        <v>0</v>
      </c>
      <c r="L205" s="71">
        <v>0</v>
      </c>
      <c r="M205" s="71">
        <v>0</v>
      </c>
      <c r="N205" s="71">
        <v>21796.129999999997</v>
      </c>
      <c r="O205" t="s">
        <v>547</v>
      </c>
      <c r="P205">
        <v>12</v>
      </c>
      <c r="Q205" t="s">
        <v>925</v>
      </c>
    </row>
    <row r="206" spans="1:17" x14ac:dyDescent="0.25">
      <c r="A206" t="s">
        <v>587</v>
      </c>
      <c r="B206" s="149">
        <v>1</v>
      </c>
      <c r="C206" t="s">
        <v>67</v>
      </c>
      <c r="D206" t="s">
        <v>73</v>
      </c>
      <c r="E206" t="s">
        <v>583</v>
      </c>
      <c r="F206" t="s">
        <v>13</v>
      </c>
      <c r="G206" s="71">
        <v>0</v>
      </c>
      <c r="H206" s="71">
        <v>0</v>
      </c>
      <c r="I206" s="71">
        <v>22116</v>
      </c>
      <c r="J206" s="71">
        <v>0</v>
      </c>
      <c r="K206" s="71">
        <v>0</v>
      </c>
      <c r="L206" s="71">
        <v>0</v>
      </c>
      <c r="M206" s="71">
        <v>0</v>
      </c>
      <c r="N206" s="71">
        <v>22116</v>
      </c>
      <c r="O206" t="s">
        <v>584</v>
      </c>
      <c r="P206">
        <v>12</v>
      </c>
      <c r="Q206" t="s">
        <v>585</v>
      </c>
    </row>
    <row r="207" spans="1:17" x14ac:dyDescent="0.25">
      <c r="A207" t="s">
        <v>880</v>
      </c>
      <c r="B207" s="149">
        <v>16</v>
      </c>
      <c r="C207" t="s">
        <v>255</v>
      </c>
      <c r="D207" t="s">
        <v>881</v>
      </c>
      <c r="E207" t="s">
        <v>872</v>
      </c>
      <c r="F207" t="s">
        <v>8</v>
      </c>
      <c r="G207" s="71">
        <v>0</v>
      </c>
      <c r="H207" s="71">
        <v>0</v>
      </c>
      <c r="I207" s="71">
        <v>0</v>
      </c>
      <c r="J207" s="71">
        <v>0</v>
      </c>
      <c r="K207" s="71">
        <v>23323</v>
      </c>
      <c r="L207" s="71">
        <v>0</v>
      </c>
      <c r="M207" s="246">
        <v>0</v>
      </c>
      <c r="N207" s="71">
        <v>23323</v>
      </c>
      <c r="O207" t="s">
        <v>584</v>
      </c>
      <c r="P207">
        <v>12</v>
      </c>
      <c r="Q207" t="s">
        <v>873</v>
      </c>
    </row>
    <row r="208" spans="1:17" x14ac:dyDescent="0.25">
      <c r="A208" t="s">
        <v>861</v>
      </c>
      <c r="B208" s="149">
        <v>103</v>
      </c>
      <c r="C208" t="s">
        <v>245</v>
      </c>
      <c r="D208" t="s">
        <v>247</v>
      </c>
      <c r="E208" t="s">
        <v>860</v>
      </c>
      <c r="F208" t="s">
        <v>13</v>
      </c>
      <c r="G208" s="71">
        <v>0</v>
      </c>
      <c r="H208" s="71">
        <v>0</v>
      </c>
      <c r="I208" s="71">
        <v>24429</v>
      </c>
      <c r="J208" s="71">
        <v>0</v>
      </c>
      <c r="K208" s="71">
        <v>0</v>
      </c>
      <c r="L208" s="71">
        <v>0</v>
      </c>
      <c r="M208" s="71">
        <v>0</v>
      </c>
      <c r="N208" s="71">
        <v>24429</v>
      </c>
      <c r="O208" t="s">
        <v>584</v>
      </c>
      <c r="P208">
        <v>12</v>
      </c>
      <c r="Q208" t="s">
        <v>965</v>
      </c>
    </row>
    <row r="209" spans="1:17" x14ac:dyDescent="0.25">
      <c r="A209" t="s">
        <v>589</v>
      </c>
      <c r="B209" s="149">
        <v>1</v>
      </c>
      <c r="C209" t="s">
        <v>67</v>
      </c>
      <c r="D209" t="s">
        <v>68</v>
      </c>
      <c r="E209" t="s">
        <v>583</v>
      </c>
      <c r="F209" t="s">
        <v>13</v>
      </c>
      <c r="G209" s="71">
        <v>0</v>
      </c>
      <c r="H209" s="71">
        <v>0</v>
      </c>
      <c r="I209" s="71">
        <v>27380</v>
      </c>
      <c r="J209" s="71">
        <v>0</v>
      </c>
      <c r="K209" s="71">
        <v>0</v>
      </c>
      <c r="L209" s="71">
        <v>0</v>
      </c>
      <c r="M209" s="71">
        <v>0</v>
      </c>
      <c r="N209" s="71">
        <v>27380</v>
      </c>
      <c r="O209" t="s">
        <v>584</v>
      </c>
      <c r="P209">
        <v>12</v>
      </c>
      <c r="Q209" t="s">
        <v>585</v>
      </c>
    </row>
    <row r="210" spans="1:17" x14ac:dyDescent="0.25">
      <c r="A210" t="s">
        <v>1034</v>
      </c>
      <c r="B210" s="149">
        <v>0</v>
      </c>
      <c r="C210" t="s">
        <v>1035</v>
      </c>
      <c r="D210" t="s">
        <v>1036</v>
      </c>
      <c r="E210" t="s">
        <v>1030</v>
      </c>
      <c r="F210" t="s">
        <v>4</v>
      </c>
      <c r="G210" s="71">
        <v>0</v>
      </c>
      <c r="H210" s="71">
        <v>31721.999999999996</v>
      </c>
      <c r="I210" s="71">
        <v>0</v>
      </c>
      <c r="J210" s="71">
        <v>0</v>
      </c>
      <c r="K210" s="71">
        <v>0</v>
      </c>
      <c r="L210" s="71">
        <v>0</v>
      </c>
      <c r="M210" s="71">
        <v>0</v>
      </c>
      <c r="N210" s="71">
        <v>31721.999999999996</v>
      </c>
      <c r="O210" t="s">
        <v>584</v>
      </c>
      <c r="P210">
        <v>24</v>
      </c>
      <c r="Q210" t="s">
        <v>407</v>
      </c>
    </row>
    <row r="211" spans="1:17" x14ac:dyDescent="0.25">
      <c r="A211" t="s">
        <v>936</v>
      </c>
      <c r="B211" s="149">
        <v>150</v>
      </c>
      <c r="C211" t="s">
        <v>299</v>
      </c>
      <c r="D211" t="s">
        <v>300</v>
      </c>
      <c r="E211" t="s">
        <v>937</v>
      </c>
      <c r="F211" t="s">
        <v>5</v>
      </c>
      <c r="G211" s="71">
        <v>0</v>
      </c>
      <c r="H211" s="71">
        <v>30761.977999999996</v>
      </c>
      <c r="I211" s="71">
        <v>0</v>
      </c>
      <c r="J211" s="71">
        <v>0</v>
      </c>
      <c r="K211" s="71">
        <v>985.50100000000009</v>
      </c>
      <c r="L211" s="71">
        <v>0</v>
      </c>
      <c r="M211" s="71">
        <v>0</v>
      </c>
      <c r="N211" s="71">
        <v>31747.478999999996</v>
      </c>
      <c r="O211" t="s">
        <v>547</v>
      </c>
      <c r="P211">
        <v>24</v>
      </c>
      <c r="Q211" t="s">
        <v>166</v>
      </c>
    </row>
    <row r="212" spans="1:17" x14ac:dyDescent="0.25">
      <c r="A212" t="s">
        <v>774</v>
      </c>
      <c r="B212" s="149">
        <v>8</v>
      </c>
      <c r="C212" t="s">
        <v>187</v>
      </c>
      <c r="D212" t="s">
        <v>189</v>
      </c>
      <c r="E212" t="s">
        <v>596</v>
      </c>
      <c r="F212" t="s">
        <v>12</v>
      </c>
      <c r="G212" s="71">
        <v>0</v>
      </c>
      <c r="H212" s="71">
        <v>0</v>
      </c>
      <c r="I212" s="71">
        <v>32050</v>
      </c>
      <c r="J212" s="71">
        <v>0</v>
      </c>
      <c r="K212" s="71">
        <v>0</v>
      </c>
      <c r="L212" s="71">
        <v>0</v>
      </c>
      <c r="M212" s="71">
        <v>0</v>
      </c>
      <c r="N212" s="71">
        <v>32050</v>
      </c>
      <c r="O212" t="s">
        <v>584</v>
      </c>
      <c r="P212">
        <v>12</v>
      </c>
      <c r="Q212">
        <v>0</v>
      </c>
    </row>
    <row r="213" spans="1:17" x14ac:dyDescent="0.25">
      <c r="A213" t="s">
        <v>737</v>
      </c>
      <c r="B213" s="149">
        <v>121</v>
      </c>
      <c r="C213" t="s">
        <v>2005</v>
      </c>
      <c r="D213" t="s">
        <v>154</v>
      </c>
      <c r="E213" t="s">
        <v>596</v>
      </c>
      <c r="F213" t="s">
        <v>12</v>
      </c>
      <c r="G213" s="71">
        <v>33642</v>
      </c>
      <c r="H213" s="71">
        <v>0</v>
      </c>
      <c r="I213" s="71">
        <v>0</v>
      </c>
      <c r="J213" s="71">
        <v>0</v>
      </c>
      <c r="K213" s="71">
        <v>0</v>
      </c>
      <c r="L213" s="71">
        <v>0</v>
      </c>
      <c r="M213" s="71">
        <v>0</v>
      </c>
      <c r="N213" s="71">
        <v>33642</v>
      </c>
      <c r="O213" t="s">
        <v>584</v>
      </c>
      <c r="P213">
        <v>36</v>
      </c>
      <c r="Q213">
        <v>0</v>
      </c>
    </row>
    <row r="214" spans="1:17" x14ac:dyDescent="0.25">
      <c r="A214" t="s">
        <v>980</v>
      </c>
      <c r="B214" s="149">
        <v>100</v>
      </c>
      <c r="C214" t="s">
        <v>340</v>
      </c>
      <c r="D214" t="s">
        <v>981</v>
      </c>
      <c r="E214" t="s">
        <v>982</v>
      </c>
      <c r="F214" t="s">
        <v>13</v>
      </c>
      <c r="G214" s="71">
        <v>0</v>
      </c>
      <c r="H214" s="71">
        <v>0</v>
      </c>
      <c r="I214" s="71">
        <v>40707</v>
      </c>
      <c r="J214" s="71">
        <v>0</v>
      </c>
      <c r="K214" s="71">
        <v>0</v>
      </c>
      <c r="L214" s="71">
        <v>0</v>
      </c>
      <c r="M214" s="71">
        <v>0</v>
      </c>
      <c r="N214" s="71">
        <v>40707</v>
      </c>
      <c r="O214" t="s">
        <v>584</v>
      </c>
      <c r="P214">
        <v>12</v>
      </c>
      <c r="Q214" t="s">
        <v>341</v>
      </c>
    </row>
    <row r="215" spans="1:17" x14ac:dyDescent="0.25">
      <c r="A215" t="s">
        <v>859</v>
      </c>
      <c r="B215" s="149">
        <v>103</v>
      </c>
      <c r="C215" t="s">
        <v>245</v>
      </c>
      <c r="D215" t="s">
        <v>246</v>
      </c>
      <c r="E215" t="s">
        <v>860</v>
      </c>
      <c r="F215" t="s">
        <v>13</v>
      </c>
      <c r="G215" s="71">
        <v>0</v>
      </c>
      <c r="H215" s="71">
        <v>0</v>
      </c>
      <c r="I215" s="71">
        <v>45508</v>
      </c>
      <c r="J215" s="71">
        <v>0</v>
      </c>
      <c r="K215" s="71">
        <v>0</v>
      </c>
      <c r="L215" s="71">
        <v>0</v>
      </c>
      <c r="M215" s="71">
        <v>0</v>
      </c>
      <c r="N215" s="71">
        <v>45508</v>
      </c>
      <c r="O215" t="s">
        <v>584</v>
      </c>
      <c r="P215">
        <v>12</v>
      </c>
      <c r="Q215" t="s">
        <v>965</v>
      </c>
    </row>
    <row r="216" spans="1:17" x14ac:dyDescent="0.25">
      <c r="A216" t="s">
        <v>841</v>
      </c>
      <c r="B216" s="149">
        <v>32</v>
      </c>
      <c r="C216" t="s">
        <v>227</v>
      </c>
      <c r="D216" t="s">
        <v>842</v>
      </c>
      <c r="E216" t="s">
        <v>596</v>
      </c>
      <c r="F216" t="s">
        <v>12</v>
      </c>
      <c r="G216" s="71">
        <v>46481</v>
      </c>
      <c r="H216" s="71">
        <v>0</v>
      </c>
      <c r="I216" s="71">
        <v>0</v>
      </c>
      <c r="J216" s="71">
        <v>0</v>
      </c>
      <c r="K216" s="71">
        <v>0</v>
      </c>
      <c r="L216" s="71">
        <v>0</v>
      </c>
      <c r="M216" s="71">
        <v>0</v>
      </c>
      <c r="N216" s="71">
        <v>46481</v>
      </c>
      <c r="O216" t="s">
        <v>584</v>
      </c>
      <c r="P216">
        <v>12</v>
      </c>
      <c r="Q216">
        <v>0</v>
      </c>
    </row>
    <row r="217" spans="1:17" x14ac:dyDescent="0.25">
      <c r="A217" t="s">
        <v>1029</v>
      </c>
      <c r="B217" s="149">
        <v>106</v>
      </c>
      <c r="C217" t="s">
        <v>373</v>
      </c>
      <c r="D217" t="s">
        <v>374</v>
      </c>
      <c r="E217" t="s">
        <v>1030</v>
      </c>
      <c r="F217" t="s">
        <v>4</v>
      </c>
      <c r="G217" s="71">
        <v>0</v>
      </c>
      <c r="H217" s="71">
        <v>46622</v>
      </c>
      <c r="I217" s="71">
        <v>0</v>
      </c>
      <c r="J217" s="71">
        <v>0</v>
      </c>
      <c r="K217" s="71">
        <v>0</v>
      </c>
      <c r="L217" s="71">
        <v>0</v>
      </c>
      <c r="M217" s="71">
        <v>0</v>
      </c>
      <c r="N217" s="71">
        <v>46622</v>
      </c>
      <c r="O217" t="s">
        <v>584</v>
      </c>
      <c r="P217">
        <v>12</v>
      </c>
      <c r="Q217" t="s">
        <v>407</v>
      </c>
    </row>
    <row r="218" spans="1:17" x14ac:dyDescent="0.25">
      <c r="A218" t="s">
        <v>1037</v>
      </c>
      <c r="B218" s="149">
        <v>452</v>
      </c>
      <c r="C218" t="s">
        <v>1038</v>
      </c>
      <c r="D218" t="s">
        <v>1039</v>
      </c>
      <c r="E218" t="s">
        <v>596</v>
      </c>
      <c r="F218" t="s">
        <v>12</v>
      </c>
      <c r="G218" s="71">
        <v>47355.274999999994</v>
      </c>
      <c r="H218" s="71">
        <v>0</v>
      </c>
      <c r="I218" s="71">
        <v>0</v>
      </c>
      <c r="J218" s="71">
        <v>0</v>
      </c>
      <c r="K218" s="71">
        <v>0</v>
      </c>
      <c r="L218" s="71">
        <v>0</v>
      </c>
      <c r="M218" s="71">
        <v>0</v>
      </c>
      <c r="N218" s="71">
        <v>47355.274999999994</v>
      </c>
      <c r="O218" t="s">
        <v>584</v>
      </c>
      <c r="P218">
        <v>60</v>
      </c>
      <c r="Q218">
        <v>0</v>
      </c>
    </row>
    <row r="219" spans="1:17" x14ac:dyDescent="0.25">
      <c r="A219" t="s">
        <v>813</v>
      </c>
      <c r="B219" s="149">
        <v>0</v>
      </c>
      <c r="C219" t="s">
        <v>211</v>
      </c>
      <c r="D219" t="s">
        <v>814</v>
      </c>
      <c r="E219" t="s">
        <v>596</v>
      </c>
      <c r="F219" t="s">
        <v>12</v>
      </c>
      <c r="G219" s="71">
        <v>0</v>
      </c>
      <c r="H219" s="71">
        <v>0</v>
      </c>
      <c r="I219" s="71">
        <v>0</v>
      </c>
      <c r="J219" s="71">
        <v>0</v>
      </c>
      <c r="K219" s="71">
        <v>47812.999999999985</v>
      </c>
      <c r="L219" s="71">
        <v>0</v>
      </c>
      <c r="M219" s="246">
        <v>0</v>
      </c>
      <c r="N219" s="71">
        <v>47812.999999999985</v>
      </c>
      <c r="O219" t="s">
        <v>584</v>
      </c>
      <c r="P219">
        <v>12</v>
      </c>
      <c r="Q219">
        <v>0</v>
      </c>
    </row>
    <row r="220" spans="1:17" x14ac:dyDescent="0.25">
      <c r="A220" t="s">
        <v>751</v>
      </c>
      <c r="B220" s="149">
        <v>214</v>
      </c>
      <c r="C220" t="s">
        <v>167</v>
      </c>
      <c r="D220" t="s">
        <v>168</v>
      </c>
      <c r="E220" t="s">
        <v>753</v>
      </c>
      <c r="F220" t="s">
        <v>10</v>
      </c>
      <c r="G220" s="71">
        <v>49636.999999999985</v>
      </c>
      <c r="H220" s="71">
        <v>0</v>
      </c>
      <c r="I220" s="71">
        <v>0</v>
      </c>
      <c r="J220" s="71">
        <v>0</v>
      </c>
      <c r="K220" s="71">
        <v>0</v>
      </c>
      <c r="L220" s="71">
        <v>0</v>
      </c>
      <c r="M220" s="71">
        <v>0</v>
      </c>
      <c r="N220" s="71">
        <v>49636.999999999985</v>
      </c>
      <c r="O220" t="s">
        <v>584</v>
      </c>
      <c r="P220">
        <v>36</v>
      </c>
      <c r="Q220" t="s">
        <v>752</v>
      </c>
    </row>
    <row r="221" spans="1:17" x14ac:dyDescent="0.25">
      <c r="A221" t="s">
        <v>788</v>
      </c>
      <c r="B221" s="149">
        <v>10</v>
      </c>
      <c r="C221" t="s">
        <v>784</v>
      </c>
      <c r="D221" t="s">
        <v>197</v>
      </c>
      <c r="E221" t="s">
        <v>786</v>
      </c>
      <c r="F221" t="s">
        <v>7</v>
      </c>
      <c r="G221" s="71">
        <v>0</v>
      </c>
      <c r="H221" s="71">
        <v>0</v>
      </c>
      <c r="I221" s="71">
        <v>54955.000000000007</v>
      </c>
      <c r="J221" s="71">
        <v>0</v>
      </c>
      <c r="K221" s="71">
        <v>0</v>
      </c>
      <c r="L221" s="71">
        <v>0</v>
      </c>
      <c r="M221" s="71">
        <v>0</v>
      </c>
      <c r="N221" s="71">
        <v>54955.000000000007</v>
      </c>
      <c r="O221" t="s">
        <v>584</v>
      </c>
      <c r="P221">
        <v>12</v>
      </c>
      <c r="Q221">
        <v>0</v>
      </c>
    </row>
    <row r="222" spans="1:17" x14ac:dyDescent="0.25">
      <c r="A222" t="s">
        <v>804</v>
      </c>
      <c r="B222" s="149">
        <v>724</v>
      </c>
      <c r="C222" t="s">
        <v>805</v>
      </c>
      <c r="D222" t="s">
        <v>806</v>
      </c>
      <c r="E222" t="s">
        <v>596</v>
      </c>
      <c r="F222" t="s">
        <v>12</v>
      </c>
      <c r="G222" s="71">
        <v>0</v>
      </c>
      <c r="H222" s="71">
        <v>56166.999999999993</v>
      </c>
      <c r="I222" s="71">
        <v>0</v>
      </c>
      <c r="J222" s="71">
        <v>0</v>
      </c>
      <c r="K222" s="71">
        <v>0</v>
      </c>
      <c r="L222" s="71">
        <v>0</v>
      </c>
      <c r="M222" s="71">
        <v>0</v>
      </c>
      <c r="N222" s="71">
        <v>56166.999999999993</v>
      </c>
      <c r="O222" t="s">
        <v>584</v>
      </c>
      <c r="P222">
        <v>24</v>
      </c>
      <c r="Q222">
        <v>0</v>
      </c>
    </row>
    <row r="223" spans="1:17" x14ac:dyDescent="0.25">
      <c r="A223" t="s">
        <v>1004</v>
      </c>
      <c r="B223" s="149">
        <v>227</v>
      </c>
      <c r="C223" t="s">
        <v>1273</v>
      </c>
      <c r="D223" t="s">
        <v>1006</v>
      </c>
      <c r="E223" t="s">
        <v>1008</v>
      </c>
      <c r="F223" t="s">
        <v>10</v>
      </c>
      <c r="G223" s="71">
        <v>66099</v>
      </c>
      <c r="H223" s="71">
        <v>5.0000000000000009</v>
      </c>
      <c r="I223" s="71">
        <v>0</v>
      </c>
      <c r="J223" s="71">
        <v>0</v>
      </c>
      <c r="K223" s="71">
        <v>0</v>
      </c>
      <c r="L223" s="71">
        <v>0</v>
      </c>
      <c r="M223" s="246">
        <v>0</v>
      </c>
      <c r="N223" s="71">
        <v>66103.999999999985</v>
      </c>
      <c r="O223" t="s">
        <v>584</v>
      </c>
      <c r="P223">
        <v>24</v>
      </c>
      <c r="Q223" t="s">
        <v>1007</v>
      </c>
    </row>
    <row r="224" spans="1:17" x14ac:dyDescent="0.25">
      <c r="A224" t="s">
        <v>985</v>
      </c>
      <c r="B224" s="149">
        <v>103</v>
      </c>
      <c r="C224" t="s">
        <v>245</v>
      </c>
      <c r="D224" t="s">
        <v>249</v>
      </c>
      <c r="E224" t="s">
        <v>860</v>
      </c>
      <c r="F224" t="s">
        <v>13</v>
      </c>
      <c r="G224" s="71">
        <v>0</v>
      </c>
      <c r="H224" s="71">
        <v>0</v>
      </c>
      <c r="I224" s="71">
        <v>66187</v>
      </c>
      <c r="J224" s="71">
        <v>0</v>
      </c>
      <c r="K224" s="71">
        <v>0</v>
      </c>
      <c r="L224" s="71">
        <v>0</v>
      </c>
      <c r="M224" s="246">
        <v>0</v>
      </c>
      <c r="N224" s="71">
        <v>66187</v>
      </c>
      <c r="O224" t="s">
        <v>584</v>
      </c>
      <c r="P224">
        <v>12</v>
      </c>
      <c r="Q224" t="s">
        <v>965</v>
      </c>
    </row>
    <row r="225" spans="1:17" x14ac:dyDescent="0.25">
      <c r="A225" t="s">
        <v>1013</v>
      </c>
      <c r="B225" s="149">
        <v>0</v>
      </c>
      <c r="C225" t="s">
        <v>1014</v>
      </c>
      <c r="D225" t="s">
        <v>1015</v>
      </c>
      <c r="E225" t="s">
        <v>596</v>
      </c>
      <c r="F225" t="s">
        <v>12</v>
      </c>
      <c r="G225" s="71">
        <v>67069.239999999991</v>
      </c>
      <c r="H225" s="71">
        <v>0</v>
      </c>
      <c r="I225" s="71">
        <v>0</v>
      </c>
      <c r="J225" s="71">
        <v>0</v>
      </c>
      <c r="K225" s="71">
        <v>0</v>
      </c>
      <c r="L225" s="71">
        <v>0</v>
      </c>
      <c r="M225" s="71">
        <v>0</v>
      </c>
      <c r="N225" s="71">
        <v>67069.239999999991</v>
      </c>
      <c r="O225" t="s">
        <v>584</v>
      </c>
      <c r="P225">
        <v>48</v>
      </c>
      <c r="Q225">
        <v>0</v>
      </c>
    </row>
    <row r="226" spans="1:17" x14ac:dyDescent="0.25">
      <c r="A226" t="s">
        <v>1022</v>
      </c>
      <c r="B226" s="149">
        <v>0</v>
      </c>
      <c r="C226" t="s">
        <v>1023</v>
      </c>
      <c r="D226" t="s">
        <v>1024</v>
      </c>
      <c r="E226" t="s">
        <v>596</v>
      </c>
      <c r="F226" t="s">
        <v>12</v>
      </c>
      <c r="G226" s="71">
        <v>68209</v>
      </c>
      <c r="H226" s="71">
        <v>55</v>
      </c>
      <c r="I226" s="71">
        <v>0</v>
      </c>
      <c r="J226" s="71">
        <v>0</v>
      </c>
      <c r="K226" s="71">
        <v>0</v>
      </c>
      <c r="L226" s="71">
        <v>0</v>
      </c>
      <c r="M226" s="71">
        <v>0</v>
      </c>
      <c r="N226" s="71">
        <v>68264</v>
      </c>
      <c r="O226" t="s">
        <v>584</v>
      </c>
      <c r="P226">
        <v>24</v>
      </c>
      <c r="Q226">
        <v>0</v>
      </c>
    </row>
    <row r="227" spans="1:17" x14ac:dyDescent="0.25">
      <c r="A227" t="s">
        <v>983</v>
      </c>
      <c r="B227" s="149">
        <v>100</v>
      </c>
      <c r="C227" t="s">
        <v>340</v>
      </c>
      <c r="D227" t="s">
        <v>342</v>
      </c>
      <c r="E227" t="s">
        <v>982</v>
      </c>
      <c r="F227" t="s">
        <v>13</v>
      </c>
      <c r="G227" s="71">
        <v>0</v>
      </c>
      <c r="H227" s="71">
        <v>0</v>
      </c>
      <c r="I227" s="71">
        <v>70792</v>
      </c>
      <c r="J227" s="71">
        <v>0</v>
      </c>
      <c r="K227" s="71">
        <v>0</v>
      </c>
      <c r="L227" s="71">
        <v>0</v>
      </c>
      <c r="M227" s="246">
        <v>0</v>
      </c>
      <c r="N227" s="71">
        <v>70792</v>
      </c>
      <c r="O227" t="s">
        <v>584</v>
      </c>
      <c r="P227">
        <v>12</v>
      </c>
      <c r="Q227" t="s">
        <v>341</v>
      </c>
    </row>
    <row r="228" spans="1:17" x14ac:dyDescent="0.25">
      <c r="A228" t="s">
        <v>801</v>
      </c>
      <c r="B228" s="149">
        <v>726</v>
      </c>
      <c r="C228" t="s">
        <v>2167</v>
      </c>
      <c r="D228" t="s">
        <v>803</v>
      </c>
      <c r="E228" t="s">
        <v>596</v>
      </c>
      <c r="F228" t="s">
        <v>12</v>
      </c>
      <c r="G228" s="71">
        <v>71042.994000000006</v>
      </c>
      <c r="H228" s="71">
        <v>0</v>
      </c>
      <c r="I228" s="71">
        <v>0</v>
      </c>
      <c r="J228" s="71">
        <v>0</v>
      </c>
      <c r="K228" s="71">
        <v>0</v>
      </c>
      <c r="L228" s="71">
        <v>0</v>
      </c>
      <c r="M228" s="71">
        <v>0</v>
      </c>
      <c r="N228" s="71">
        <v>71042.994000000006</v>
      </c>
      <c r="O228" t="s">
        <v>584</v>
      </c>
      <c r="P228">
        <v>12</v>
      </c>
      <c r="Q228">
        <v>0</v>
      </c>
    </row>
    <row r="229" spans="1:17" x14ac:dyDescent="0.25">
      <c r="A229" t="s">
        <v>824</v>
      </c>
      <c r="B229" s="149">
        <v>13</v>
      </c>
      <c r="C229" t="s">
        <v>218</v>
      </c>
      <c r="D229" t="s">
        <v>825</v>
      </c>
      <c r="E229" t="s">
        <v>596</v>
      </c>
      <c r="F229" t="s">
        <v>12</v>
      </c>
      <c r="G229" s="71">
        <v>0</v>
      </c>
      <c r="H229" s="71">
        <v>0</v>
      </c>
      <c r="I229" s="71">
        <v>0</v>
      </c>
      <c r="J229" s="71">
        <v>0</v>
      </c>
      <c r="K229" s="71">
        <v>71779</v>
      </c>
      <c r="L229" s="71">
        <v>0</v>
      </c>
      <c r="M229" s="246">
        <v>0</v>
      </c>
      <c r="N229" s="71">
        <v>71779</v>
      </c>
      <c r="O229" t="s">
        <v>584</v>
      </c>
      <c r="P229">
        <v>12</v>
      </c>
      <c r="Q229">
        <v>0</v>
      </c>
    </row>
    <row r="230" spans="1:17" x14ac:dyDescent="0.25">
      <c r="A230" t="s">
        <v>738</v>
      </c>
      <c r="B230" s="149">
        <v>121</v>
      </c>
      <c r="C230" t="s">
        <v>2005</v>
      </c>
      <c r="D230" t="s">
        <v>739</v>
      </c>
      <c r="E230" t="s">
        <v>596</v>
      </c>
      <c r="F230" t="s">
        <v>12</v>
      </c>
      <c r="G230" s="71">
        <v>0</v>
      </c>
      <c r="H230" s="71">
        <v>0</v>
      </c>
      <c r="I230" s="71">
        <v>83110</v>
      </c>
      <c r="J230" s="71">
        <v>0</v>
      </c>
      <c r="K230" s="71">
        <v>0</v>
      </c>
      <c r="L230" s="71">
        <v>0</v>
      </c>
      <c r="M230" s="71">
        <v>0</v>
      </c>
      <c r="N230" s="71">
        <v>83110</v>
      </c>
      <c r="O230" t="s">
        <v>584</v>
      </c>
      <c r="P230">
        <v>12</v>
      </c>
      <c r="Q230">
        <v>0</v>
      </c>
    </row>
    <row r="231" spans="1:17" x14ac:dyDescent="0.25">
      <c r="A231" t="s">
        <v>581</v>
      </c>
      <c r="B231" s="149">
        <v>1</v>
      </c>
      <c r="C231" t="s">
        <v>67</v>
      </c>
      <c r="D231" t="s">
        <v>582</v>
      </c>
      <c r="E231" t="s">
        <v>583</v>
      </c>
      <c r="F231" t="s">
        <v>13</v>
      </c>
      <c r="G231" s="71">
        <v>0</v>
      </c>
      <c r="H231" s="71">
        <v>0</v>
      </c>
      <c r="I231" s="71">
        <v>83599.999999999985</v>
      </c>
      <c r="J231" s="71">
        <v>0</v>
      </c>
      <c r="K231" s="71">
        <v>0</v>
      </c>
      <c r="L231" s="71">
        <v>0</v>
      </c>
      <c r="M231" s="71">
        <v>0</v>
      </c>
      <c r="N231" s="71">
        <v>83599.999999999985</v>
      </c>
      <c r="O231" t="s">
        <v>584</v>
      </c>
      <c r="P231">
        <v>12</v>
      </c>
      <c r="Q231" t="s">
        <v>585</v>
      </c>
    </row>
    <row r="232" spans="1:17" x14ac:dyDescent="0.25">
      <c r="A232" t="s">
        <v>884</v>
      </c>
      <c r="B232" s="149">
        <v>16</v>
      </c>
      <c r="C232" t="s">
        <v>255</v>
      </c>
      <c r="D232" t="s">
        <v>885</v>
      </c>
      <c r="E232" t="s">
        <v>872</v>
      </c>
      <c r="F232" t="s">
        <v>8</v>
      </c>
      <c r="G232" s="71">
        <v>0</v>
      </c>
      <c r="H232" s="71">
        <v>0</v>
      </c>
      <c r="I232" s="71">
        <v>134030.99999999997</v>
      </c>
      <c r="J232" s="71">
        <v>0</v>
      </c>
      <c r="K232" s="71">
        <v>0</v>
      </c>
      <c r="L232" s="71">
        <v>0</v>
      </c>
      <c r="M232" s="71">
        <v>0</v>
      </c>
      <c r="N232" s="71">
        <v>134030.99999999997</v>
      </c>
      <c r="O232" t="s">
        <v>584</v>
      </c>
      <c r="P232">
        <v>12</v>
      </c>
      <c r="Q232" t="s">
        <v>873</v>
      </c>
    </row>
    <row r="233" spans="1:17" x14ac:dyDescent="0.25">
      <c r="A233" t="s">
        <v>827</v>
      </c>
      <c r="B233" s="149">
        <v>13</v>
      </c>
      <c r="C233" t="s">
        <v>218</v>
      </c>
      <c r="D233" t="s">
        <v>220</v>
      </c>
      <c r="E233" t="s">
        <v>596</v>
      </c>
      <c r="F233" t="s">
        <v>12</v>
      </c>
      <c r="G233" s="71">
        <v>185905.00000000003</v>
      </c>
      <c r="H233" s="71">
        <v>0</v>
      </c>
      <c r="I233" s="71">
        <v>0</v>
      </c>
      <c r="J233" s="71">
        <v>0</v>
      </c>
      <c r="K233" s="71">
        <v>0</v>
      </c>
      <c r="L233" s="71">
        <v>0</v>
      </c>
      <c r="M233" s="71">
        <v>0</v>
      </c>
      <c r="N233" s="71">
        <v>185905.00000000003</v>
      </c>
      <c r="O233" t="s">
        <v>584</v>
      </c>
      <c r="P233">
        <v>60</v>
      </c>
      <c r="Q233">
        <v>0</v>
      </c>
    </row>
    <row r="234" spans="1:17" x14ac:dyDescent="0.25">
      <c r="A234" t="s">
        <v>749</v>
      </c>
      <c r="B234" s="149">
        <v>520</v>
      </c>
      <c r="C234" t="s">
        <v>750</v>
      </c>
      <c r="D234" t="s">
        <v>165</v>
      </c>
      <c r="E234" t="s">
        <v>596</v>
      </c>
      <c r="F234" t="s">
        <v>12</v>
      </c>
      <c r="G234" s="71">
        <v>191062</v>
      </c>
      <c r="H234" s="71">
        <v>0</v>
      </c>
      <c r="I234" s="71">
        <v>0</v>
      </c>
      <c r="J234" s="71">
        <v>0</v>
      </c>
      <c r="K234" s="71">
        <v>0</v>
      </c>
      <c r="L234" s="71">
        <v>0</v>
      </c>
      <c r="M234" s="71">
        <v>0</v>
      </c>
      <c r="N234" s="71">
        <v>191062</v>
      </c>
      <c r="O234" t="s">
        <v>584</v>
      </c>
      <c r="P234">
        <v>36</v>
      </c>
      <c r="Q234">
        <v>0</v>
      </c>
    </row>
    <row r="235" spans="1:17" x14ac:dyDescent="0.25">
      <c r="A235" t="s">
        <v>588</v>
      </c>
      <c r="B235" s="149">
        <v>1</v>
      </c>
      <c r="C235" t="s">
        <v>67</v>
      </c>
      <c r="D235" t="s">
        <v>74</v>
      </c>
      <c r="E235" t="s">
        <v>583</v>
      </c>
      <c r="F235" t="s">
        <v>13</v>
      </c>
      <c r="G235" s="71">
        <v>0</v>
      </c>
      <c r="H235" s="71">
        <v>0</v>
      </c>
      <c r="I235" s="71">
        <v>285599</v>
      </c>
      <c r="J235" s="71">
        <v>0</v>
      </c>
      <c r="K235" s="71">
        <v>0</v>
      </c>
      <c r="L235" s="71">
        <v>0</v>
      </c>
      <c r="M235" s="71">
        <v>0</v>
      </c>
      <c r="N235" s="71">
        <v>285599</v>
      </c>
      <c r="O235" t="s">
        <v>584</v>
      </c>
      <c r="P235">
        <v>12</v>
      </c>
      <c r="Q235" t="s">
        <v>585</v>
      </c>
    </row>
    <row r="236" spans="1:17" x14ac:dyDescent="0.25">
      <c r="A236" t="s">
        <v>828</v>
      </c>
      <c r="B236" s="149">
        <v>13</v>
      </c>
      <c r="C236" t="s">
        <v>218</v>
      </c>
      <c r="D236" t="s">
        <v>221</v>
      </c>
      <c r="E236" t="s">
        <v>596</v>
      </c>
      <c r="F236" t="s">
        <v>12</v>
      </c>
      <c r="G236" s="71">
        <v>313855</v>
      </c>
      <c r="H236" s="71">
        <v>0</v>
      </c>
      <c r="I236" s="71">
        <v>0</v>
      </c>
      <c r="J236" s="71">
        <v>0</v>
      </c>
      <c r="K236" s="71">
        <v>0</v>
      </c>
      <c r="L236" s="71">
        <v>0</v>
      </c>
      <c r="M236" s="71">
        <v>0</v>
      </c>
      <c r="N236" s="71">
        <v>313855</v>
      </c>
      <c r="O236" t="s">
        <v>584</v>
      </c>
      <c r="P236">
        <v>72</v>
      </c>
      <c r="Q236">
        <v>0</v>
      </c>
    </row>
    <row r="237" spans="1:17" x14ac:dyDescent="0.25">
      <c r="A237" t="s">
        <v>839</v>
      </c>
      <c r="B237" s="149">
        <v>32</v>
      </c>
      <c r="C237" t="s">
        <v>227</v>
      </c>
      <c r="D237" t="s">
        <v>230</v>
      </c>
      <c r="E237" t="s">
        <v>596</v>
      </c>
      <c r="F237" t="s">
        <v>12</v>
      </c>
      <c r="G237" s="71">
        <v>371284</v>
      </c>
      <c r="H237" s="71">
        <v>0</v>
      </c>
      <c r="I237" s="71">
        <v>0</v>
      </c>
      <c r="J237" s="71">
        <v>0</v>
      </c>
      <c r="K237" s="71">
        <v>0</v>
      </c>
      <c r="L237" s="71">
        <v>0</v>
      </c>
      <c r="M237" s="246">
        <v>0</v>
      </c>
      <c r="N237" s="71">
        <v>371284</v>
      </c>
      <c r="O237" t="s">
        <v>584</v>
      </c>
      <c r="P237">
        <v>24</v>
      </c>
      <c r="Q237">
        <v>0</v>
      </c>
    </row>
    <row r="238" spans="1:17" x14ac:dyDescent="0.25">
      <c r="A238" t="s">
        <v>838</v>
      </c>
      <c r="B238" s="149">
        <v>32</v>
      </c>
      <c r="C238" t="s">
        <v>227</v>
      </c>
      <c r="D238" t="s">
        <v>229</v>
      </c>
      <c r="E238" t="s">
        <v>596</v>
      </c>
      <c r="F238" t="s">
        <v>12</v>
      </c>
      <c r="G238" s="71">
        <v>0</v>
      </c>
      <c r="H238" s="71">
        <v>0</v>
      </c>
      <c r="I238" s="71">
        <v>432575</v>
      </c>
      <c r="J238" s="71">
        <v>0</v>
      </c>
      <c r="K238" s="71">
        <v>0</v>
      </c>
      <c r="L238" s="71">
        <v>0</v>
      </c>
      <c r="M238" s="71">
        <v>0</v>
      </c>
      <c r="N238" s="71">
        <v>432575</v>
      </c>
      <c r="O238" t="s">
        <v>584</v>
      </c>
      <c r="P238">
        <v>12</v>
      </c>
      <c r="Q238">
        <v>0</v>
      </c>
    </row>
    <row r="239" spans="1:17" x14ac:dyDescent="0.25">
      <c r="A239" t="s">
        <v>740</v>
      </c>
      <c r="B239" s="149">
        <v>121</v>
      </c>
      <c r="C239" t="s">
        <v>2005</v>
      </c>
      <c r="D239" t="s">
        <v>156</v>
      </c>
      <c r="E239" t="s">
        <v>596</v>
      </c>
      <c r="F239" t="s">
        <v>12</v>
      </c>
      <c r="G239" s="71">
        <v>493717</v>
      </c>
      <c r="H239" s="71">
        <v>0</v>
      </c>
      <c r="I239" s="71">
        <v>0</v>
      </c>
      <c r="J239" s="71">
        <v>0</v>
      </c>
      <c r="K239" s="71">
        <v>0</v>
      </c>
      <c r="L239" s="71">
        <v>0</v>
      </c>
      <c r="M239" s="71">
        <v>0</v>
      </c>
      <c r="N239" s="71">
        <v>493717</v>
      </c>
      <c r="O239" t="s">
        <v>584</v>
      </c>
      <c r="P239">
        <v>60</v>
      </c>
      <c r="Q239">
        <v>0</v>
      </c>
    </row>
    <row r="240" spans="1:17" x14ac:dyDescent="0.25">
      <c r="A240" t="s">
        <v>776</v>
      </c>
      <c r="B240" s="149">
        <v>8</v>
      </c>
      <c r="C240" t="s">
        <v>187</v>
      </c>
      <c r="D240" t="s">
        <v>537</v>
      </c>
      <c r="E240" t="s">
        <v>596</v>
      </c>
      <c r="F240" t="s">
        <v>12</v>
      </c>
      <c r="G240" s="71">
        <v>909356</v>
      </c>
      <c r="H240" s="71">
        <v>0</v>
      </c>
      <c r="I240" s="71">
        <v>0</v>
      </c>
      <c r="J240" s="71">
        <v>0</v>
      </c>
      <c r="K240" s="71">
        <v>0</v>
      </c>
      <c r="L240" s="71">
        <v>0</v>
      </c>
      <c r="M240" s="246">
        <v>0</v>
      </c>
      <c r="N240" s="71">
        <v>909356</v>
      </c>
      <c r="O240" t="s">
        <v>584</v>
      </c>
      <c r="P240">
        <v>24</v>
      </c>
      <c r="Q240">
        <v>0</v>
      </c>
    </row>
    <row r="241" spans="1:17" x14ac:dyDescent="0.25">
      <c r="A241" t="s">
        <v>773</v>
      </c>
      <c r="B241" s="149">
        <v>8</v>
      </c>
      <c r="C241" t="s">
        <v>187</v>
      </c>
      <c r="D241" t="s">
        <v>188</v>
      </c>
      <c r="E241" t="s">
        <v>596</v>
      </c>
      <c r="F241" t="s">
        <v>12</v>
      </c>
      <c r="G241" s="71">
        <v>1216481</v>
      </c>
      <c r="H241" s="71">
        <v>0</v>
      </c>
      <c r="I241" s="71">
        <v>0</v>
      </c>
      <c r="J241" s="71">
        <v>0</v>
      </c>
      <c r="K241" s="71">
        <v>0</v>
      </c>
      <c r="L241" s="71">
        <v>0</v>
      </c>
      <c r="M241" s="246">
        <v>0</v>
      </c>
      <c r="N241" s="71">
        <v>1216481</v>
      </c>
      <c r="O241" t="s">
        <v>584</v>
      </c>
      <c r="P241">
        <v>36</v>
      </c>
      <c r="Q241">
        <v>0</v>
      </c>
    </row>
    <row r="242" spans="1:17" x14ac:dyDescent="0.25">
      <c r="M242" s="71"/>
    </row>
    <row r="243" spans="1:17" x14ac:dyDescent="0.25">
      <c r="M243" s="71"/>
    </row>
    <row r="244" spans="1:17" x14ac:dyDescent="0.25">
      <c r="M244" s="71"/>
    </row>
    <row r="245" spans="1:17" x14ac:dyDescent="0.25">
      <c r="M245" s="71"/>
    </row>
    <row r="246" spans="1:17" x14ac:dyDescent="0.25">
      <c r="M246" s="71"/>
    </row>
    <row r="247" spans="1:17" x14ac:dyDescent="0.25">
      <c r="M247" s="71"/>
    </row>
    <row r="248" spans="1:17" x14ac:dyDescent="0.25">
      <c r="M248" s="71"/>
    </row>
    <row r="249" spans="1:17" x14ac:dyDescent="0.25">
      <c r="M249" s="71"/>
    </row>
    <row r="250" spans="1:17" x14ac:dyDescent="0.25">
      <c r="M250" s="71"/>
    </row>
    <row r="251" spans="1:17" x14ac:dyDescent="0.25">
      <c r="M251" s="71"/>
    </row>
    <row r="252" spans="1:17" x14ac:dyDescent="0.25">
      <c r="M252" s="71"/>
    </row>
    <row r="253" spans="1:17" x14ac:dyDescent="0.25">
      <c r="M253" s="71"/>
    </row>
  </sheetData>
  <autoFilter ref="A3:R241" xr:uid="{00000000-0001-0000-0E00-000000000000}">
    <sortState xmlns:xlrd2="http://schemas.microsoft.com/office/spreadsheetml/2017/richdata2" ref="A4:R241">
      <sortCondition ref="N3:N241"/>
    </sortState>
  </autoFilter>
  <conditionalFormatting sqref="A1:A1048576">
    <cfRule type="duplicateValues" dxfId="74"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C000"/>
  </sheetPr>
  <dimension ref="A1:V320"/>
  <sheetViews>
    <sheetView workbookViewId="0">
      <pane xSplit="3" ySplit="3" topLeftCell="D4" activePane="bottomRight" state="frozen"/>
      <selection activeCell="H4" sqref="H4"/>
      <selection pane="topRight" activeCell="H4" sqref="H4"/>
      <selection pane="bottomLeft" activeCell="H4" sqref="H4"/>
      <selection pane="bottomRight" activeCell="A9" sqref="A9:XFD12"/>
    </sheetView>
  </sheetViews>
  <sheetFormatPr defaultRowHeight="15" x14ac:dyDescent="0.25"/>
  <cols>
    <col min="1" max="1" width="8.7109375" bestFit="1" customWidth="1"/>
    <col min="2" max="2" width="8.7109375" customWidth="1"/>
    <col min="3" max="3" width="31.42578125" style="26" customWidth="1"/>
    <col min="4" max="4" width="39.42578125" bestFit="1" customWidth="1"/>
    <col min="5" max="6" width="19.5703125" customWidth="1"/>
    <col min="7" max="17" width="12.42578125" style="71" customWidth="1"/>
    <col min="18" max="18" width="10.42578125" style="149" bestFit="1" customWidth="1"/>
    <col min="19" max="19" width="9" style="384" customWidth="1"/>
    <col min="20" max="20" width="22.42578125" customWidth="1"/>
    <col min="21" max="21" width="27.85546875" style="149" customWidth="1"/>
    <col min="22" max="22" width="10.5703125" bestFit="1" customWidth="1"/>
  </cols>
  <sheetData>
    <row r="1" spans="1:22" x14ac:dyDescent="0.25">
      <c r="A1" s="3" t="s">
        <v>2221</v>
      </c>
    </row>
    <row r="2" spans="1:22" x14ac:dyDescent="0.25">
      <c r="A2" s="73" t="s">
        <v>2168</v>
      </c>
      <c r="G2"/>
      <c r="H2"/>
      <c r="I2"/>
      <c r="J2"/>
      <c r="K2"/>
      <c r="L2"/>
      <c r="M2" s="20"/>
      <c r="N2"/>
      <c r="O2"/>
      <c r="P2"/>
      <c r="Q2"/>
      <c r="R2" s="148"/>
      <c r="S2" s="385"/>
      <c r="U2"/>
    </row>
    <row r="3" spans="1:22" s="148" customFormat="1" ht="60" x14ac:dyDescent="0.25">
      <c r="A3" s="145" t="s">
        <v>1420</v>
      </c>
      <c r="B3" s="145" t="s">
        <v>1384</v>
      </c>
      <c r="C3" s="147" t="s">
        <v>2163</v>
      </c>
      <c r="D3" s="145" t="s">
        <v>54</v>
      </c>
      <c r="E3" s="145" t="s">
        <v>565</v>
      </c>
      <c r="F3" s="145" t="s">
        <v>566</v>
      </c>
      <c r="G3" s="334" t="s">
        <v>38</v>
      </c>
      <c r="H3" s="334" t="s">
        <v>39</v>
      </c>
      <c r="I3" s="334" t="s">
        <v>40</v>
      </c>
      <c r="J3" s="334" t="s">
        <v>41</v>
      </c>
      <c r="K3" s="334" t="s">
        <v>35</v>
      </c>
      <c r="L3" s="334" t="s">
        <v>1050</v>
      </c>
      <c r="M3" s="334" t="s">
        <v>1421</v>
      </c>
      <c r="N3" s="334" t="s">
        <v>51</v>
      </c>
      <c r="O3" s="334" t="s">
        <v>412</v>
      </c>
      <c r="P3" s="334" t="s">
        <v>413</v>
      </c>
      <c r="Q3" s="334" t="s">
        <v>414</v>
      </c>
      <c r="R3" s="147" t="s">
        <v>57</v>
      </c>
      <c r="S3" s="147" t="s">
        <v>571</v>
      </c>
      <c r="T3" s="145" t="s">
        <v>572</v>
      </c>
      <c r="U3" s="147" t="s">
        <v>58</v>
      </c>
      <c r="V3" s="148" t="s">
        <v>2202</v>
      </c>
    </row>
    <row r="4" spans="1:22" x14ac:dyDescent="0.25">
      <c r="A4" s="149" t="s">
        <v>862</v>
      </c>
      <c r="B4" s="149">
        <v>103</v>
      </c>
      <c r="C4" s="26" t="s">
        <v>245</v>
      </c>
      <c r="D4" t="s">
        <v>250</v>
      </c>
      <c r="E4" s="149" t="s">
        <v>860</v>
      </c>
      <c r="F4" s="149" t="s">
        <v>13</v>
      </c>
      <c r="G4" s="190">
        <v>-262.90199000000001</v>
      </c>
      <c r="H4" s="190">
        <v>0</v>
      </c>
      <c r="I4" s="190">
        <v>0</v>
      </c>
      <c r="J4" s="190">
        <v>0</v>
      </c>
      <c r="K4" s="190">
        <v>0</v>
      </c>
      <c r="L4" s="190">
        <v>0</v>
      </c>
      <c r="M4" s="190">
        <v>0</v>
      </c>
      <c r="N4" s="190">
        <v>0</v>
      </c>
      <c r="O4" s="190">
        <v>118734</v>
      </c>
      <c r="P4" s="190">
        <v>0</v>
      </c>
      <c r="Q4" s="190">
        <v>0</v>
      </c>
      <c r="R4" s="149" t="s">
        <v>584</v>
      </c>
      <c r="S4" s="384">
        <v>12</v>
      </c>
      <c r="T4" s="149" t="s">
        <v>965</v>
      </c>
      <c r="U4"/>
      <c r="V4" s="350">
        <f>SUM(G4:N4)</f>
        <v>-262.90199000000001</v>
      </c>
    </row>
    <row r="5" spans="1:22" x14ac:dyDescent="0.25">
      <c r="A5" s="149" t="s">
        <v>823</v>
      </c>
      <c r="B5" s="149">
        <v>13</v>
      </c>
      <c r="C5" s="26" t="s">
        <v>218</v>
      </c>
      <c r="D5" t="s">
        <v>219</v>
      </c>
      <c r="E5" s="149" t="s">
        <v>596</v>
      </c>
      <c r="F5" s="149" t="s">
        <v>12</v>
      </c>
      <c r="G5" s="190">
        <v>-121</v>
      </c>
      <c r="H5" s="190">
        <v>0</v>
      </c>
      <c r="I5" s="190">
        <v>0</v>
      </c>
      <c r="J5" s="190">
        <v>0</v>
      </c>
      <c r="K5" s="190">
        <v>0</v>
      </c>
      <c r="L5" s="190">
        <v>0</v>
      </c>
      <c r="M5" s="190">
        <v>0</v>
      </c>
      <c r="N5" s="190">
        <v>0</v>
      </c>
      <c r="O5" s="190">
        <v>7686</v>
      </c>
      <c r="P5" s="190">
        <v>0</v>
      </c>
      <c r="Q5" s="190">
        <v>0</v>
      </c>
      <c r="R5" s="149" t="s">
        <v>584</v>
      </c>
      <c r="S5" s="384">
        <v>12</v>
      </c>
      <c r="T5" s="149">
        <v>0</v>
      </c>
      <c r="U5"/>
      <c r="V5" s="350">
        <f>SUM(G5:N5)</f>
        <v>-121</v>
      </c>
    </row>
    <row r="6" spans="1:22" x14ac:dyDescent="0.25">
      <c r="A6" s="149" t="s">
        <v>909</v>
      </c>
      <c r="B6" s="149">
        <v>0</v>
      </c>
      <c r="C6" s="26" t="s">
        <v>274</v>
      </c>
      <c r="D6" t="s">
        <v>275</v>
      </c>
      <c r="E6" s="149" t="s">
        <v>910</v>
      </c>
      <c r="F6" s="149" t="s">
        <v>13</v>
      </c>
      <c r="G6" s="190">
        <v>-39</v>
      </c>
      <c r="H6" s="190">
        <v>0</v>
      </c>
      <c r="I6" s="190">
        <v>0</v>
      </c>
      <c r="J6" s="190">
        <v>0</v>
      </c>
      <c r="K6" s="190">
        <v>0</v>
      </c>
      <c r="L6" s="190">
        <v>0</v>
      </c>
      <c r="M6" s="190">
        <v>0</v>
      </c>
      <c r="N6" s="190">
        <v>0</v>
      </c>
      <c r="O6" s="190">
        <v>15960</v>
      </c>
      <c r="P6" s="190">
        <v>0</v>
      </c>
      <c r="Q6" s="190">
        <v>0</v>
      </c>
      <c r="R6" s="149" t="s">
        <v>584</v>
      </c>
      <c r="S6" s="384">
        <v>12</v>
      </c>
      <c r="T6" s="149" t="s">
        <v>276</v>
      </c>
      <c r="U6"/>
      <c r="V6" s="350">
        <f>SUM(G6:N6)</f>
        <v>-39</v>
      </c>
    </row>
    <row r="7" spans="1:22" x14ac:dyDescent="0.25">
      <c r="A7" s="149" t="s">
        <v>620</v>
      </c>
      <c r="B7" s="149">
        <v>2</v>
      </c>
      <c r="C7" s="26" t="s">
        <v>78</v>
      </c>
      <c r="D7" t="s">
        <v>97</v>
      </c>
      <c r="E7" s="149" t="s">
        <v>598</v>
      </c>
      <c r="F7" s="149" t="s">
        <v>13</v>
      </c>
      <c r="G7" s="190">
        <v>-24</v>
      </c>
      <c r="H7" s="190">
        <v>0</v>
      </c>
      <c r="I7" s="190">
        <v>0</v>
      </c>
      <c r="J7" s="190">
        <v>0</v>
      </c>
      <c r="K7" s="190">
        <v>0</v>
      </c>
      <c r="L7" s="190">
        <v>0</v>
      </c>
      <c r="M7" s="190">
        <v>0</v>
      </c>
      <c r="N7" s="190">
        <v>0</v>
      </c>
      <c r="O7" s="190">
        <v>2520</v>
      </c>
      <c r="P7" s="190">
        <v>0</v>
      </c>
      <c r="Q7" s="190">
        <v>0</v>
      </c>
      <c r="R7" s="149" t="s">
        <v>584</v>
      </c>
      <c r="S7" s="384">
        <v>12</v>
      </c>
      <c r="T7" s="149" t="s">
        <v>599</v>
      </c>
      <c r="U7"/>
      <c r="V7" s="350">
        <f>SUM(G7:N7)</f>
        <v>-24</v>
      </c>
    </row>
    <row r="8" spans="1:22" x14ac:dyDescent="0.25">
      <c r="A8" s="149" t="s">
        <v>607</v>
      </c>
      <c r="B8" s="149">
        <v>2</v>
      </c>
      <c r="C8" s="26" t="s">
        <v>78</v>
      </c>
      <c r="D8" t="s">
        <v>99</v>
      </c>
      <c r="E8" s="149" t="s">
        <v>598</v>
      </c>
      <c r="F8" s="149" t="s">
        <v>13</v>
      </c>
      <c r="G8" s="190">
        <v>-15.000000000000002</v>
      </c>
      <c r="H8" s="190">
        <v>0</v>
      </c>
      <c r="I8" s="190">
        <v>0</v>
      </c>
      <c r="J8" s="190">
        <v>0</v>
      </c>
      <c r="K8" s="190">
        <v>0</v>
      </c>
      <c r="L8" s="190">
        <v>0</v>
      </c>
      <c r="M8" s="190">
        <v>0</v>
      </c>
      <c r="N8" s="190">
        <v>0</v>
      </c>
      <c r="O8" s="190">
        <v>0</v>
      </c>
      <c r="P8" s="190">
        <v>0</v>
      </c>
      <c r="Q8" s="190">
        <v>0</v>
      </c>
      <c r="R8" s="149" t="s">
        <v>584</v>
      </c>
      <c r="S8" s="384">
        <v>12</v>
      </c>
      <c r="T8" s="149" t="s">
        <v>599</v>
      </c>
      <c r="U8"/>
      <c r="V8" s="350">
        <f>SUM(G8:N8)</f>
        <v>-15.000000000000002</v>
      </c>
    </row>
    <row r="9" spans="1:22" x14ac:dyDescent="0.25">
      <c r="A9" s="149" t="s">
        <v>1048</v>
      </c>
      <c r="B9" s="149">
        <v>659</v>
      </c>
      <c r="C9" s="26" t="s">
        <v>291</v>
      </c>
      <c r="D9" t="s">
        <v>292</v>
      </c>
      <c r="E9" s="149" t="s">
        <v>1049</v>
      </c>
      <c r="F9" s="149" t="s">
        <v>6</v>
      </c>
      <c r="G9" s="190">
        <v>0</v>
      </c>
      <c r="H9" s="190">
        <v>0</v>
      </c>
      <c r="I9" s="190">
        <v>0</v>
      </c>
      <c r="J9" s="190">
        <v>0</v>
      </c>
      <c r="K9" s="190">
        <v>0</v>
      </c>
      <c r="L9" s="190">
        <v>0</v>
      </c>
      <c r="M9" s="190">
        <v>0</v>
      </c>
      <c r="N9" s="190">
        <v>0</v>
      </c>
      <c r="O9" s="190">
        <v>0</v>
      </c>
      <c r="P9" s="190">
        <v>0</v>
      </c>
      <c r="Q9" s="190">
        <v>0</v>
      </c>
      <c r="R9" s="149">
        <v>0</v>
      </c>
      <c r="S9" s="384">
        <v>0</v>
      </c>
      <c r="T9" s="149" t="s">
        <v>292</v>
      </c>
      <c r="U9"/>
      <c r="V9" s="350">
        <f>SUM(G9:N9)</f>
        <v>0</v>
      </c>
    </row>
    <row r="10" spans="1:22" s="387" customFormat="1" x14ac:dyDescent="0.25">
      <c r="A10" s="149" t="s">
        <v>756</v>
      </c>
      <c r="B10" s="149">
        <v>767</v>
      </c>
      <c r="C10" s="26" t="s">
        <v>757</v>
      </c>
      <c r="D10" t="s">
        <v>172</v>
      </c>
      <c r="E10" s="149" t="s">
        <v>758</v>
      </c>
      <c r="F10" s="149" t="s">
        <v>14</v>
      </c>
      <c r="G10" s="190">
        <v>0</v>
      </c>
      <c r="H10" s="190">
        <v>0</v>
      </c>
      <c r="I10" s="190">
        <v>0</v>
      </c>
      <c r="J10" s="190">
        <v>0</v>
      </c>
      <c r="K10" s="190">
        <v>0</v>
      </c>
      <c r="L10" s="190">
        <v>0</v>
      </c>
      <c r="M10" s="190">
        <v>0</v>
      </c>
      <c r="N10" s="190">
        <v>0</v>
      </c>
      <c r="O10" s="190">
        <v>0</v>
      </c>
      <c r="P10" s="190">
        <v>0</v>
      </c>
      <c r="Q10" s="190">
        <v>0</v>
      </c>
      <c r="R10" s="149">
        <v>0</v>
      </c>
      <c r="S10" s="384">
        <v>0</v>
      </c>
      <c r="T10" s="149" t="s">
        <v>172</v>
      </c>
      <c r="U10"/>
      <c r="V10" s="350">
        <f>SUM(G10:N10)</f>
        <v>0</v>
      </c>
    </row>
    <row r="11" spans="1:22" s="387" customFormat="1" x14ac:dyDescent="0.25">
      <c r="A11" s="149" t="s">
        <v>972</v>
      </c>
      <c r="B11" s="149">
        <v>759</v>
      </c>
      <c r="C11" s="26" t="s">
        <v>330</v>
      </c>
      <c r="D11" t="s">
        <v>331</v>
      </c>
      <c r="E11" s="149" t="s">
        <v>973</v>
      </c>
      <c r="F11" s="149" t="s">
        <v>14</v>
      </c>
      <c r="G11" s="190">
        <v>0</v>
      </c>
      <c r="H11" s="190">
        <v>0</v>
      </c>
      <c r="I11" s="190">
        <v>0</v>
      </c>
      <c r="J11" s="190">
        <v>0</v>
      </c>
      <c r="K11" s="190">
        <v>0</v>
      </c>
      <c r="L11" s="190">
        <v>0</v>
      </c>
      <c r="M11" s="190">
        <v>0</v>
      </c>
      <c r="N11" s="190">
        <v>0</v>
      </c>
      <c r="O11" s="190">
        <v>0</v>
      </c>
      <c r="P11" s="190">
        <v>0</v>
      </c>
      <c r="Q11" s="190">
        <v>0</v>
      </c>
      <c r="R11" s="149">
        <v>0</v>
      </c>
      <c r="S11" s="384">
        <v>0</v>
      </c>
      <c r="T11" s="149" t="s">
        <v>331</v>
      </c>
      <c r="U11"/>
      <c r="V11" s="350">
        <f>SUM(G11:N11)</f>
        <v>0</v>
      </c>
    </row>
    <row r="12" spans="1:22" x14ac:dyDescent="0.25">
      <c r="A12" s="149" t="s">
        <v>611</v>
      </c>
      <c r="B12" s="149">
        <v>2</v>
      </c>
      <c r="C12" s="26" t="s">
        <v>78</v>
      </c>
      <c r="D12" t="s">
        <v>90</v>
      </c>
      <c r="E12" s="149" t="s">
        <v>598</v>
      </c>
      <c r="F12" s="149" t="s">
        <v>13</v>
      </c>
      <c r="G12" s="190">
        <v>13</v>
      </c>
      <c r="H12" s="190">
        <v>0</v>
      </c>
      <c r="I12" s="190">
        <v>0</v>
      </c>
      <c r="J12" s="190">
        <v>0</v>
      </c>
      <c r="K12" s="190">
        <v>0</v>
      </c>
      <c r="L12" s="190">
        <v>0</v>
      </c>
      <c r="M12" s="190">
        <v>0</v>
      </c>
      <c r="N12" s="190">
        <v>0</v>
      </c>
      <c r="O12" s="190">
        <v>4788</v>
      </c>
      <c r="P12" s="190">
        <v>0</v>
      </c>
      <c r="Q12" s="190">
        <v>0</v>
      </c>
      <c r="R12" s="149" t="s">
        <v>584</v>
      </c>
      <c r="S12" s="384">
        <v>12</v>
      </c>
      <c r="T12" s="149" t="s">
        <v>599</v>
      </c>
      <c r="U12"/>
      <c r="V12" s="350">
        <f>SUM(G12:N12)</f>
        <v>13</v>
      </c>
    </row>
    <row r="13" spans="1:22" x14ac:dyDescent="0.25">
      <c r="A13" s="149" t="s">
        <v>1319</v>
      </c>
      <c r="B13" s="149">
        <v>2</v>
      </c>
      <c r="C13" s="26" t="s">
        <v>78</v>
      </c>
      <c r="D13" t="s">
        <v>84</v>
      </c>
      <c r="E13" s="149" t="s">
        <v>598</v>
      </c>
      <c r="F13" s="149" t="s">
        <v>13</v>
      </c>
      <c r="G13" s="190">
        <v>14.948</v>
      </c>
      <c r="H13" s="190">
        <v>0</v>
      </c>
      <c r="I13" s="190">
        <v>0</v>
      </c>
      <c r="J13" s="190">
        <v>0</v>
      </c>
      <c r="K13" s="190">
        <v>0</v>
      </c>
      <c r="L13" s="190">
        <v>0</v>
      </c>
      <c r="M13" s="190">
        <v>0</v>
      </c>
      <c r="N13" s="190">
        <v>0</v>
      </c>
      <c r="O13" s="190">
        <v>1189</v>
      </c>
      <c r="P13" s="190">
        <v>0</v>
      </c>
      <c r="Q13" s="190">
        <v>0</v>
      </c>
      <c r="R13" s="149" t="s">
        <v>547</v>
      </c>
      <c r="S13" s="384">
        <v>4</v>
      </c>
      <c r="T13" s="149" t="s">
        <v>599</v>
      </c>
      <c r="U13"/>
      <c r="V13" s="350">
        <f>SUM(G13:N13)</f>
        <v>14.948</v>
      </c>
    </row>
    <row r="14" spans="1:22" x14ac:dyDescent="0.25">
      <c r="A14" s="149" t="s">
        <v>633</v>
      </c>
      <c r="B14" s="149">
        <v>2</v>
      </c>
      <c r="C14" s="26" t="s">
        <v>78</v>
      </c>
      <c r="D14" t="s">
        <v>88</v>
      </c>
      <c r="E14" s="149" t="s">
        <v>634</v>
      </c>
      <c r="F14" s="149" t="s">
        <v>14</v>
      </c>
      <c r="G14" s="190">
        <v>26.303999999999998</v>
      </c>
      <c r="H14" s="190">
        <v>0</v>
      </c>
      <c r="I14" s="190">
        <v>0</v>
      </c>
      <c r="J14" s="190">
        <v>0</v>
      </c>
      <c r="K14" s="190">
        <v>0</v>
      </c>
      <c r="L14" s="190">
        <v>0</v>
      </c>
      <c r="M14" s="190">
        <v>0</v>
      </c>
      <c r="N14" s="190">
        <v>0</v>
      </c>
      <c r="O14" s="190">
        <v>6770</v>
      </c>
      <c r="P14" s="190">
        <v>0</v>
      </c>
      <c r="Q14" s="190">
        <v>0</v>
      </c>
      <c r="R14" s="149" t="s">
        <v>547</v>
      </c>
      <c r="S14" s="384">
        <v>12</v>
      </c>
      <c r="T14" s="149" t="s">
        <v>88</v>
      </c>
      <c r="U14"/>
      <c r="V14" s="350">
        <f>SUM(G14:N14)</f>
        <v>26.303999999999998</v>
      </c>
    </row>
    <row r="15" spans="1:22" x14ac:dyDescent="0.25">
      <c r="A15" s="149" t="s">
        <v>779</v>
      </c>
      <c r="B15" s="149">
        <v>108</v>
      </c>
      <c r="C15" s="26" t="s">
        <v>1634</v>
      </c>
      <c r="D15" t="s">
        <v>339</v>
      </c>
      <c r="E15" s="149" t="s">
        <v>596</v>
      </c>
      <c r="F15" s="149" t="s">
        <v>12</v>
      </c>
      <c r="G15" s="190">
        <v>49</v>
      </c>
      <c r="H15" s="190">
        <v>0</v>
      </c>
      <c r="I15" s="190">
        <v>0</v>
      </c>
      <c r="J15" s="190">
        <v>0</v>
      </c>
      <c r="K15" s="190">
        <v>0</v>
      </c>
      <c r="L15" s="190">
        <v>0</v>
      </c>
      <c r="M15" s="190">
        <v>0</v>
      </c>
      <c r="N15" s="190">
        <v>0</v>
      </c>
      <c r="O15" s="190">
        <v>8232</v>
      </c>
      <c r="P15" s="190">
        <v>0</v>
      </c>
      <c r="Q15" s="190">
        <v>0</v>
      </c>
      <c r="R15" s="149" t="s">
        <v>584</v>
      </c>
      <c r="S15" s="384">
        <v>12</v>
      </c>
      <c r="T15" s="149">
        <v>0</v>
      </c>
      <c r="U15"/>
      <c r="V15" s="350">
        <f>SUM(G15:N15)</f>
        <v>49</v>
      </c>
    </row>
    <row r="16" spans="1:22" x14ac:dyDescent="0.25">
      <c r="A16" s="149" t="s">
        <v>781</v>
      </c>
      <c r="B16" s="149">
        <v>360</v>
      </c>
      <c r="C16" s="26" t="s">
        <v>193</v>
      </c>
      <c r="D16" t="s">
        <v>194</v>
      </c>
      <c r="E16" s="149" t="s">
        <v>782</v>
      </c>
      <c r="F16" s="149" t="s">
        <v>6</v>
      </c>
      <c r="G16" s="190">
        <v>60.319999999999993</v>
      </c>
      <c r="H16" s="190">
        <v>0</v>
      </c>
      <c r="I16" s="190">
        <v>0</v>
      </c>
      <c r="J16" s="190">
        <v>0</v>
      </c>
      <c r="K16" s="190">
        <v>0</v>
      </c>
      <c r="L16" s="190">
        <v>0</v>
      </c>
      <c r="M16" s="190">
        <v>0</v>
      </c>
      <c r="N16" s="190">
        <v>0</v>
      </c>
      <c r="O16" s="190">
        <v>8637</v>
      </c>
      <c r="P16" s="190">
        <v>0</v>
      </c>
      <c r="Q16" s="190">
        <v>0</v>
      </c>
      <c r="R16" s="149" t="s">
        <v>547</v>
      </c>
      <c r="S16" s="384">
        <v>3</v>
      </c>
      <c r="T16" s="149" t="s">
        <v>194</v>
      </c>
      <c r="U16"/>
      <c r="V16" s="350">
        <f>SUM(G16:N16)</f>
        <v>60.319999999999993</v>
      </c>
    </row>
    <row r="17" spans="1:22" x14ac:dyDescent="0.25">
      <c r="A17" s="223" t="s">
        <v>1031</v>
      </c>
      <c r="B17" s="149">
        <v>106</v>
      </c>
      <c r="C17" s="26" t="s">
        <v>373</v>
      </c>
      <c r="D17" t="s">
        <v>375</v>
      </c>
      <c r="E17" s="149" t="s">
        <v>1030</v>
      </c>
      <c r="F17" s="149" t="s">
        <v>4</v>
      </c>
      <c r="G17" s="190">
        <v>68</v>
      </c>
      <c r="H17" s="190">
        <v>0</v>
      </c>
      <c r="I17" s="190">
        <v>0</v>
      </c>
      <c r="J17" s="190">
        <v>0</v>
      </c>
      <c r="K17" s="190">
        <v>0</v>
      </c>
      <c r="L17" s="190">
        <v>0</v>
      </c>
      <c r="M17" s="190">
        <v>0</v>
      </c>
      <c r="N17" s="190">
        <v>0</v>
      </c>
      <c r="O17" s="190">
        <v>4998</v>
      </c>
      <c r="P17" s="190">
        <v>0</v>
      </c>
      <c r="Q17" s="190">
        <v>0</v>
      </c>
      <c r="R17" s="149" t="s">
        <v>584</v>
      </c>
      <c r="S17" s="384">
        <v>12</v>
      </c>
      <c r="T17" s="149" t="s">
        <v>407</v>
      </c>
      <c r="V17" s="350">
        <f>SUM(G17:N17)</f>
        <v>68</v>
      </c>
    </row>
    <row r="18" spans="1:22" x14ac:dyDescent="0.25">
      <c r="A18" s="149" t="s">
        <v>900</v>
      </c>
      <c r="B18" s="149">
        <v>570</v>
      </c>
      <c r="C18" s="26" t="s">
        <v>402</v>
      </c>
      <c r="D18" t="s">
        <v>403</v>
      </c>
      <c r="E18" s="149" t="s">
        <v>901</v>
      </c>
      <c r="F18" s="149" t="s">
        <v>9</v>
      </c>
      <c r="G18" s="190">
        <v>71.926999999999992</v>
      </c>
      <c r="H18" s="190">
        <v>0</v>
      </c>
      <c r="I18" s="190">
        <v>0</v>
      </c>
      <c r="J18" s="190">
        <v>0</v>
      </c>
      <c r="K18" s="190">
        <v>0</v>
      </c>
      <c r="L18" s="190">
        <v>0</v>
      </c>
      <c r="M18" s="190">
        <v>0</v>
      </c>
      <c r="N18" s="190">
        <v>0</v>
      </c>
      <c r="O18" s="190">
        <v>7503</v>
      </c>
      <c r="P18" s="190">
        <v>0</v>
      </c>
      <c r="Q18" s="190">
        <v>0</v>
      </c>
      <c r="R18" s="149" t="s">
        <v>547</v>
      </c>
      <c r="S18" s="384">
        <v>12</v>
      </c>
      <c r="T18" s="149" t="s">
        <v>403</v>
      </c>
      <c r="U18"/>
      <c r="V18" s="350">
        <f>SUM(G18:N18)</f>
        <v>71.926999999999992</v>
      </c>
    </row>
    <row r="19" spans="1:22" x14ac:dyDescent="0.25">
      <c r="A19" s="149" t="s">
        <v>917</v>
      </c>
      <c r="B19" s="149">
        <v>343</v>
      </c>
      <c r="C19" s="26" t="s">
        <v>279</v>
      </c>
      <c r="D19" t="s">
        <v>282</v>
      </c>
      <c r="E19" s="149" t="s">
        <v>918</v>
      </c>
      <c r="F19" s="149" t="s">
        <v>9</v>
      </c>
      <c r="G19" s="190">
        <v>72.475999999999999</v>
      </c>
      <c r="H19" s="190">
        <v>0</v>
      </c>
      <c r="I19" s="190">
        <v>0</v>
      </c>
      <c r="J19" s="190">
        <v>0</v>
      </c>
      <c r="K19" s="190">
        <v>0</v>
      </c>
      <c r="L19" s="190">
        <v>0</v>
      </c>
      <c r="M19" s="190">
        <v>0</v>
      </c>
      <c r="N19" s="190">
        <v>0</v>
      </c>
      <c r="O19" s="190">
        <v>10275</v>
      </c>
      <c r="P19" s="190">
        <v>0</v>
      </c>
      <c r="Q19" s="190">
        <v>0</v>
      </c>
      <c r="R19" s="149" t="s">
        <v>547</v>
      </c>
      <c r="S19" s="384">
        <v>12</v>
      </c>
      <c r="T19" s="149" t="s">
        <v>282</v>
      </c>
      <c r="U19"/>
      <c r="V19" s="350">
        <f>SUM(G19:N19)</f>
        <v>72.475999999999999</v>
      </c>
    </row>
    <row r="20" spans="1:22" x14ac:dyDescent="0.25">
      <c r="A20" s="149" t="s">
        <v>990</v>
      </c>
      <c r="B20" s="149">
        <v>394</v>
      </c>
      <c r="C20" s="26" t="s">
        <v>347</v>
      </c>
      <c r="D20" t="s">
        <v>348</v>
      </c>
      <c r="E20" s="149" t="s">
        <v>991</v>
      </c>
      <c r="F20" s="149" t="s">
        <v>14</v>
      </c>
      <c r="G20" s="190">
        <v>72.575999999999993</v>
      </c>
      <c r="H20" s="190">
        <v>0</v>
      </c>
      <c r="I20" s="190">
        <v>0</v>
      </c>
      <c r="J20" s="190">
        <v>0</v>
      </c>
      <c r="K20" s="190">
        <v>0</v>
      </c>
      <c r="L20" s="190">
        <v>0</v>
      </c>
      <c r="M20" s="190">
        <v>0</v>
      </c>
      <c r="N20" s="190">
        <v>0</v>
      </c>
      <c r="O20" s="190">
        <v>7984</v>
      </c>
      <c r="P20" s="190">
        <v>0</v>
      </c>
      <c r="Q20" s="190">
        <v>0</v>
      </c>
      <c r="R20" s="149" t="s">
        <v>547</v>
      </c>
      <c r="S20" s="384">
        <v>5</v>
      </c>
      <c r="T20" s="149" t="s">
        <v>348</v>
      </c>
      <c r="V20" s="350">
        <f>SUM(G20:N20)</f>
        <v>72.575999999999993</v>
      </c>
    </row>
    <row r="21" spans="1:22" x14ac:dyDescent="0.25">
      <c r="A21" s="149" t="s">
        <v>796</v>
      </c>
      <c r="B21" s="149">
        <v>383</v>
      </c>
      <c r="C21" s="26" t="s">
        <v>397</v>
      </c>
      <c r="D21" t="s">
        <v>398</v>
      </c>
      <c r="E21" s="149" t="s">
        <v>797</v>
      </c>
      <c r="F21" s="149" t="s">
        <v>5</v>
      </c>
      <c r="G21" s="190">
        <v>111.673</v>
      </c>
      <c r="H21" s="190">
        <v>0</v>
      </c>
      <c r="I21" s="190">
        <v>0</v>
      </c>
      <c r="J21" s="190">
        <v>0</v>
      </c>
      <c r="K21" s="190">
        <v>0</v>
      </c>
      <c r="L21" s="190">
        <v>0</v>
      </c>
      <c r="M21" s="190">
        <v>0</v>
      </c>
      <c r="N21" s="190">
        <v>0</v>
      </c>
      <c r="O21" s="190">
        <v>0</v>
      </c>
      <c r="P21" s="190">
        <v>0</v>
      </c>
      <c r="Q21" s="190">
        <v>0</v>
      </c>
      <c r="R21" s="149" t="s">
        <v>547</v>
      </c>
      <c r="S21" s="384">
        <v>3</v>
      </c>
      <c r="T21" s="149" t="s">
        <v>398</v>
      </c>
      <c r="U21"/>
      <c r="V21" s="350">
        <f>SUM(G21:N21)</f>
        <v>111.673</v>
      </c>
    </row>
    <row r="22" spans="1:22" x14ac:dyDescent="0.25">
      <c r="A22" s="149" t="s">
        <v>921</v>
      </c>
      <c r="B22" s="149">
        <v>343</v>
      </c>
      <c r="C22" s="26" t="s">
        <v>279</v>
      </c>
      <c r="D22" t="s">
        <v>346</v>
      </c>
      <c r="E22" s="149" t="s">
        <v>989</v>
      </c>
      <c r="F22" s="149" t="s">
        <v>14</v>
      </c>
      <c r="G22" s="190">
        <v>117.35100000000001</v>
      </c>
      <c r="H22" s="190">
        <v>0</v>
      </c>
      <c r="I22" s="190">
        <v>0</v>
      </c>
      <c r="J22" s="190">
        <v>0</v>
      </c>
      <c r="K22" s="190">
        <v>0</v>
      </c>
      <c r="L22" s="190">
        <v>0</v>
      </c>
      <c r="M22" s="190">
        <v>0</v>
      </c>
      <c r="N22" s="190">
        <v>0</v>
      </c>
      <c r="O22" s="190">
        <v>12567</v>
      </c>
      <c r="P22" s="190">
        <v>0</v>
      </c>
      <c r="Q22" s="190">
        <v>0</v>
      </c>
      <c r="R22" s="149" t="s">
        <v>547</v>
      </c>
      <c r="S22" s="384">
        <v>12</v>
      </c>
      <c r="T22" s="149" t="s">
        <v>346</v>
      </c>
      <c r="U22"/>
      <c r="V22" s="350">
        <f>SUM(G22:N22)</f>
        <v>117.35100000000001</v>
      </c>
    </row>
    <row r="23" spans="1:22" x14ac:dyDescent="0.25">
      <c r="A23" s="149" t="s">
        <v>798</v>
      </c>
      <c r="B23" s="149">
        <v>720</v>
      </c>
      <c r="C23" s="26" t="s">
        <v>799</v>
      </c>
      <c r="D23" t="s">
        <v>800</v>
      </c>
      <c r="E23" s="149" t="s">
        <v>596</v>
      </c>
      <c r="F23" s="149" t="s">
        <v>12</v>
      </c>
      <c r="G23" s="190">
        <v>119.56</v>
      </c>
      <c r="H23" s="190">
        <v>0</v>
      </c>
      <c r="I23" s="190">
        <v>0</v>
      </c>
      <c r="J23" s="190">
        <v>0</v>
      </c>
      <c r="K23" s="190">
        <v>0</v>
      </c>
      <c r="L23" s="190">
        <v>0</v>
      </c>
      <c r="M23" s="190">
        <v>0</v>
      </c>
      <c r="N23" s="190">
        <v>0</v>
      </c>
      <c r="O23" s="190">
        <v>9660</v>
      </c>
      <c r="P23" s="190">
        <v>0</v>
      </c>
      <c r="Q23" s="190">
        <v>0</v>
      </c>
      <c r="R23" s="149" t="s">
        <v>584</v>
      </c>
      <c r="S23" s="384">
        <v>12</v>
      </c>
      <c r="T23" s="149">
        <v>0</v>
      </c>
      <c r="U23"/>
      <c r="V23" s="350">
        <f>SUM(G23:N23)</f>
        <v>119.56</v>
      </c>
    </row>
    <row r="24" spans="1:22" x14ac:dyDescent="0.25">
      <c r="A24" s="149" t="s">
        <v>1018</v>
      </c>
      <c r="B24" s="149">
        <v>344</v>
      </c>
      <c r="C24" s="26" t="s">
        <v>365</v>
      </c>
      <c r="D24" t="s">
        <v>366</v>
      </c>
      <c r="E24" s="149" t="s">
        <v>1019</v>
      </c>
      <c r="F24" s="149" t="s">
        <v>9</v>
      </c>
      <c r="G24" s="190">
        <v>93.164000000000001</v>
      </c>
      <c r="H24" s="190">
        <v>0</v>
      </c>
      <c r="I24" s="190">
        <v>0</v>
      </c>
      <c r="J24" s="190">
        <v>0</v>
      </c>
      <c r="K24" s="190">
        <v>76.613000000000014</v>
      </c>
      <c r="L24" s="190">
        <v>0</v>
      </c>
      <c r="M24" s="190">
        <v>0</v>
      </c>
      <c r="N24" s="190">
        <v>0</v>
      </c>
      <c r="O24" s="190">
        <v>9096</v>
      </c>
      <c r="P24" s="190">
        <v>0</v>
      </c>
      <c r="Q24" s="190">
        <v>0</v>
      </c>
      <c r="R24" s="149" t="s">
        <v>547</v>
      </c>
      <c r="S24" s="384">
        <v>12</v>
      </c>
      <c r="T24" s="149" t="s">
        <v>366</v>
      </c>
      <c r="V24" s="350">
        <f>SUM(G24:N24)</f>
        <v>169.77700000000002</v>
      </c>
    </row>
    <row r="25" spans="1:22" x14ac:dyDescent="0.25">
      <c r="A25" s="149" t="s">
        <v>970</v>
      </c>
      <c r="B25" s="149">
        <v>395</v>
      </c>
      <c r="C25" s="26" t="s">
        <v>328</v>
      </c>
      <c r="D25" t="s">
        <v>329</v>
      </c>
      <c r="E25" s="149" t="s">
        <v>971</v>
      </c>
      <c r="F25" s="149" t="s">
        <v>9</v>
      </c>
      <c r="G25" s="190">
        <v>0</v>
      </c>
      <c r="H25" s="190">
        <v>0</v>
      </c>
      <c r="I25" s="190">
        <v>0</v>
      </c>
      <c r="J25" s="190">
        <v>0</v>
      </c>
      <c r="K25" s="190">
        <v>178.45699999999999</v>
      </c>
      <c r="L25" s="190">
        <v>0</v>
      </c>
      <c r="M25" s="190">
        <v>0</v>
      </c>
      <c r="N25" s="190">
        <v>0</v>
      </c>
      <c r="O25" s="190">
        <v>0</v>
      </c>
      <c r="P25" s="190">
        <v>0</v>
      </c>
      <c r="Q25" s="190">
        <v>0</v>
      </c>
      <c r="R25" s="149" t="s">
        <v>547</v>
      </c>
      <c r="S25" s="384">
        <v>12</v>
      </c>
      <c r="T25" s="149" t="s">
        <v>329</v>
      </c>
      <c r="U25"/>
      <c r="V25" s="350">
        <f>SUM(G25:N25)</f>
        <v>178.45699999999999</v>
      </c>
    </row>
    <row r="26" spans="1:22" x14ac:dyDescent="0.25">
      <c r="A26" s="149" t="s">
        <v>586</v>
      </c>
      <c r="B26" s="149">
        <v>1</v>
      </c>
      <c r="C26" s="26" t="s">
        <v>67</v>
      </c>
      <c r="D26" t="s">
        <v>72</v>
      </c>
      <c r="E26" s="149" t="s">
        <v>583</v>
      </c>
      <c r="F26" s="149" t="s">
        <v>13</v>
      </c>
      <c r="G26" s="190">
        <v>181</v>
      </c>
      <c r="H26" s="190">
        <v>0</v>
      </c>
      <c r="I26" s="190">
        <v>0</v>
      </c>
      <c r="J26" s="190">
        <v>0</v>
      </c>
      <c r="K26" s="190">
        <v>0</v>
      </c>
      <c r="L26" s="190">
        <v>0</v>
      </c>
      <c r="M26" s="190">
        <v>0</v>
      </c>
      <c r="N26" s="190">
        <v>0</v>
      </c>
      <c r="O26" s="190">
        <v>17850</v>
      </c>
      <c r="P26" s="190">
        <v>0</v>
      </c>
      <c r="Q26" s="190">
        <v>0</v>
      </c>
      <c r="R26" s="149" t="s">
        <v>584</v>
      </c>
      <c r="S26" s="384">
        <v>12</v>
      </c>
      <c r="T26" s="149" t="s">
        <v>585</v>
      </c>
      <c r="U26"/>
      <c r="V26" s="350">
        <f>SUM(G26:N26)</f>
        <v>181</v>
      </c>
    </row>
    <row r="27" spans="1:22" x14ac:dyDescent="0.25">
      <c r="A27" s="149" t="s">
        <v>959</v>
      </c>
      <c r="B27" s="149">
        <v>662</v>
      </c>
      <c r="C27" s="26" t="s">
        <v>315</v>
      </c>
      <c r="D27" t="s">
        <v>316</v>
      </c>
      <c r="E27" s="149" t="s">
        <v>960</v>
      </c>
      <c r="F27" s="149" t="s">
        <v>6</v>
      </c>
      <c r="G27" s="190">
        <v>186.03700000000001</v>
      </c>
      <c r="H27" s="190">
        <v>0</v>
      </c>
      <c r="I27" s="190">
        <v>0</v>
      </c>
      <c r="J27" s="190">
        <v>0</v>
      </c>
      <c r="K27" s="190">
        <v>0</v>
      </c>
      <c r="L27" s="190">
        <v>0</v>
      </c>
      <c r="M27" s="190">
        <v>0</v>
      </c>
      <c r="N27" s="190">
        <v>0</v>
      </c>
      <c r="O27" s="190">
        <v>17098</v>
      </c>
      <c r="P27" s="190">
        <v>0</v>
      </c>
      <c r="Q27" s="190">
        <v>0</v>
      </c>
      <c r="R27" s="149" t="s">
        <v>547</v>
      </c>
      <c r="S27" s="384">
        <v>12</v>
      </c>
      <c r="T27" s="149" t="s">
        <v>316</v>
      </c>
      <c r="U27"/>
      <c r="V27" s="350">
        <f>SUM(G27:N27)</f>
        <v>186.03700000000001</v>
      </c>
    </row>
    <row r="28" spans="1:22" x14ac:dyDescent="0.25">
      <c r="A28" s="149" t="s">
        <v>1025</v>
      </c>
      <c r="B28" s="149">
        <v>242</v>
      </c>
      <c r="C28" s="26" t="s">
        <v>369</v>
      </c>
      <c r="D28" t="s">
        <v>370</v>
      </c>
      <c r="E28" s="149" t="s">
        <v>1026</v>
      </c>
      <c r="F28" s="149" t="s">
        <v>4</v>
      </c>
      <c r="G28" s="190">
        <v>206.75699999999998</v>
      </c>
      <c r="H28" s="190">
        <v>0</v>
      </c>
      <c r="I28" s="190">
        <v>0</v>
      </c>
      <c r="J28" s="190">
        <v>0</v>
      </c>
      <c r="K28" s="190">
        <v>0</v>
      </c>
      <c r="L28" s="190">
        <v>0</v>
      </c>
      <c r="M28" s="190">
        <v>0</v>
      </c>
      <c r="N28" s="190">
        <v>0</v>
      </c>
      <c r="O28" s="190">
        <v>21400</v>
      </c>
      <c r="P28" s="190">
        <v>0</v>
      </c>
      <c r="Q28" s="190">
        <v>0</v>
      </c>
      <c r="R28" s="149" t="s">
        <v>547</v>
      </c>
      <c r="S28" s="384">
        <v>12</v>
      </c>
      <c r="T28" s="149" t="s">
        <v>370</v>
      </c>
      <c r="V28" s="350">
        <f>SUM(G28:N28)</f>
        <v>206.75699999999998</v>
      </c>
    </row>
    <row r="29" spans="1:22" x14ac:dyDescent="0.25">
      <c r="A29" s="149" t="s">
        <v>610</v>
      </c>
      <c r="B29" s="149">
        <v>2</v>
      </c>
      <c r="C29" s="26" t="s">
        <v>78</v>
      </c>
      <c r="D29" t="s">
        <v>87</v>
      </c>
      <c r="E29" s="149" t="s">
        <v>602</v>
      </c>
      <c r="F29" s="149" t="s">
        <v>13</v>
      </c>
      <c r="G29" s="190">
        <v>214.88899999999995</v>
      </c>
      <c r="H29" s="190">
        <v>0</v>
      </c>
      <c r="I29" s="190">
        <v>0</v>
      </c>
      <c r="J29" s="190">
        <v>0</v>
      </c>
      <c r="K29" s="190">
        <v>0</v>
      </c>
      <c r="L29" s="190">
        <v>0</v>
      </c>
      <c r="M29" s="190">
        <v>0</v>
      </c>
      <c r="N29" s="190">
        <v>0</v>
      </c>
      <c r="O29" s="190">
        <v>16924</v>
      </c>
      <c r="P29" s="190">
        <v>0</v>
      </c>
      <c r="Q29" s="190">
        <v>0</v>
      </c>
      <c r="R29" s="149" t="s">
        <v>547</v>
      </c>
      <c r="S29" s="384">
        <v>12</v>
      </c>
      <c r="T29" s="149" t="s">
        <v>603</v>
      </c>
      <c r="U29"/>
      <c r="V29" s="350">
        <f>SUM(G29:N29)</f>
        <v>214.88899999999995</v>
      </c>
    </row>
    <row r="30" spans="1:22" x14ac:dyDescent="0.25">
      <c r="A30" s="149" t="s">
        <v>915</v>
      </c>
      <c r="B30" s="149">
        <v>343</v>
      </c>
      <c r="C30" s="26" t="s">
        <v>279</v>
      </c>
      <c r="D30" t="s">
        <v>281</v>
      </c>
      <c r="E30" s="149" t="s">
        <v>916</v>
      </c>
      <c r="F30" s="149" t="s">
        <v>9</v>
      </c>
      <c r="G30" s="190">
        <v>233.035</v>
      </c>
      <c r="H30" s="190">
        <v>0</v>
      </c>
      <c r="I30" s="190">
        <v>0</v>
      </c>
      <c r="J30" s="190">
        <v>0</v>
      </c>
      <c r="K30" s="190">
        <v>0</v>
      </c>
      <c r="L30" s="190">
        <v>0</v>
      </c>
      <c r="M30" s="190">
        <v>0</v>
      </c>
      <c r="N30" s="190">
        <v>0</v>
      </c>
      <c r="O30" s="190">
        <v>22120</v>
      </c>
      <c r="P30" s="190">
        <v>0</v>
      </c>
      <c r="Q30" s="190">
        <v>0</v>
      </c>
      <c r="R30" s="149" t="s">
        <v>547</v>
      </c>
      <c r="S30" s="384">
        <v>12</v>
      </c>
      <c r="T30" s="149" t="s">
        <v>281</v>
      </c>
      <c r="U30"/>
      <c r="V30" s="350">
        <f>SUM(G30:N30)</f>
        <v>233.035</v>
      </c>
    </row>
    <row r="31" spans="1:22" x14ac:dyDescent="0.25">
      <c r="A31" s="149" t="s">
        <v>735</v>
      </c>
      <c r="B31" s="149">
        <v>683</v>
      </c>
      <c r="C31" s="26" t="s">
        <v>152</v>
      </c>
      <c r="D31" t="s">
        <v>153</v>
      </c>
      <c r="E31" s="149" t="s">
        <v>736</v>
      </c>
      <c r="F31" s="149" t="s">
        <v>8</v>
      </c>
      <c r="G31" s="190">
        <v>240.49</v>
      </c>
      <c r="H31" s="190">
        <v>0</v>
      </c>
      <c r="I31" s="190">
        <v>0</v>
      </c>
      <c r="J31" s="190">
        <v>0</v>
      </c>
      <c r="K31" s="190">
        <v>0</v>
      </c>
      <c r="L31" s="190">
        <v>0</v>
      </c>
      <c r="M31" s="190">
        <v>0</v>
      </c>
      <c r="N31" s="190">
        <v>0</v>
      </c>
      <c r="O31" s="190">
        <v>21518</v>
      </c>
      <c r="P31" s="190">
        <v>0</v>
      </c>
      <c r="Q31" s="190">
        <v>0</v>
      </c>
      <c r="R31" s="149" t="s">
        <v>547</v>
      </c>
      <c r="S31" s="384">
        <v>12</v>
      </c>
      <c r="T31" s="149" t="s">
        <v>153</v>
      </c>
      <c r="U31"/>
      <c r="V31" s="350">
        <f>SUM(G31:N31)</f>
        <v>240.49</v>
      </c>
    </row>
    <row r="32" spans="1:22" x14ac:dyDescent="0.25">
      <c r="A32" s="149" t="s">
        <v>984</v>
      </c>
      <c r="B32" s="149">
        <v>100</v>
      </c>
      <c r="C32" s="26" t="s">
        <v>340</v>
      </c>
      <c r="D32" t="s">
        <v>343</v>
      </c>
      <c r="E32" s="149" t="s">
        <v>982</v>
      </c>
      <c r="F32" s="149" t="s">
        <v>13</v>
      </c>
      <c r="G32" s="190">
        <v>251</v>
      </c>
      <c r="H32" s="190">
        <v>0</v>
      </c>
      <c r="I32" s="190">
        <v>0</v>
      </c>
      <c r="J32" s="190">
        <v>0</v>
      </c>
      <c r="K32" s="190">
        <v>0</v>
      </c>
      <c r="L32" s="190">
        <v>0</v>
      </c>
      <c r="M32" s="190">
        <v>0</v>
      </c>
      <c r="N32" s="190">
        <v>0</v>
      </c>
      <c r="O32" s="190">
        <v>89376</v>
      </c>
      <c r="P32" s="190">
        <v>0</v>
      </c>
      <c r="Q32" s="190">
        <v>0</v>
      </c>
      <c r="R32" s="149" t="s">
        <v>584</v>
      </c>
      <c r="S32" s="384">
        <v>12</v>
      </c>
      <c r="T32" s="149" t="s">
        <v>341</v>
      </c>
      <c r="V32" s="350">
        <f>SUM(G32:N32)</f>
        <v>251</v>
      </c>
    </row>
    <row r="33" spans="1:22" x14ac:dyDescent="0.25">
      <c r="A33" s="149" t="s">
        <v>573</v>
      </c>
      <c r="B33" s="149">
        <v>449</v>
      </c>
      <c r="C33" s="26" t="s">
        <v>59</v>
      </c>
      <c r="D33" t="s">
        <v>60</v>
      </c>
      <c r="E33" s="149" t="s">
        <v>574</v>
      </c>
      <c r="F33" s="149" t="s">
        <v>8</v>
      </c>
      <c r="G33" s="190">
        <v>252.26299999999998</v>
      </c>
      <c r="H33" s="190">
        <v>0</v>
      </c>
      <c r="I33" s="190">
        <v>0</v>
      </c>
      <c r="J33" s="190">
        <v>0</v>
      </c>
      <c r="K33" s="190">
        <v>0</v>
      </c>
      <c r="L33" s="190">
        <v>0</v>
      </c>
      <c r="M33" s="190">
        <v>0</v>
      </c>
      <c r="N33" s="190">
        <v>0</v>
      </c>
      <c r="O33" s="190">
        <v>25200</v>
      </c>
      <c r="P33" s="190">
        <v>0</v>
      </c>
      <c r="Q33" s="190">
        <v>0</v>
      </c>
      <c r="R33" s="149" t="s">
        <v>547</v>
      </c>
      <c r="S33" s="384">
        <v>12</v>
      </c>
      <c r="T33" s="149" t="s">
        <v>60</v>
      </c>
      <c r="U33"/>
      <c r="V33" s="350">
        <f>SUM(G33:N33)</f>
        <v>252.26299999999998</v>
      </c>
    </row>
    <row r="34" spans="1:22" x14ac:dyDescent="0.25">
      <c r="A34" s="149" t="s">
        <v>763</v>
      </c>
      <c r="B34" s="149">
        <v>686</v>
      </c>
      <c r="C34" s="26" t="s">
        <v>177</v>
      </c>
      <c r="D34" t="s">
        <v>178</v>
      </c>
      <c r="E34" s="149" t="s">
        <v>764</v>
      </c>
      <c r="F34" s="149" t="s">
        <v>7</v>
      </c>
      <c r="G34" s="190">
        <v>258.10500000000002</v>
      </c>
      <c r="H34" s="190">
        <v>0</v>
      </c>
      <c r="I34" s="190">
        <v>0</v>
      </c>
      <c r="J34" s="190">
        <v>0</v>
      </c>
      <c r="K34" s="190">
        <v>0</v>
      </c>
      <c r="L34" s="190">
        <v>0</v>
      </c>
      <c r="M34" s="190">
        <v>0</v>
      </c>
      <c r="N34" s="190">
        <v>0</v>
      </c>
      <c r="O34" s="190">
        <v>21866</v>
      </c>
      <c r="P34" s="190">
        <v>0</v>
      </c>
      <c r="Q34" s="190">
        <v>0</v>
      </c>
      <c r="R34" s="149" t="s">
        <v>547</v>
      </c>
      <c r="S34" s="384">
        <v>12</v>
      </c>
      <c r="T34" s="149" t="s">
        <v>178</v>
      </c>
      <c r="U34"/>
      <c r="V34" s="350">
        <f>SUM(G34:N34)</f>
        <v>258.10500000000002</v>
      </c>
    </row>
    <row r="35" spans="1:22" x14ac:dyDescent="0.25">
      <c r="A35" s="149" t="s">
        <v>919</v>
      </c>
      <c r="B35" s="149">
        <v>343</v>
      </c>
      <c r="C35" s="26" t="s">
        <v>279</v>
      </c>
      <c r="D35" t="s">
        <v>283</v>
      </c>
      <c r="E35" s="149" t="s">
        <v>920</v>
      </c>
      <c r="F35" s="149" t="s">
        <v>9</v>
      </c>
      <c r="G35" s="190">
        <v>258.48699999999997</v>
      </c>
      <c r="H35" s="190">
        <v>0</v>
      </c>
      <c r="I35" s="190">
        <v>0</v>
      </c>
      <c r="J35" s="190">
        <v>0</v>
      </c>
      <c r="K35" s="190">
        <v>0</v>
      </c>
      <c r="L35" s="190">
        <v>0</v>
      </c>
      <c r="M35" s="190">
        <v>0</v>
      </c>
      <c r="N35" s="190">
        <v>0</v>
      </c>
      <c r="O35" s="190">
        <v>23472</v>
      </c>
      <c r="P35" s="190">
        <v>0</v>
      </c>
      <c r="Q35" s="190">
        <v>0</v>
      </c>
      <c r="R35" s="149" t="s">
        <v>547</v>
      </c>
      <c r="S35" s="384">
        <v>12</v>
      </c>
      <c r="T35" s="149" t="s">
        <v>283</v>
      </c>
      <c r="U35"/>
      <c r="V35" s="350">
        <f>SUM(G35:N35)</f>
        <v>258.48699999999997</v>
      </c>
    </row>
    <row r="36" spans="1:22" x14ac:dyDescent="0.25">
      <c r="A36" s="149" t="s">
        <v>754</v>
      </c>
      <c r="B36" s="149">
        <v>420</v>
      </c>
      <c r="C36" s="26" t="s">
        <v>169</v>
      </c>
      <c r="D36" t="s">
        <v>170</v>
      </c>
      <c r="E36" s="149" t="s">
        <v>755</v>
      </c>
      <c r="F36" s="149" t="s">
        <v>14</v>
      </c>
      <c r="G36" s="190">
        <v>264.72500000000002</v>
      </c>
      <c r="H36" s="190">
        <v>0</v>
      </c>
      <c r="I36" s="190">
        <v>0</v>
      </c>
      <c r="J36" s="190">
        <v>0</v>
      </c>
      <c r="K36" s="190">
        <v>0</v>
      </c>
      <c r="L36" s="190">
        <v>0</v>
      </c>
      <c r="M36" s="190">
        <v>0</v>
      </c>
      <c r="N36" s="190">
        <v>0</v>
      </c>
      <c r="O36" s="190">
        <v>37981</v>
      </c>
      <c r="P36" s="190">
        <v>0</v>
      </c>
      <c r="Q36" s="190">
        <v>0</v>
      </c>
      <c r="R36" s="149" t="s">
        <v>547</v>
      </c>
      <c r="S36" s="384">
        <v>12</v>
      </c>
      <c r="T36" s="149" t="s">
        <v>170</v>
      </c>
      <c r="U36"/>
      <c r="V36" s="350">
        <f>SUM(G36:N36)</f>
        <v>264.72500000000002</v>
      </c>
    </row>
    <row r="37" spans="1:22" x14ac:dyDescent="0.25">
      <c r="A37" s="149" t="s">
        <v>913</v>
      </c>
      <c r="B37" s="149">
        <v>343</v>
      </c>
      <c r="C37" s="26" t="s">
        <v>279</v>
      </c>
      <c r="D37" t="s">
        <v>280</v>
      </c>
      <c r="E37" s="149" t="s">
        <v>914</v>
      </c>
      <c r="F37" s="149" t="s">
        <v>9</v>
      </c>
      <c r="G37" s="190">
        <v>267.875</v>
      </c>
      <c r="H37" s="190">
        <v>0</v>
      </c>
      <c r="I37" s="190">
        <v>0</v>
      </c>
      <c r="J37" s="190">
        <v>0</v>
      </c>
      <c r="K37" s="190">
        <v>0</v>
      </c>
      <c r="L37" s="190">
        <v>0</v>
      </c>
      <c r="M37" s="190">
        <v>0</v>
      </c>
      <c r="N37" s="190">
        <v>0</v>
      </c>
      <c r="O37" s="190">
        <v>24015</v>
      </c>
      <c r="P37" s="190">
        <v>0</v>
      </c>
      <c r="Q37" s="190">
        <v>0</v>
      </c>
      <c r="R37" s="149" t="s">
        <v>547</v>
      </c>
      <c r="S37" s="384">
        <v>12</v>
      </c>
      <c r="T37" s="149" t="s">
        <v>280</v>
      </c>
      <c r="U37"/>
      <c r="V37" s="350">
        <f>SUM(G37:N37)</f>
        <v>267.875</v>
      </c>
    </row>
    <row r="38" spans="1:22" x14ac:dyDescent="0.25">
      <c r="A38" s="149" t="s">
        <v>761</v>
      </c>
      <c r="B38" s="149">
        <v>682</v>
      </c>
      <c r="C38" s="26" t="s">
        <v>175</v>
      </c>
      <c r="D38" t="s">
        <v>176</v>
      </c>
      <c r="E38" s="149" t="s">
        <v>762</v>
      </c>
      <c r="F38" s="149" t="s">
        <v>14</v>
      </c>
      <c r="G38" s="190">
        <v>273.64099999999996</v>
      </c>
      <c r="H38" s="190">
        <v>0</v>
      </c>
      <c r="I38" s="190">
        <v>0</v>
      </c>
      <c r="J38" s="190">
        <v>0</v>
      </c>
      <c r="K38" s="190">
        <v>0</v>
      </c>
      <c r="L38" s="190">
        <v>0</v>
      </c>
      <c r="M38" s="190">
        <v>0</v>
      </c>
      <c r="N38" s="190">
        <v>0</v>
      </c>
      <c r="O38" s="190">
        <v>25809</v>
      </c>
      <c r="P38" s="190">
        <v>0</v>
      </c>
      <c r="Q38" s="190">
        <v>0</v>
      </c>
      <c r="R38" s="149" t="s">
        <v>547</v>
      </c>
      <c r="S38" s="384">
        <v>12</v>
      </c>
      <c r="T38" s="149" t="s">
        <v>176</v>
      </c>
      <c r="U38"/>
      <c r="V38" s="350">
        <f>SUM(G38:N38)</f>
        <v>273.64099999999996</v>
      </c>
    </row>
    <row r="39" spans="1:22" x14ac:dyDescent="0.25">
      <c r="A39" s="149" t="s">
        <v>809</v>
      </c>
      <c r="B39" s="149">
        <v>701</v>
      </c>
      <c r="C39" s="26" t="s">
        <v>206</v>
      </c>
      <c r="D39" t="s">
        <v>207</v>
      </c>
      <c r="E39" s="149" t="s">
        <v>810</v>
      </c>
      <c r="F39" s="149" t="s">
        <v>13</v>
      </c>
      <c r="G39" s="190">
        <v>279.62299999999993</v>
      </c>
      <c r="H39" s="190">
        <v>0</v>
      </c>
      <c r="I39" s="190">
        <v>0</v>
      </c>
      <c r="J39" s="190">
        <v>0</v>
      </c>
      <c r="K39" s="190">
        <v>0</v>
      </c>
      <c r="L39" s="190">
        <v>0</v>
      </c>
      <c r="M39" s="190">
        <v>0</v>
      </c>
      <c r="N39" s="190">
        <v>0</v>
      </c>
      <c r="O39" s="190">
        <v>22906</v>
      </c>
      <c r="P39" s="190">
        <v>0</v>
      </c>
      <c r="Q39" s="190">
        <v>0</v>
      </c>
      <c r="R39" s="149" t="s">
        <v>547</v>
      </c>
      <c r="S39" s="384">
        <v>12</v>
      </c>
      <c r="T39" s="149" t="s">
        <v>207</v>
      </c>
      <c r="U39"/>
      <c r="V39" s="350">
        <f>SUM(G39:N39)</f>
        <v>279.62299999999993</v>
      </c>
    </row>
    <row r="40" spans="1:22" x14ac:dyDescent="0.25">
      <c r="A40" s="149" t="s">
        <v>1318</v>
      </c>
      <c r="B40" s="149">
        <v>2</v>
      </c>
      <c r="C40" s="26" t="s">
        <v>78</v>
      </c>
      <c r="D40" t="s">
        <v>83</v>
      </c>
      <c r="E40" s="149" t="s">
        <v>619</v>
      </c>
      <c r="F40" s="149" t="s">
        <v>7</v>
      </c>
      <c r="G40" s="190">
        <v>288.26400000000001</v>
      </c>
      <c r="H40" s="190">
        <v>0</v>
      </c>
      <c r="I40" s="190">
        <v>0</v>
      </c>
      <c r="J40" s="190">
        <v>0</v>
      </c>
      <c r="K40" s="190">
        <v>0</v>
      </c>
      <c r="L40" s="190">
        <v>0</v>
      </c>
      <c r="M40" s="190">
        <v>0</v>
      </c>
      <c r="N40" s="190">
        <v>0</v>
      </c>
      <c r="O40" s="190">
        <v>24741</v>
      </c>
      <c r="P40" s="190">
        <v>0</v>
      </c>
      <c r="Q40" s="190">
        <v>0</v>
      </c>
      <c r="R40" s="149" t="s">
        <v>547</v>
      </c>
      <c r="S40" s="384">
        <v>12</v>
      </c>
      <c r="T40" s="149" t="s">
        <v>94</v>
      </c>
      <c r="U40"/>
      <c r="V40" s="350">
        <f>SUM(G40:N40)</f>
        <v>288.26400000000001</v>
      </c>
    </row>
    <row r="41" spans="1:22" x14ac:dyDescent="0.25">
      <c r="A41" s="149" t="s">
        <v>890</v>
      </c>
      <c r="B41" s="149">
        <v>687</v>
      </c>
      <c r="C41" s="26" t="s">
        <v>260</v>
      </c>
      <c r="D41" t="s">
        <v>261</v>
      </c>
      <c r="E41" s="149" t="s">
        <v>891</v>
      </c>
      <c r="F41" s="149" t="s">
        <v>14</v>
      </c>
      <c r="G41" s="190">
        <v>298.99799999999999</v>
      </c>
      <c r="H41" s="190">
        <v>0</v>
      </c>
      <c r="I41" s="190">
        <v>0</v>
      </c>
      <c r="J41" s="190">
        <v>0</v>
      </c>
      <c r="K41" s="190">
        <v>0</v>
      </c>
      <c r="L41" s="190">
        <v>0</v>
      </c>
      <c r="M41" s="190">
        <v>0</v>
      </c>
      <c r="N41" s="190">
        <v>0</v>
      </c>
      <c r="O41" s="190">
        <v>31685</v>
      </c>
      <c r="P41" s="190">
        <v>0</v>
      </c>
      <c r="Q41" s="190">
        <v>0</v>
      </c>
      <c r="R41" s="149" t="s">
        <v>547</v>
      </c>
      <c r="S41" s="384">
        <v>12</v>
      </c>
      <c r="T41" s="149" t="s">
        <v>261</v>
      </c>
      <c r="U41"/>
      <c r="V41" s="350">
        <f>SUM(G41:N41)</f>
        <v>298.99799999999999</v>
      </c>
    </row>
    <row r="42" spans="1:22" x14ac:dyDescent="0.25">
      <c r="A42" s="149" t="s">
        <v>608</v>
      </c>
      <c r="B42" s="149">
        <v>2</v>
      </c>
      <c r="C42" s="26" t="s">
        <v>78</v>
      </c>
      <c r="D42" t="s">
        <v>82</v>
      </c>
      <c r="E42" s="149" t="s">
        <v>598</v>
      </c>
      <c r="F42" s="149" t="s">
        <v>13</v>
      </c>
      <c r="G42" s="190">
        <v>306</v>
      </c>
      <c r="H42" s="190">
        <v>0</v>
      </c>
      <c r="I42" s="190">
        <v>0</v>
      </c>
      <c r="J42" s="190">
        <v>0</v>
      </c>
      <c r="K42" s="190">
        <v>0</v>
      </c>
      <c r="L42" s="190">
        <v>0</v>
      </c>
      <c r="M42" s="190">
        <v>0</v>
      </c>
      <c r="N42" s="190">
        <v>0</v>
      </c>
      <c r="O42" s="190">
        <v>35826</v>
      </c>
      <c r="P42" s="190">
        <v>0</v>
      </c>
      <c r="Q42" s="190">
        <v>0</v>
      </c>
      <c r="R42" s="149" t="s">
        <v>584</v>
      </c>
      <c r="S42" s="384">
        <v>12</v>
      </c>
      <c r="T42" s="149" t="s">
        <v>599</v>
      </c>
      <c r="U42"/>
      <c r="V42" s="350">
        <f>SUM(G42:N42)</f>
        <v>306</v>
      </c>
    </row>
    <row r="43" spans="1:22" x14ac:dyDescent="0.25">
      <c r="A43" s="149" t="s">
        <v>635</v>
      </c>
      <c r="B43" s="149">
        <v>2</v>
      </c>
      <c r="C43" s="26" t="s">
        <v>78</v>
      </c>
      <c r="D43" t="s">
        <v>100</v>
      </c>
      <c r="E43" s="149" t="s">
        <v>636</v>
      </c>
      <c r="F43" s="149" t="s">
        <v>13</v>
      </c>
      <c r="G43" s="190">
        <v>318.35999999999996</v>
      </c>
      <c r="H43" s="190">
        <v>0</v>
      </c>
      <c r="I43" s="190">
        <v>0</v>
      </c>
      <c r="J43" s="190">
        <v>0</v>
      </c>
      <c r="K43" s="190">
        <v>0</v>
      </c>
      <c r="L43" s="190">
        <v>0</v>
      </c>
      <c r="M43" s="190">
        <v>0</v>
      </c>
      <c r="N43" s="190">
        <v>0</v>
      </c>
      <c r="O43" s="190">
        <v>26913</v>
      </c>
      <c r="P43" s="190">
        <v>0</v>
      </c>
      <c r="Q43" s="190">
        <v>0</v>
      </c>
      <c r="R43" s="149" t="s">
        <v>547</v>
      </c>
      <c r="S43" s="384">
        <v>12</v>
      </c>
      <c r="T43" s="149" t="s">
        <v>100</v>
      </c>
      <c r="U43"/>
      <c r="V43" s="350">
        <f>SUM(G43:N43)</f>
        <v>318.35999999999996</v>
      </c>
    </row>
    <row r="44" spans="1:22" x14ac:dyDescent="0.25">
      <c r="A44" s="149" t="s">
        <v>930</v>
      </c>
      <c r="B44" s="149">
        <v>340</v>
      </c>
      <c r="C44" s="26" t="s">
        <v>293</v>
      </c>
      <c r="D44" t="s">
        <v>294</v>
      </c>
      <c r="E44" s="149" t="s">
        <v>931</v>
      </c>
      <c r="F44" s="149" t="s">
        <v>4</v>
      </c>
      <c r="G44" s="190">
        <v>334.78300000000002</v>
      </c>
      <c r="H44" s="190">
        <v>0</v>
      </c>
      <c r="I44" s="190">
        <v>0</v>
      </c>
      <c r="J44" s="190">
        <v>0</v>
      </c>
      <c r="K44" s="190">
        <v>0</v>
      </c>
      <c r="L44" s="190">
        <v>0</v>
      </c>
      <c r="M44" s="190">
        <v>0</v>
      </c>
      <c r="N44" s="190">
        <v>0</v>
      </c>
      <c r="O44" s="190">
        <v>34033</v>
      </c>
      <c r="P44" s="190">
        <v>0</v>
      </c>
      <c r="Q44" s="190">
        <v>0</v>
      </c>
      <c r="R44" s="149" t="s">
        <v>547</v>
      </c>
      <c r="S44" s="384">
        <v>12</v>
      </c>
      <c r="T44" s="149" t="s">
        <v>294</v>
      </c>
      <c r="U44"/>
      <c r="V44" s="350">
        <f>SUM(G44:N44)</f>
        <v>334.78300000000002</v>
      </c>
    </row>
    <row r="45" spans="1:22" x14ac:dyDescent="0.25">
      <c r="A45" s="149" t="s">
        <v>845</v>
      </c>
      <c r="B45" s="149">
        <v>681</v>
      </c>
      <c r="C45" s="26" t="s">
        <v>234</v>
      </c>
      <c r="D45" t="s">
        <v>235</v>
      </c>
      <c r="E45" s="149" t="s">
        <v>846</v>
      </c>
      <c r="F45" s="149" t="s">
        <v>6</v>
      </c>
      <c r="G45" s="190">
        <v>338.42899999999997</v>
      </c>
      <c r="H45" s="190">
        <v>0</v>
      </c>
      <c r="I45" s="190">
        <v>0</v>
      </c>
      <c r="J45" s="190">
        <v>0</v>
      </c>
      <c r="K45" s="190">
        <v>0</v>
      </c>
      <c r="L45" s="190">
        <v>0</v>
      </c>
      <c r="M45" s="190">
        <v>0</v>
      </c>
      <c r="N45" s="190">
        <v>0</v>
      </c>
      <c r="O45" s="190">
        <v>29740</v>
      </c>
      <c r="P45" s="190">
        <v>0</v>
      </c>
      <c r="Q45" s="190">
        <v>0</v>
      </c>
      <c r="R45" s="149" t="s">
        <v>547</v>
      </c>
      <c r="S45" s="384">
        <v>12</v>
      </c>
      <c r="T45" s="149" t="s">
        <v>235</v>
      </c>
      <c r="U45"/>
      <c r="V45" s="350">
        <f>SUM(G45:N45)</f>
        <v>338.42899999999997</v>
      </c>
    </row>
    <row r="46" spans="1:22" x14ac:dyDescent="0.25">
      <c r="A46" s="149" t="s">
        <v>1011</v>
      </c>
      <c r="B46" s="149">
        <v>363</v>
      </c>
      <c r="C46" s="26" t="s">
        <v>361</v>
      </c>
      <c r="D46" t="s">
        <v>362</v>
      </c>
      <c r="E46" s="149" t="s">
        <v>1012</v>
      </c>
      <c r="F46" s="149" t="s">
        <v>13</v>
      </c>
      <c r="G46" s="190">
        <v>372.62199999999996</v>
      </c>
      <c r="H46" s="190">
        <v>0</v>
      </c>
      <c r="I46" s="190">
        <v>0</v>
      </c>
      <c r="J46" s="190">
        <v>0</v>
      </c>
      <c r="K46" s="190">
        <v>0</v>
      </c>
      <c r="L46" s="190">
        <v>0</v>
      </c>
      <c r="M46" s="190">
        <v>0</v>
      </c>
      <c r="N46" s="190">
        <v>0</v>
      </c>
      <c r="O46" s="190">
        <v>29833</v>
      </c>
      <c r="P46" s="190">
        <v>0</v>
      </c>
      <c r="Q46" s="190">
        <v>0</v>
      </c>
      <c r="R46" s="149" t="s">
        <v>547</v>
      </c>
      <c r="S46" s="384">
        <v>12</v>
      </c>
      <c r="T46" s="149" t="s">
        <v>362</v>
      </c>
      <c r="V46" s="350">
        <f>SUM(G46:N46)</f>
        <v>372.62199999999996</v>
      </c>
    </row>
    <row r="47" spans="1:22" x14ac:dyDescent="0.25">
      <c r="A47" s="149" t="s">
        <v>727</v>
      </c>
      <c r="B47" s="149">
        <v>169</v>
      </c>
      <c r="C47" s="26" t="s">
        <v>101</v>
      </c>
      <c r="D47" t="s">
        <v>142</v>
      </c>
      <c r="E47" s="149" t="s">
        <v>728</v>
      </c>
      <c r="F47" s="149" t="s">
        <v>14</v>
      </c>
      <c r="G47" s="190">
        <v>380.43500000000006</v>
      </c>
      <c r="H47" s="190">
        <v>0</v>
      </c>
      <c r="I47" s="190">
        <v>0</v>
      </c>
      <c r="J47" s="190">
        <v>0</v>
      </c>
      <c r="K47" s="190">
        <v>0</v>
      </c>
      <c r="L47" s="190">
        <v>0</v>
      </c>
      <c r="M47" s="190">
        <v>0</v>
      </c>
      <c r="N47" s="190">
        <v>0</v>
      </c>
      <c r="O47" s="190">
        <v>33262</v>
      </c>
      <c r="P47" s="190">
        <v>0</v>
      </c>
      <c r="Q47" s="190">
        <v>0</v>
      </c>
      <c r="R47" s="149" t="s">
        <v>547</v>
      </c>
      <c r="S47" s="384">
        <v>12</v>
      </c>
      <c r="T47" s="149" t="s">
        <v>142</v>
      </c>
      <c r="U47"/>
      <c r="V47" s="350">
        <f>SUM(G47:N47)</f>
        <v>380.43500000000006</v>
      </c>
    </row>
    <row r="48" spans="1:22" x14ac:dyDescent="0.25">
      <c r="A48" s="384" t="s">
        <v>767</v>
      </c>
      <c r="B48" s="384">
        <v>437</v>
      </c>
      <c r="C48" s="386" t="s">
        <v>183</v>
      </c>
      <c r="D48" s="387" t="s">
        <v>184</v>
      </c>
      <c r="E48" s="384" t="s">
        <v>768</v>
      </c>
      <c r="F48" s="384" t="s">
        <v>6</v>
      </c>
      <c r="G48" s="190">
        <v>385.23899999999998</v>
      </c>
      <c r="H48" s="190">
        <v>0</v>
      </c>
      <c r="I48" s="190">
        <v>0</v>
      </c>
      <c r="J48" s="190">
        <v>0</v>
      </c>
      <c r="K48" s="190">
        <v>0</v>
      </c>
      <c r="L48" s="190">
        <v>0</v>
      </c>
      <c r="M48" s="190">
        <v>0</v>
      </c>
      <c r="N48" s="190">
        <v>0</v>
      </c>
      <c r="O48" s="190">
        <v>35621</v>
      </c>
      <c r="P48" s="190">
        <v>0</v>
      </c>
      <c r="Q48" s="190">
        <v>0</v>
      </c>
      <c r="R48" s="384" t="s">
        <v>547</v>
      </c>
      <c r="S48" s="384">
        <v>12</v>
      </c>
      <c r="T48" s="384" t="s">
        <v>184</v>
      </c>
      <c r="U48" s="387"/>
      <c r="V48" s="388">
        <f>SUM(G48:N48)</f>
        <v>385.23899999999998</v>
      </c>
    </row>
    <row r="49" spans="1:22" x14ac:dyDescent="0.25">
      <c r="A49" s="384" t="s">
        <v>777</v>
      </c>
      <c r="B49" s="384">
        <v>256</v>
      </c>
      <c r="C49" s="386" t="s">
        <v>191</v>
      </c>
      <c r="D49" s="387" t="s">
        <v>192</v>
      </c>
      <c r="E49" s="384" t="s">
        <v>778</v>
      </c>
      <c r="F49" s="384" t="s">
        <v>14</v>
      </c>
      <c r="G49" s="190">
        <v>389.24</v>
      </c>
      <c r="H49" s="190">
        <v>0</v>
      </c>
      <c r="I49" s="190">
        <v>0</v>
      </c>
      <c r="J49" s="190">
        <v>0</v>
      </c>
      <c r="K49" s="190">
        <v>0</v>
      </c>
      <c r="L49" s="190">
        <v>0</v>
      </c>
      <c r="M49" s="190">
        <v>0</v>
      </c>
      <c r="N49" s="190">
        <v>0</v>
      </c>
      <c r="O49" s="190">
        <v>35758</v>
      </c>
      <c r="P49" s="190">
        <v>0</v>
      </c>
      <c r="Q49" s="190">
        <v>0</v>
      </c>
      <c r="R49" s="384" t="s">
        <v>547</v>
      </c>
      <c r="S49" s="384">
        <v>12</v>
      </c>
      <c r="T49" s="384" t="s">
        <v>192</v>
      </c>
      <c r="U49" s="387"/>
      <c r="V49" s="388">
        <f>SUM(G49:N49)</f>
        <v>389.24</v>
      </c>
    </row>
    <row r="50" spans="1:22" x14ac:dyDescent="0.25">
      <c r="A50" s="384" t="s">
        <v>703</v>
      </c>
      <c r="B50" s="384">
        <v>169</v>
      </c>
      <c r="C50" s="386" t="s">
        <v>101</v>
      </c>
      <c r="D50" s="387" t="s">
        <v>104</v>
      </c>
      <c r="E50" s="384" t="s">
        <v>704</v>
      </c>
      <c r="F50" s="384" t="s">
        <v>14</v>
      </c>
      <c r="G50" s="190">
        <v>410.48200000000003</v>
      </c>
      <c r="H50" s="190">
        <v>0</v>
      </c>
      <c r="I50" s="190">
        <v>0</v>
      </c>
      <c r="J50" s="190">
        <v>0</v>
      </c>
      <c r="K50" s="190">
        <v>0</v>
      </c>
      <c r="L50" s="190">
        <v>0</v>
      </c>
      <c r="M50" s="190">
        <v>0</v>
      </c>
      <c r="N50" s="190">
        <v>0</v>
      </c>
      <c r="O50" s="190">
        <v>34754</v>
      </c>
      <c r="P50" s="190">
        <v>0</v>
      </c>
      <c r="Q50" s="190">
        <v>0</v>
      </c>
      <c r="R50" s="384" t="s">
        <v>547</v>
      </c>
      <c r="S50" s="384">
        <v>12</v>
      </c>
      <c r="T50" s="384" t="s">
        <v>104</v>
      </c>
      <c r="U50" s="387"/>
      <c r="V50" s="388">
        <f>SUM(G50:N50)</f>
        <v>410.48200000000003</v>
      </c>
    </row>
    <row r="51" spans="1:22" x14ac:dyDescent="0.25">
      <c r="A51" s="149" t="s">
        <v>966</v>
      </c>
      <c r="B51" s="149">
        <v>425</v>
      </c>
      <c r="C51" s="26" t="s">
        <v>322</v>
      </c>
      <c r="D51" t="s">
        <v>323</v>
      </c>
      <c r="E51" s="149" t="s">
        <v>967</v>
      </c>
      <c r="F51" s="149" t="s">
        <v>6</v>
      </c>
      <c r="G51" s="190">
        <v>414.16999999999996</v>
      </c>
      <c r="H51" s="190">
        <v>0</v>
      </c>
      <c r="I51" s="190">
        <v>0</v>
      </c>
      <c r="J51" s="190">
        <v>0</v>
      </c>
      <c r="K51" s="190">
        <v>0</v>
      </c>
      <c r="L51" s="190">
        <v>0</v>
      </c>
      <c r="M51" s="190">
        <v>0</v>
      </c>
      <c r="N51" s="190">
        <v>0</v>
      </c>
      <c r="O51" s="190">
        <v>38377</v>
      </c>
      <c r="P51" s="190">
        <v>0</v>
      </c>
      <c r="Q51" s="190">
        <v>0</v>
      </c>
      <c r="R51" s="149" t="s">
        <v>547</v>
      </c>
      <c r="S51" s="384">
        <v>12</v>
      </c>
      <c r="T51" s="149" t="s">
        <v>323</v>
      </c>
      <c r="U51"/>
      <c r="V51" s="350">
        <f>SUM(G51:N51)</f>
        <v>414.16999999999996</v>
      </c>
    </row>
    <row r="52" spans="1:22" x14ac:dyDescent="0.25">
      <c r="A52" s="384" t="s">
        <v>886</v>
      </c>
      <c r="B52" s="384">
        <v>660</v>
      </c>
      <c r="C52" s="386" t="s">
        <v>256</v>
      </c>
      <c r="D52" s="387" t="s">
        <v>257</v>
      </c>
      <c r="E52" s="384" t="s">
        <v>887</v>
      </c>
      <c r="F52" s="384" t="s">
        <v>6</v>
      </c>
      <c r="G52" s="190">
        <v>409</v>
      </c>
      <c r="H52" s="190">
        <v>0</v>
      </c>
      <c r="I52" s="190">
        <v>0</v>
      </c>
      <c r="J52" s="190">
        <v>0</v>
      </c>
      <c r="K52" s="190">
        <v>13.834999999999999</v>
      </c>
      <c r="L52" s="190">
        <v>0</v>
      </c>
      <c r="M52" s="190">
        <v>0</v>
      </c>
      <c r="N52" s="190">
        <v>0</v>
      </c>
      <c r="O52" s="190">
        <v>42637</v>
      </c>
      <c r="P52" s="190">
        <v>0</v>
      </c>
      <c r="Q52" s="190">
        <v>0</v>
      </c>
      <c r="R52" s="384" t="s">
        <v>547</v>
      </c>
      <c r="S52" s="384">
        <v>12</v>
      </c>
      <c r="T52" s="384" t="s">
        <v>257</v>
      </c>
      <c r="U52" s="387"/>
      <c r="V52" s="388">
        <f>SUM(G52:N52)</f>
        <v>422.83499999999998</v>
      </c>
    </row>
    <row r="53" spans="1:22" s="387" customFormat="1" x14ac:dyDescent="0.25">
      <c r="A53" s="149" t="s">
        <v>1341</v>
      </c>
      <c r="B53" s="149">
        <v>2</v>
      </c>
      <c r="C53" s="26" t="s">
        <v>78</v>
      </c>
      <c r="D53" t="s">
        <v>91</v>
      </c>
      <c r="E53" s="149" t="s">
        <v>2112</v>
      </c>
      <c r="F53" s="149" t="s">
        <v>13</v>
      </c>
      <c r="G53" s="190">
        <v>431.71199999999993</v>
      </c>
      <c r="H53" s="190">
        <v>0</v>
      </c>
      <c r="I53" s="190">
        <v>0</v>
      </c>
      <c r="J53" s="190">
        <v>0</v>
      </c>
      <c r="K53" s="190">
        <v>0</v>
      </c>
      <c r="L53" s="190">
        <v>0</v>
      </c>
      <c r="M53" s="190">
        <v>0</v>
      </c>
      <c r="N53" s="190">
        <v>0</v>
      </c>
      <c r="O53" s="190">
        <v>35835</v>
      </c>
      <c r="P53" s="190">
        <v>0</v>
      </c>
      <c r="Q53" s="190">
        <v>0</v>
      </c>
      <c r="R53" s="149" t="s">
        <v>547</v>
      </c>
      <c r="S53" s="384">
        <v>12</v>
      </c>
      <c r="T53" s="149" t="s">
        <v>91</v>
      </c>
      <c r="U53"/>
      <c r="V53" s="350">
        <f>SUM(G53:N53)</f>
        <v>431.71199999999993</v>
      </c>
    </row>
    <row r="54" spans="1:22" s="387" customFormat="1" x14ac:dyDescent="0.25">
      <c r="A54" s="149" t="s">
        <v>934</v>
      </c>
      <c r="B54" s="149">
        <v>416</v>
      </c>
      <c r="C54" s="26" t="s">
        <v>297</v>
      </c>
      <c r="D54" t="s">
        <v>298</v>
      </c>
      <c r="E54" s="149" t="s">
        <v>935</v>
      </c>
      <c r="F54" s="149" t="s">
        <v>14</v>
      </c>
      <c r="G54" s="190">
        <v>437.05400000000003</v>
      </c>
      <c r="H54" s="190">
        <v>0</v>
      </c>
      <c r="I54" s="190">
        <v>0</v>
      </c>
      <c r="J54" s="190">
        <v>0</v>
      </c>
      <c r="K54" s="190">
        <v>0</v>
      </c>
      <c r="L54" s="190">
        <v>0</v>
      </c>
      <c r="M54" s="190">
        <v>0</v>
      </c>
      <c r="N54" s="190">
        <v>0</v>
      </c>
      <c r="O54" s="190">
        <v>40357</v>
      </c>
      <c r="P54" s="190">
        <v>0</v>
      </c>
      <c r="Q54" s="190">
        <v>0</v>
      </c>
      <c r="R54" s="149" t="s">
        <v>547</v>
      </c>
      <c r="S54" s="384">
        <v>12</v>
      </c>
      <c r="T54" s="149" t="s">
        <v>298</v>
      </c>
      <c r="U54"/>
      <c r="V54" s="350">
        <f>SUM(G54:N54)</f>
        <v>437.05400000000003</v>
      </c>
    </row>
    <row r="55" spans="1:22" s="387" customFormat="1" x14ac:dyDescent="0.25">
      <c r="A55" s="149" t="s">
        <v>996</v>
      </c>
      <c r="B55" s="149">
        <v>586</v>
      </c>
      <c r="C55" s="26" t="s">
        <v>353</v>
      </c>
      <c r="D55" t="s">
        <v>354</v>
      </c>
      <c r="E55" s="149" t="s">
        <v>997</v>
      </c>
      <c r="F55" s="149" t="s">
        <v>7</v>
      </c>
      <c r="G55" s="190">
        <v>441.15199999999993</v>
      </c>
      <c r="H55" s="190">
        <v>0</v>
      </c>
      <c r="I55" s="190">
        <v>0</v>
      </c>
      <c r="J55" s="190">
        <v>0</v>
      </c>
      <c r="K55" s="190">
        <v>0</v>
      </c>
      <c r="L55" s="190">
        <v>0</v>
      </c>
      <c r="M55" s="190">
        <v>0</v>
      </c>
      <c r="N55" s="190">
        <v>0</v>
      </c>
      <c r="O55" s="190">
        <v>17938</v>
      </c>
      <c r="P55" s="190">
        <v>0</v>
      </c>
      <c r="Q55" s="190">
        <v>0</v>
      </c>
      <c r="R55" s="149" t="s">
        <v>547</v>
      </c>
      <c r="S55" s="384">
        <v>12</v>
      </c>
      <c r="T55" s="149" t="s">
        <v>354</v>
      </c>
      <c r="U55" s="149"/>
      <c r="V55" s="350">
        <f>SUM(G55:N55)</f>
        <v>441.15199999999993</v>
      </c>
    </row>
    <row r="56" spans="1:22" x14ac:dyDescent="0.25">
      <c r="A56" s="149" t="s">
        <v>843</v>
      </c>
      <c r="B56" s="149">
        <v>332</v>
      </c>
      <c r="C56" s="26" t="s">
        <v>232</v>
      </c>
      <c r="D56" t="s">
        <v>233</v>
      </c>
      <c r="E56" s="149" t="s">
        <v>844</v>
      </c>
      <c r="F56" s="149" t="s">
        <v>14</v>
      </c>
      <c r="G56" s="190">
        <v>441.98199999999997</v>
      </c>
      <c r="H56" s="190">
        <v>0</v>
      </c>
      <c r="I56" s="190">
        <v>0</v>
      </c>
      <c r="J56" s="190">
        <v>0</v>
      </c>
      <c r="K56" s="190">
        <v>0</v>
      </c>
      <c r="L56" s="190">
        <v>0</v>
      </c>
      <c r="M56" s="190">
        <v>0</v>
      </c>
      <c r="N56" s="190">
        <v>0</v>
      </c>
      <c r="O56" s="190">
        <v>0</v>
      </c>
      <c r="P56" s="190">
        <v>0</v>
      </c>
      <c r="Q56" s="190">
        <v>0</v>
      </c>
      <c r="R56" s="149" t="s">
        <v>547</v>
      </c>
      <c r="S56" s="384">
        <v>12</v>
      </c>
      <c r="T56" s="149" t="s">
        <v>233</v>
      </c>
      <c r="U56"/>
      <c r="V56" s="350">
        <f>SUM(G56:N56)</f>
        <v>441.98199999999997</v>
      </c>
    </row>
    <row r="57" spans="1:22" x14ac:dyDescent="0.25">
      <c r="A57" s="149" t="s">
        <v>1032</v>
      </c>
      <c r="B57" s="149">
        <v>375</v>
      </c>
      <c r="C57" s="26" t="s">
        <v>408</v>
      </c>
      <c r="D57" t="s">
        <v>409</v>
      </c>
      <c r="E57" s="149" t="s">
        <v>1033</v>
      </c>
      <c r="F57" s="149" t="s">
        <v>9</v>
      </c>
      <c r="G57" s="190">
        <v>443.88100000000003</v>
      </c>
      <c r="H57" s="190">
        <v>0</v>
      </c>
      <c r="I57" s="190">
        <v>0</v>
      </c>
      <c r="J57" s="190">
        <v>0</v>
      </c>
      <c r="K57" s="190">
        <v>0</v>
      </c>
      <c r="L57" s="190">
        <v>0</v>
      </c>
      <c r="M57" s="190">
        <v>0</v>
      </c>
      <c r="N57" s="190">
        <v>0</v>
      </c>
      <c r="O57" s="190">
        <v>43940</v>
      </c>
      <c r="P57" s="190">
        <v>0</v>
      </c>
      <c r="Q57" s="190">
        <v>0</v>
      </c>
      <c r="R57" s="149" t="s">
        <v>547</v>
      </c>
      <c r="S57" s="384">
        <v>12</v>
      </c>
      <c r="T57" s="149" t="s">
        <v>409</v>
      </c>
      <c r="V57" s="350">
        <f>SUM(G57:N57)</f>
        <v>443.88100000000003</v>
      </c>
    </row>
    <row r="58" spans="1:22" x14ac:dyDescent="0.25">
      <c r="A58" s="149" t="s">
        <v>840</v>
      </c>
      <c r="B58" s="149">
        <v>32</v>
      </c>
      <c r="C58" s="26" t="s">
        <v>227</v>
      </c>
      <c r="D58" t="s">
        <v>231</v>
      </c>
      <c r="E58" s="149" t="s">
        <v>596</v>
      </c>
      <c r="F58" s="149" t="s">
        <v>12</v>
      </c>
      <c r="G58" s="190">
        <v>444</v>
      </c>
      <c r="H58" s="190">
        <v>0</v>
      </c>
      <c r="I58" s="190">
        <v>0</v>
      </c>
      <c r="J58" s="190">
        <v>0</v>
      </c>
      <c r="K58" s="190">
        <v>0</v>
      </c>
      <c r="L58" s="190">
        <v>0</v>
      </c>
      <c r="M58" s="190">
        <v>0</v>
      </c>
      <c r="N58" s="190">
        <v>0</v>
      </c>
      <c r="O58" s="190">
        <v>30030</v>
      </c>
      <c r="P58" s="190">
        <v>0</v>
      </c>
      <c r="Q58" s="190">
        <v>0</v>
      </c>
      <c r="R58" s="149" t="s">
        <v>584</v>
      </c>
      <c r="S58" s="384">
        <v>12</v>
      </c>
      <c r="T58" s="149">
        <v>0</v>
      </c>
      <c r="U58"/>
      <c r="V58" s="350">
        <f>SUM(G58:N58)</f>
        <v>444</v>
      </c>
    </row>
    <row r="59" spans="1:22" x14ac:dyDescent="0.25">
      <c r="A59" s="149" t="s">
        <v>1002</v>
      </c>
      <c r="B59" s="149">
        <v>72</v>
      </c>
      <c r="C59" s="26" t="s">
        <v>359</v>
      </c>
      <c r="D59" t="s">
        <v>360</v>
      </c>
      <c r="E59" s="149" t="s">
        <v>1003</v>
      </c>
      <c r="F59" s="149" t="s">
        <v>14</v>
      </c>
      <c r="G59" s="190">
        <v>445.06300000000005</v>
      </c>
      <c r="H59" s="190">
        <v>0</v>
      </c>
      <c r="I59" s="190">
        <v>0</v>
      </c>
      <c r="J59" s="190">
        <v>0</v>
      </c>
      <c r="K59" s="190">
        <v>0</v>
      </c>
      <c r="L59" s="190">
        <v>0</v>
      </c>
      <c r="M59" s="190">
        <v>0</v>
      </c>
      <c r="N59" s="190">
        <v>0</v>
      </c>
      <c r="O59" s="190">
        <v>39254</v>
      </c>
      <c r="P59" s="190">
        <v>0</v>
      </c>
      <c r="Q59" s="190">
        <v>0</v>
      </c>
      <c r="R59" s="149" t="s">
        <v>547</v>
      </c>
      <c r="S59" s="384">
        <v>12</v>
      </c>
      <c r="T59" s="149" t="s">
        <v>360</v>
      </c>
      <c r="V59" s="350">
        <f>SUM(G59:N59)</f>
        <v>445.06300000000005</v>
      </c>
    </row>
    <row r="60" spans="1:22" x14ac:dyDescent="0.25">
      <c r="A60" s="149" t="s">
        <v>765</v>
      </c>
      <c r="B60" s="149">
        <v>658</v>
      </c>
      <c r="C60" s="26" t="s">
        <v>181</v>
      </c>
      <c r="D60" t="s">
        <v>182</v>
      </c>
      <c r="E60" s="149" t="s">
        <v>766</v>
      </c>
      <c r="F60" s="149" t="s">
        <v>6</v>
      </c>
      <c r="G60" s="190">
        <v>446.89299999999992</v>
      </c>
      <c r="H60" s="190">
        <v>0</v>
      </c>
      <c r="I60" s="190">
        <v>0</v>
      </c>
      <c r="J60" s="190">
        <v>0</v>
      </c>
      <c r="K60" s="190">
        <v>0</v>
      </c>
      <c r="L60" s="190">
        <v>0</v>
      </c>
      <c r="M60" s="190">
        <v>0</v>
      </c>
      <c r="N60" s="190">
        <v>0</v>
      </c>
      <c r="O60" s="190">
        <v>40250</v>
      </c>
      <c r="P60" s="190">
        <v>0</v>
      </c>
      <c r="Q60" s="190">
        <v>0</v>
      </c>
      <c r="R60" s="149" t="s">
        <v>547</v>
      </c>
      <c r="S60" s="384">
        <v>12</v>
      </c>
      <c r="T60" s="149" t="s">
        <v>182</v>
      </c>
      <c r="U60"/>
      <c r="V60" s="350">
        <f>SUM(G60:N60)</f>
        <v>446.89299999999992</v>
      </c>
    </row>
    <row r="61" spans="1:22" x14ac:dyDescent="0.25">
      <c r="A61" s="149" t="s">
        <v>771</v>
      </c>
      <c r="B61" s="149">
        <v>368</v>
      </c>
      <c r="C61" s="26" t="s">
        <v>185</v>
      </c>
      <c r="D61" t="s">
        <v>186</v>
      </c>
      <c r="E61" s="149" t="s">
        <v>772</v>
      </c>
      <c r="F61" s="149" t="s">
        <v>7</v>
      </c>
      <c r="G61" s="190">
        <v>463.24400000000003</v>
      </c>
      <c r="H61" s="190">
        <v>0</v>
      </c>
      <c r="I61" s="190">
        <v>0</v>
      </c>
      <c r="J61" s="190">
        <v>0</v>
      </c>
      <c r="K61" s="190">
        <v>0</v>
      </c>
      <c r="L61" s="190">
        <v>0</v>
      </c>
      <c r="M61" s="190">
        <v>0</v>
      </c>
      <c r="N61" s="190">
        <v>0</v>
      </c>
      <c r="O61" s="190">
        <v>39034</v>
      </c>
      <c r="P61" s="190">
        <v>0</v>
      </c>
      <c r="Q61" s="190">
        <v>0</v>
      </c>
      <c r="R61" s="149" t="s">
        <v>547</v>
      </c>
      <c r="S61" s="384">
        <v>12</v>
      </c>
      <c r="T61" s="149" t="s">
        <v>186</v>
      </c>
      <c r="U61"/>
      <c r="V61" s="350">
        <f>SUM(G61:N61)</f>
        <v>463.24400000000003</v>
      </c>
    </row>
    <row r="62" spans="1:22" x14ac:dyDescent="0.25">
      <c r="A62" s="149" t="s">
        <v>898</v>
      </c>
      <c r="B62" s="149">
        <v>330</v>
      </c>
      <c r="C62" s="26" t="s">
        <v>268</v>
      </c>
      <c r="D62" t="s">
        <v>269</v>
      </c>
      <c r="E62" s="149" t="s">
        <v>899</v>
      </c>
      <c r="F62" s="149" t="s">
        <v>6</v>
      </c>
      <c r="G62" s="190">
        <v>480.5</v>
      </c>
      <c r="H62" s="190">
        <v>0</v>
      </c>
      <c r="I62" s="190">
        <v>0</v>
      </c>
      <c r="J62" s="190">
        <v>0</v>
      </c>
      <c r="K62" s="190">
        <v>0</v>
      </c>
      <c r="L62" s="190">
        <v>0</v>
      </c>
      <c r="M62" s="190">
        <v>0</v>
      </c>
      <c r="N62" s="190">
        <v>0</v>
      </c>
      <c r="O62" s="190">
        <v>40910</v>
      </c>
      <c r="P62" s="190">
        <v>0</v>
      </c>
      <c r="Q62" s="190">
        <v>0</v>
      </c>
      <c r="R62" s="149" t="s">
        <v>547</v>
      </c>
      <c r="S62" s="384">
        <v>12</v>
      </c>
      <c r="T62" s="149" t="s">
        <v>269</v>
      </c>
      <c r="U62"/>
      <c r="V62" s="350">
        <f>SUM(G62:N62)</f>
        <v>480.5</v>
      </c>
    </row>
    <row r="63" spans="1:22" x14ac:dyDescent="0.25">
      <c r="A63" s="149" t="s">
        <v>1328</v>
      </c>
      <c r="B63" s="149">
        <v>169</v>
      </c>
      <c r="C63" s="26" t="s">
        <v>101</v>
      </c>
      <c r="D63" t="s">
        <v>108</v>
      </c>
      <c r="E63" s="149" t="s">
        <v>1329</v>
      </c>
      <c r="F63" s="149" t="s">
        <v>13</v>
      </c>
      <c r="G63" s="190">
        <v>497.69399999999996</v>
      </c>
      <c r="H63" s="190">
        <v>0</v>
      </c>
      <c r="I63" s="190">
        <v>0</v>
      </c>
      <c r="J63" s="190">
        <v>0</v>
      </c>
      <c r="K63" s="190">
        <v>0</v>
      </c>
      <c r="L63" s="190">
        <v>0</v>
      </c>
      <c r="M63" s="190">
        <v>0</v>
      </c>
      <c r="N63" s="190">
        <v>0</v>
      </c>
      <c r="O63" s="190">
        <v>44240</v>
      </c>
      <c r="P63" s="190">
        <v>0</v>
      </c>
      <c r="Q63" s="190">
        <v>0</v>
      </c>
      <c r="R63" s="149" t="s">
        <v>547</v>
      </c>
      <c r="S63" s="384">
        <v>12</v>
      </c>
      <c r="T63" s="149" t="s">
        <v>108</v>
      </c>
      <c r="U63"/>
      <c r="V63" s="350">
        <f>SUM(G63:N63)</f>
        <v>497.69399999999996</v>
      </c>
    </row>
    <row r="64" spans="1:22" x14ac:dyDescent="0.25">
      <c r="A64" s="149" t="s">
        <v>745</v>
      </c>
      <c r="B64" s="149">
        <v>291</v>
      </c>
      <c r="C64" s="26" t="s">
        <v>161</v>
      </c>
      <c r="D64" t="s">
        <v>162</v>
      </c>
      <c r="E64" s="149" t="s">
        <v>746</v>
      </c>
      <c r="F64" s="149" t="s">
        <v>4</v>
      </c>
      <c r="G64" s="190">
        <v>240.27999999999997</v>
      </c>
      <c r="H64" s="190">
        <v>0</v>
      </c>
      <c r="I64" s="190">
        <v>0</v>
      </c>
      <c r="J64" s="190">
        <v>276.17500000000001</v>
      </c>
      <c r="K64" s="190">
        <v>0</v>
      </c>
      <c r="L64" s="190">
        <v>0</v>
      </c>
      <c r="M64" s="190">
        <v>0</v>
      </c>
      <c r="N64" s="190">
        <v>0</v>
      </c>
      <c r="O64" s="190">
        <v>27688</v>
      </c>
      <c r="P64" s="190">
        <v>0</v>
      </c>
      <c r="Q64" s="190">
        <v>0</v>
      </c>
      <c r="R64" s="149" t="s">
        <v>547</v>
      </c>
      <c r="S64" s="384">
        <v>12</v>
      </c>
      <c r="T64" s="149" t="s">
        <v>162</v>
      </c>
      <c r="U64"/>
      <c r="V64" s="350">
        <f>SUM(G64:N64)</f>
        <v>516.45499999999993</v>
      </c>
    </row>
    <row r="65" spans="1:22" x14ac:dyDescent="0.25">
      <c r="A65" s="149" t="s">
        <v>968</v>
      </c>
      <c r="B65" s="149">
        <v>399</v>
      </c>
      <c r="C65" s="26" t="s">
        <v>326</v>
      </c>
      <c r="D65" t="s">
        <v>327</v>
      </c>
      <c r="E65" s="149" t="s">
        <v>969</v>
      </c>
      <c r="F65" s="149" t="s">
        <v>6</v>
      </c>
      <c r="G65" s="190">
        <v>525.61399999999992</v>
      </c>
      <c r="H65" s="190">
        <v>0</v>
      </c>
      <c r="I65" s="190">
        <v>0</v>
      </c>
      <c r="J65" s="190">
        <v>0</v>
      </c>
      <c r="K65" s="190">
        <v>0</v>
      </c>
      <c r="L65" s="190">
        <v>0</v>
      </c>
      <c r="M65" s="190">
        <v>0</v>
      </c>
      <c r="N65" s="190">
        <v>0</v>
      </c>
      <c r="O65" s="190">
        <v>55220</v>
      </c>
      <c r="P65" s="190">
        <v>0</v>
      </c>
      <c r="Q65" s="190">
        <v>0</v>
      </c>
      <c r="R65" s="149" t="s">
        <v>547</v>
      </c>
      <c r="S65" s="384">
        <v>12</v>
      </c>
      <c r="T65" s="149" t="s">
        <v>327</v>
      </c>
      <c r="U65"/>
      <c r="V65" s="350">
        <f>SUM(G65:N65)</f>
        <v>525.61399999999992</v>
      </c>
    </row>
    <row r="66" spans="1:22" x14ac:dyDescent="0.25">
      <c r="A66" s="149" t="s">
        <v>743</v>
      </c>
      <c r="B66" s="149">
        <v>747</v>
      </c>
      <c r="C66" s="26" t="s">
        <v>159</v>
      </c>
      <c r="D66" t="s">
        <v>160</v>
      </c>
      <c r="E66" s="149" t="s">
        <v>744</v>
      </c>
      <c r="F66" s="149" t="s">
        <v>14</v>
      </c>
      <c r="G66" s="190">
        <v>528.76800000000003</v>
      </c>
      <c r="H66" s="190">
        <v>0</v>
      </c>
      <c r="I66" s="190">
        <v>0</v>
      </c>
      <c r="J66" s="190">
        <v>0</v>
      </c>
      <c r="K66" s="190">
        <v>0</v>
      </c>
      <c r="L66" s="190">
        <v>0</v>
      </c>
      <c r="M66" s="190">
        <v>0</v>
      </c>
      <c r="N66" s="190">
        <v>0</v>
      </c>
      <c r="O66" s="190">
        <v>43333</v>
      </c>
      <c r="P66" s="190">
        <v>0</v>
      </c>
      <c r="Q66" s="190">
        <v>0</v>
      </c>
      <c r="R66" s="149" t="s">
        <v>547</v>
      </c>
      <c r="S66" s="384">
        <v>12</v>
      </c>
      <c r="T66" s="149" t="s">
        <v>160</v>
      </c>
      <c r="U66"/>
      <c r="V66" s="350">
        <f>SUM(G66:N66)</f>
        <v>528.76800000000003</v>
      </c>
    </row>
    <row r="67" spans="1:22" x14ac:dyDescent="0.25">
      <c r="A67" s="149" t="s">
        <v>627</v>
      </c>
      <c r="B67" s="149">
        <v>2</v>
      </c>
      <c r="C67" s="26" t="s">
        <v>78</v>
      </c>
      <c r="D67" t="s">
        <v>80</v>
      </c>
      <c r="E67" s="149" t="s">
        <v>628</v>
      </c>
      <c r="F67" s="149" t="s">
        <v>14</v>
      </c>
      <c r="G67" s="190">
        <v>557.69700000000012</v>
      </c>
      <c r="H67" s="190">
        <v>0</v>
      </c>
      <c r="I67" s="190">
        <v>0</v>
      </c>
      <c r="J67" s="190">
        <v>0</v>
      </c>
      <c r="K67" s="190">
        <v>0</v>
      </c>
      <c r="L67" s="190">
        <v>0</v>
      </c>
      <c r="M67" s="190">
        <v>0</v>
      </c>
      <c r="N67" s="190">
        <v>0</v>
      </c>
      <c r="O67" s="190">
        <v>48192</v>
      </c>
      <c r="P67" s="190">
        <v>0</v>
      </c>
      <c r="Q67" s="190">
        <v>0</v>
      </c>
      <c r="R67" s="149" t="s">
        <v>547</v>
      </c>
      <c r="S67" s="384">
        <v>12</v>
      </c>
      <c r="T67" s="149" t="s">
        <v>629</v>
      </c>
      <c r="U67"/>
      <c r="V67" s="350">
        <f>SUM(G67:N67)</f>
        <v>557.69700000000012</v>
      </c>
    </row>
    <row r="68" spans="1:22" x14ac:dyDescent="0.25">
      <c r="A68" s="149" t="s">
        <v>820</v>
      </c>
      <c r="B68" s="149">
        <v>341</v>
      </c>
      <c r="C68" s="26" t="s">
        <v>216</v>
      </c>
      <c r="D68" t="s">
        <v>217</v>
      </c>
      <c r="E68" s="149" t="s">
        <v>821</v>
      </c>
      <c r="F68" s="149" t="s">
        <v>14</v>
      </c>
      <c r="G68" s="190">
        <v>571.29999999999995</v>
      </c>
      <c r="H68" s="190">
        <v>0</v>
      </c>
      <c r="I68" s="190">
        <v>0</v>
      </c>
      <c r="J68" s="190">
        <v>0</v>
      </c>
      <c r="K68" s="190">
        <v>0</v>
      </c>
      <c r="L68" s="190">
        <v>0</v>
      </c>
      <c r="M68" s="190">
        <v>0</v>
      </c>
      <c r="N68" s="190">
        <v>0</v>
      </c>
      <c r="O68" s="190">
        <v>46983</v>
      </c>
      <c r="P68" s="190">
        <v>0</v>
      </c>
      <c r="Q68" s="190">
        <v>0</v>
      </c>
      <c r="R68" s="149" t="s">
        <v>547</v>
      </c>
      <c r="S68" s="384">
        <v>12</v>
      </c>
      <c r="T68" s="149" t="s">
        <v>217</v>
      </c>
      <c r="U68"/>
      <c r="V68" s="350">
        <f>SUM(G68:N68)</f>
        <v>571.29999999999995</v>
      </c>
    </row>
    <row r="69" spans="1:22" x14ac:dyDescent="0.25">
      <c r="A69" s="149" t="s">
        <v>709</v>
      </c>
      <c r="B69" s="149">
        <v>169</v>
      </c>
      <c r="C69" s="26" t="s">
        <v>101</v>
      </c>
      <c r="D69" t="s">
        <v>113</v>
      </c>
      <c r="E69" s="149" t="s">
        <v>710</v>
      </c>
      <c r="F69" s="149" t="s">
        <v>14</v>
      </c>
      <c r="G69" s="190">
        <v>592.94800000000009</v>
      </c>
      <c r="H69" s="190">
        <v>0</v>
      </c>
      <c r="I69" s="190">
        <v>0</v>
      </c>
      <c r="J69" s="190">
        <v>0</v>
      </c>
      <c r="K69" s="190">
        <v>0</v>
      </c>
      <c r="L69" s="190">
        <v>0</v>
      </c>
      <c r="M69" s="190">
        <v>0</v>
      </c>
      <c r="N69" s="190">
        <v>0</v>
      </c>
      <c r="O69" s="190">
        <v>44333</v>
      </c>
      <c r="P69" s="190">
        <v>0</v>
      </c>
      <c r="Q69" s="190">
        <v>0</v>
      </c>
      <c r="R69" s="149" t="s">
        <v>547</v>
      </c>
      <c r="S69" s="384">
        <v>12</v>
      </c>
      <c r="T69" s="149" t="s">
        <v>113</v>
      </c>
      <c r="U69"/>
      <c r="V69" s="350">
        <f>SUM(G69:N69)</f>
        <v>592.94800000000009</v>
      </c>
    </row>
    <row r="70" spans="1:22" x14ac:dyDescent="0.25">
      <c r="A70" s="149" t="s">
        <v>857</v>
      </c>
      <c r="B70" s="149">
        <v>369</v>
      </c>
      <c r="C70" s="26" t="s">
        <v>243</v>
      </c>
      <c r="D70" t="s">
        <v>244</v>
      </c>
      <c r="E70" s="149" t="s">
        <v>858</v>
      </c>
      <c r="F70" s="149" t="s">
        <v>11</v>
      </c>
      <c r="G70" s="190">
        <v>606.62700000000007</v>
      </c>
      <c r="H70" s="190">
        <v>0</v>
      </c>
      <c r="I70" s="190">
        <v>0</v>
      </c>
      <c r="J70" s="190">
        <v>0</v>
      </c>
      <c r="K70" s="190">
        <v>0</v>
      </c>
      <c r="L70" s="190">
        <v>0</v>
      </c>
      <c r="M70" s="190">
        <v>0</v>
      </c>
      <c r="N70" s="190">
        <v>0</v>
      </c>
      <c r="O70" s="190">
        <v>57612</v>
      </c>
      <c r="P70" s="190">
        <v>0</v>
      </c>
      <c r="Q70" s="190">
        <v>0</v>
      </c>
      <c r="R70" s="149" t="s">
        <v>547</v>
      </c>
      <c r="S70" s="384">
        <v>12</v>
      </c>
      <c r="T70" s="149" t="s">
        <v>244</v>
      </c>
      <c r="U70"/>
      <c r="V70" s="350">
        <f>SUM(G70:N70)</f>
        <v>606.62700000000007</v>
      </c>
    </row>
    <row r="71" spans="1:22" x14ac:dyDescent="0.25">
      <c r="A71" s="149" t="s">
        <v>719</v>
      </c>
      <c r="B71" s="149">
        <v>169</v>
      </c>
      <c r="C71" s="26" t="s">
        <v>101</v>
      </c>
      <c r="D71" t="s">
        <v>125</v>
      </c>
      <c r="E71" s="149" t="s">
        <v>720</v>
      </c>
      <c r="F71" s="149" t="s">
        <v>14</v>
      </c>
      <c r="G71" s="190">
        <v>614.149</v>
      </c>
      <c r="H71" s="190">
        <v>0</v>
      </c>
      <c r="I71" s="190">
        <v>0</v>
      </c>
      <c r="J71" s="190">
        <v>0</v>
      </c>
      <c r="K71" s="190">
        <v>0</v>
      </c>
      <c r="L71" s="190">
        <v>0</v>
      </c>
      <c r="M71" s="190">
        <v>0</v>
      </c>
      <c r="N71" s="190">
        <v>0</v>
      </c>
      <c r="O71" s="190">
        <v>47755</v>
      </c>
      <c r="P71" s="190">
        <v>0</v>
      </c>
      <c r="Q71" s="190">
        <v>0</v>
      </c>
      <c r="R71" s="149" t="s">
        <v>547</v>
      </c>
      <c r="S71" s="384">
        <v>12</v>
      </c>
      <c r="T71" s="149" t="s">
        <v>125</v>
      </c>
      <c r="U71"/>
      <c r="V71" s="350">
        <f>SUM(G71:N71)</f>
        <v>614.149</v>
      </c>
    </row>
    <row r="72" spans="1:22" x14ac:dyDescent="0.25">
      <c r="A72" s="149" t="s">
        <v>711</v>
      </c>
      <c r="B72" s="149">
        <v>169</v>
      </c>
      <c r="C72" s="26" t="s">
        <v>101</v>
      </c>
      <c r="D72" t="s">
        <v>114</v>
      </c>
      <c r="E72" s="149" t="s">
        <v>712</v>
      </c>
      <c r="F72" s="149" t="s">
        <v>14</v>
      </c>
      <c r="G72" s="190">
        <v>627.22600000000011</v>
      </c>
      <c r="H72" s="190">
        <v>0</v>
      </c>
      <c r="I72" s="190">
        <v>0</v>
      </c>
      <c r="J72" s="190">
        <v>0</v>
      </c>
      <c r="K72" s="190">
        <v>0</v>
      </c>
      <c r="L72" s="190">
        <v>0</v>
      </c>
      <c r="M72" s="190">
        <v>0</v>
      </c>
      <c r="N72" s="190">
        <v>0</v>
      </c>
      <c r="O72" s="190">
        <v>52229</v>
      </c>
      <c r="P72" s="190">
        <v>0</v>
      </c>
      <c r="Q72" s="190">
        <v>0</v>
      </c>
      <c r="R72" s="149" t="s">
        <v>547</v>
      </c>
      <c r="S72" s="384">
        <v>12</v>
      </c>
      <c r="T72" s="149" t="s">
        <v>114</v>
      </c>
      <c r="U72"/>
      <c r="V72" s="350">
        <f>SUM(G72:N72)</f>
        <v>627.22600000000011</v>
      </c>
    </row>
    <row r="73" spans="1:22" x14ac:dyDescent="0.25">
      <c r="A73" s="149" t="s">
        <v>624</v>
      </c>
      <c r="B73" s="149">
        <v>2</v>
      </c>
      <c r="C73" s="26" t="s">
        <v>78</v>
      </c>
      <c r="D73" t="s">
        <v>79</v>
      </c>
      <c r="E73" s="149" t="s">
        <v>625</v>
      </c>
      <c r="F73" s="149" t="s">
        <v>14</v>
      </c>
      <c r="G73" s="190">
        <v>634.58399999999995</v>
      </c>
      <c r="H73" s="190">
        <v>0</v>
      </c>
      <c r="I73" s="190">
        <v>0</v>
      </c>
      <c r="J73" s="190">
        <v>0</v>
      </c>
      <c r="K73" s="190">
        <v>0</v>
      </c>
      <c r="L73" s="190">
        <v>0</v>
      </c>
      <c r="M73" s="190">
        <v>0</v>
      </c>
      <c r="N73" s="190">
        <v>0</v>
      </c>
      <c r="O73" s="190">
        <v>52394</v>
      </c>
      <c r="P73" s="190">
        <v>0</v>
      </c>
      <c r="Q73" s="190">
        <v>0</v>
      </c>
      <c r="R73" s="149" t="s">
        <v>547</v>
      </c>
      <c r="S73" s="384">
        <v>12</v>
      </c>
      <c r="T73" s="149" t="s">
        <v>626</v>
      </c>
      <c r="U73"/>
      <c r="V73" s="350">
        <f>SUM(G73:N73)</f>
        <v>634.58399999999995</v>
      </c>
    </row>
    <row r="74" spans="1:22" x14ac:dyDescent="0.25">
      <c r="A74" s="149" t="s">
        <v>733</v>
      </c>
      <c r="B74" s="149">
        <v>169</v>
      </c>
      <c r="C74" s="26" t="s">
        <v>101</v>
      </c>
      <c r="D74" t="s">
        <v>151</v>
      </c>
      <c r="E74" s="149" t="s">
        <v>734</v>
      </c>
      <c r="F74" s="149" t="s">
        <v>5</v>
      </c>
      <c r="G74" s="190">
        <v>639.12399999999991</v>
      </c>
      <c r="H74" s="190">
        <v>0</v>
      </c>
      <c r="I74" s="190">
        <v>0</v>
      </c>
      <c r="J74" s="190">
        <v>0</v>
      </c>
      <c r="K74" s="190">
        <v>0</v>
      </c>
      <c r="L74" s="190">
        <v>0</v>
      </c>
      <c r="M74" s="190">
        <v>0</v>
      </c>
      <c r="N74" s="190">
        <v>0</v>
      </c>
      <c r="O74" s="190">
        <v>50889</v>
      </c>
      <c r="P74" s="190">
        <v>0</v>
      </c>
      <c r="Q74" s="190">
        <v>0</v>
      </c>
      <c r="R74" s="149" t="s">
        <v>547</v>
      </c>
      <c r="S74" s="384">
        <v>12</v>
      </c>
      <c r="T74" s="149" t="s">
        <v>151</v>
      </c>
      <c r="U74"/>
      <c r="V74" s="350">
        <f>SUM(G74:N74)</f>
        <v>639.12399999999991</v>
      </c>
    </row>
    <row r="75" spans="1:22" x14ac:dyDescent="0.25">
      <c r="A75" s="149" t="s">
        <v>747</v>
      </c>
      <c r="B75" s="149">
        <v>337</v>
      </c>
      <c r="C75" s="26" t="s">
        <v>163</v>
      </c>
      <c r="D75" t="s">
        <v>164</v>
      </c>
      <c r="E75" s="149" t="s">
        <v>748</v>
      </c>
      <c r="F75" s="149" t="s">
        <v>9</v>
      </c>
      <c r="G75" s="190">
        <v>655.18100000000004</v>
      </c>
      <c r="H75" s="190">
        <v>0</v>
      </c>
      <c r="I75" s="190">
        <v>0</v>
      </c>
      <c r="J75" s="190">
        <v>0</v>
      </c>
      <c r="K75" s="190">
        <v>0</v>
      </c>
      <c r="L75" s="190">
        <v>0</v>
      </c>
      <c r="M75" s="190">
        <v>0</v>
      </c>
      <c r="N75" s="190">
        <v>0</v>
      </c>
      <c r="O75" s="190">
        <v>48519</v>
      </c>
      <c r="P75" s="190">
        <v>0</v>
      </c>
      <c r="Q75" s="190">
        <v>0</v>
      </c>
      <c r="R75" s="149" t="s">
        <v>547</v>
      </c>
      <c r="S75" s="384">
        <v>12</v>
      </c>
      <c r="T75" s="149" t="s">
        <v>164</v>
      </c>
      <c r="U75"/>
      <c r="V75" s="350">
        <f>SUM(G75:N75)</f>
        <v>655.18100000000004</v>
      </c>
    </row>
    <row r="76" spans="1:22" x14ac:dyDescent="0.25">
      <c r="A76" s="149" t="s">
        <v>1040</v>
      </c>
      <c r="B76" s="149">
        <v>663</v>
      </c>
      <c r="C76" s="26" t="s">
        <v>376</v>
      </c>
      <c r="D76" t="s">
        <v>377</v>
      </c>
      <c r="E76" s="149" t="s">
        <v>1041</v>
      </c>
      <c r="F76" s="149" t="s">
        <v>14</v>
      </c>
      <c r="G76" s="190">
        <v>658.4</v>
      </c>
      <c r="H76" s="190">
        <v>0</v>
      </c>
      <c r="I76" s="190">
        <v>0</v>
      </c>
      <c r="J76" s="190">
        <v>0</v>
      </c>
      <c r="K76" s="190">
        <v>0</v>
      </c>
      <c r="L76" s="190">
        <v>0</v>
      </c>
      <c r="M76" s="190">
        <v>0</v>
      </c>
      <c r="N76" s="190">
        <v>0</v>
      </c>
      <c r="O76" s="190">
        <v>69098</v>
      </c>
      <c r="P76" s="190">
        <v>0</v>
      </c>
      <c r="Q76" s="190">
        <v>0</v>
      </c>
      <c r="R76" s="149" t="s">
        <v>547</v>
      </c>
      <c r="S76" s="384">
        <v>12</v>
      </c>
      <c r="T76" s="149" t="s">
        <v>377</v>
      </c>
      <c r="V76" s="350">
        <f>SUM(G76:N76)</f>
        <v>658.4</v>
      </c>
    </row>
    <row r="77" spans="1:22" x14ac:dyDescent="0.25">
      <c r="A77" s="149" t="s">
        <v>579</v>
      </c>
      <c r="B77" s="149">
        <v>293</v>
      </c>
      <c r="C77" s="26" t="s">
        <v>65</v>
      </c>
      <c r="D77" t="s">
        <v>66</v>
      </c>
      <c r="E77" s="149" t="s">
        <v>580</v>
      </c>
      <c r="F77" s="149" t="s">
        <v>4</v>
      </c>
      <c r="G77" s="190">
        <v>661.25199999999984</v>
      </c>
      <c r="H77" s="190">
        <v>0</v>
      </c>
      <c r="I77" s="190">
        <v>0</v>
      </c>
      <c r="J77" s="190">
        <v>0</v>
      </c>
      <c r="K77" s="190">
        <v>0</v>
      </c>
      <c r="L77" s="190">
        <v>0</v>
      </c>
      <c r="M77" s="190">
        <v>0</v>
      </c>
      <c r="N77" s="190">
        <v>0</v>
      </c>
      <c r="O77" s="190">
        <v>42633</v>
      </c>
      <c r="P77" s="190">
        <v>0</v>
      </c>
      <c r="Q77" s="190">
        <v>0</v>
      </c>
      <c r="R77" s="149" t="s">
        <v>547</v>
      </c>
      <c r="S77" s="384">
        <v>12</v>
      </c>
      <c r="T77" s="149" t="s">
        <v>66</v>
      </c>
      <c r="U77"/>
      <c r="V77" s="350">
        <f>SUM(G77:N77)</f>
        <v>661.25199999999984</v>
      </c>
    </row>
    <row r="78" spans="1:22" x14ac:dyDescent="0.25">
      <c r="A78" s="149" t="s">
        <v>976</v>
      </c>
      <c r="B78" s="149">
        <v>410</v>
      </c>
      <c r="C78" s="26" t="s">
        <v>334</v>
      </c>
      <c r="D78" t="s">
        <v>335</v>
      </c>
      <c r="E78" s="149" t="s">
        <v>977</v>
      </c>
      <c r="F78" s="149" t="s">
        <v>4</v>
      </c>
      <c r="G78" s="190">
        <v>661.94899999999996</v>
      </c>
      <c r="H78" s="190">
        <v>0</v>
      </c>
      <c r="I78" s="190">
        <v>0</v>
      </c>
      <c r="J78" s="190">
        <v>0</v>
      </c>
      <c r="K78" s="190">
        <v>0</v>
      </c>
      <c r="L78" s="190">
        <v>0</v>
      </c>
      <c r="M78" s="190">
        <v>0</v>
      </c>
      <c r="N78" s="190">
        <v>0</v>
      </c>
      <c r="O78" s="190">
        <v>55654</v>
      </c>
      <c r="P78" s="190">
        <v>0</v>
      </c>
      <c r="Q78" s="190">
        <v>0</v>
      </c>
      <c r="R78" s="149" t="s">
        <v>547</v>
      </c>
      <c r="S78" s="384">
        <v>12</v>
      </c>
      <c r="T78" s="149" t="s">
        <v>335</v>
      </c>
      <c r="U78"/>
      <c r="V78" s="350">
        <f>SUM(G78:N78)</f>
        <v>661.94899999999996</v>
      </c>
    </row>
    <row r="79" spans="1:22" x14ac:dyDescent="0.25">
      <c r="A79" s="149" t="s">
        <v>630</v>
      </c>
      <c r="B79" s="149">
        <v>2</v>
      </c>
      <c r="C79" s="26" t="s">
        <v>78</v>
      </c>
      <c r="D79" t="s">
        <v>85</v>
      </c>
      <c r="E79" s="149" t="s">
        <v>631</v>
      </c>
      <c r="F79" s="149" t="s">
        <v>14</v>
      </c>
      <c r="G79" s="190">
        <v>663.28</v>
      </c>
      <c r="H79" s="190">
        <v>0</v>
      </c>
      <c r="I79" s="190">
        <v>0</v>
      </c>
      <c r="J79" s="190">
        <v>0</v>
      </c>
      <c r="K79" s="190">
        <v>0</v>
      </c>
      <c r="L79" s="190">
        <v>0</v>
      </c>
      <c r="M79" s="190">
        <v>0</v>
      </c>
      <c r="N79" s="190">
        <v>0</v>
      </c>
      <c r="O79" s="190">
        <v>50298</v>
      </c>
      <c r="P79" s="190">
        <v>0</v>
      </c>
      <c r="Q79" s="190">
        <v>0</v>
      </c>
      <c r="R79" s="149" t="s">
        <v>547</v>
      </c>
      <c r="S79" s="384">
        <v>12</v>
      </c>
      <c r="T79" s="149" t="s">
        <v>632</v>
      </c>
      <c r="U79"/>
      <c r="V79" s="350">
        <f>SUM(G79:N79)</f>
        <v>663.28</v>
      </c>
    </row>
    <row r="80" spans="1:22" x14ac:dyDescent="0.25">
      <c r="A80" s="149" t="s">
        <v>1047</v>
      </c>
      <c r="B80" s="149">
        <v>111</v>
      </c>
      <c r="C80" s="26" t="s">
        <v>380</v>
      </c>
      <c r="D80" t="s">
        <v>381</v>
      </c>
      <c r="E80" s="149" t="s">
        <v>860</v>
      </c>
      <c r="F80" s="149" t="s">
        <v>13</v>
      </c>
      <c r="G80" s="190">
        <v>673</v>
      </c>
      <c r="H80" s="190">
        <v>0</v>
      </c>
      <c r="I80" s="190">
        <v>0</v>
      </c>
      <c r="J80" s="190">
        <v>0</v>
      </c>
      <c r="K80" s="190">
        <v>0</v>
      </c>
      <c r="L80" s="190">
        <v>0</v>
      </c>
      <c r="M80" s="190">
        <v>0</v>
      </c>
      <c r="N80" s="190">
        <v>0</v>
      </c>
      <c r="O80" s="190">
        <v>71106</v>
      </c>
      <c r="P80" s="190">
        <v>0</v>
      </c>
      <c r="Q80" s="190">
        <v>0</v>
      </c>
      <c r="R80" s="149" t="s">
        <v>584</v>
      </c>
      <c r="S80" s="384">
        <v>12</v>
      </c>
      <c r="T80" s="149" t="s">
        <v>965</v>
      </c>
      <c r="V80" s="350">
        <f>SUM(G80:N80)</f>
        <v>673</v>
      </c>
    </row>
    <row r="81" spans="1:22" x14ac:dyDescent="0.25">
      <c r="A81" s="149" t="s">
        <v>807</v>
      </c>
      <c r="B81" s="149">
        <v>320</v>
      </c>
      <c r="C81" s="26" t="s">
        <v>204</v>
      </c>
      <c r="D81" t="s">
        <v>205</v>
      </c>
      <c r="E81" s="149" t="s">
        <v>808</v>
      </c>
      <c r="F81" s="149" t="s">
        <v>6</v>
      </c>
      <c r="G81" s="190">
        <v>674.0200000000001</v>
      </c>
      <c r="H81" s="190">
        <v>0</v>
      </c>
      <c r="I81" s="190">
        <v>0</v>
      </c>
      <c r="J81" s="190">
        <v>0</v>
      </c>
      <c r="K81" s="190">
        <v>0</v>
      </c>
      <c r="L81" s="190">
        <v>0</v>
      </c>
      <c r="M81" s="190">
        <v>0</v>
      </c>
      <c r="N81" s="190">
        <v>0</v>
      </c>
      <c r="O81" s="190">
        <v>54992</v>
      </c>
      <c r="P81" s="190">
        <v>0</v>
      </c>
      <c r="Q81" s="190">
        <v>0</v>
      </c>
      <c r="R81" s="149" t="s">
        <v>547</v>
      </c>
      <c r="S81" s="384">
        <v>12</v>
      </c>
      <c r="T81" s="149" t="s">
        <v>205</v>
      </c>
      <c r="U81"/>
      <c r="V81" s="350">
        <f>SUM(G81:N81)</f>
        <v>674.0200000000001</v>
      </c>
    </row>
    <row r="82" spans="1:22" x14ac:dyDescent="0.25">
      <c r="A82" s="149" t="s">
        <v>974</v>
      </c>
      <c r="B82" s="149">
        <v>364</v>
      </c>
      <c r="C82" s="26" t="s">
        <v>332</v>
      </c>
      <c r="D82" t="s">
        <v>333</v>
      </c>
      <c r="E82" s="149" t="s">
        <v>975</v>
      </c>
      <c r="F82" s="149" t="s">
        <v>14</v>
      </c>
      <c r="G82" s="190">
        <v>678.93999999999994</v>
      </c>
      <c r="H82" s="190">
        <v>0</v>
      </c>
      <c r="I82" s="190">
        <v>0</v>
      </c>
      <c r="J82" s="190">
        <v>0</v>
      </c>
      <c r="K82" s="190">
        <v>0</v>
      </c>
      <c r="L82" s="190">
        <v>0</v>
      </c>
      <c r="M82" s="190">
        <v>0</v>
      </c>
      <c r="N82" s="190">
        <v>0</v>
      </c>
      <c r="O82" s="190">
        <v>52463</v>
      </c>
      <c r="P82" s="190">
        <v>0</v>
      </c>
      <c r="Q82" s="190">
        <v>0</v>
      </c>
      <c r="R82" s="149" t="s">
        <v>547</v>
      </c>
      <c r="S82" s="384">
        <v>12</v>
      </c>
      <c r="T82" s="149" t="s">
        <v>333</v>
      </c>
      <c r="U82"/>
      <c r="V82" s="350">
        <f>SUM(G82:N82)</f>
        <v>678.93999999999994</v>
      </c>
    </row>
    <row r="83" spans="1:22" x14ac:dyDescent="0.25">
      <c r="A83" s="149" t="s">
        <v>707</v>
      </c>
      <c r="B83" s="149">
        <v>169</v>
      </c>
      <c r="C83" s="26" t="s">
        <v>101</v>
      </c>
      <c r="D83" t="s">
        <v>112</v>
      </c>
      <c r="E83" s="149" t="s">
        <v>708</v>
      </c>
      <c r="F83" s="149" t="s">
        <v>9</v>
      </c>
      <c r="G83" s="190">
        <v>686.25199999999995</v>
      </c>
      <c r="H83" s="190">
        <v>0</v>
      </c>
      <c r="I83" s="190">
        <v>0</v>
      </c>
      <c r="J83" s="190">
        <v>0</v>
      </c>
      <c r="K83" s="190">
        <v>0</v>
      </c>
      <c r="L83" s="190">
        <v>0</v>
      </c>
      <c r="M83" s="190">
        <v>0</v>
      </c>
      <c r="N83" s="190">
        <v>0</v>
      </c>
      <c r="O83" s="190">
        <v>52834</v>
      </c>
      <c r="P83" s="190">
        <v>0</v>
      </c>
      <c r="Q83" s="190">
        <v>0</v>
      </c>
      <c r="R83" s="149" t="s">
        <v>547</v>
      </c>
      <c r="S83" s="384">
        <v>12</v>
      </c>
      <c r="T83" s="149" t="s">
        <v>112</v>
      </c>
      <c r="U83"/>
      <c r="V83" s="350">
        <f>SUM(G83:N83)</f>
        <v>686.25199999999995</v>
      </c>
    </row>
    <row r="84" spans="1:22" x14ac:dyDescent="0.25">
      <c r="A84" s="384" t="s">
        <v>715</v>
      </c>
      <c r="B84" s="384">
        <v>169</v>
      </c>
      <c r="C84" s="386" t="s">
        <v>101</v>
      </c>
      <c r="D84" s="387" t="s">
        <v>117</v>
      </c>
      <c r="E84" s="384" t="s">
        <v>716</v>
      </c>
      <c r="F84" s="384" t="s">
        <v>14</v>
      </c>
      <c r="G84" s="190">
        <v>700.06299999999987</v>
      </c>
      <c r="H84" s="190">
        <v>0</v>
      </c>
      <c r="I84" s="190">
        <v>0</v>
      </c>
      <c r="J84" s="190">
        <v>0</v>
      </c>
      <c r="K84" s="190">
        <v>0</v>
      </c>
      <c r="L84" s="190">
        <v>8.6490000000000009</v>
      </c>
      <c r="M84" s="190">
        <v>0</v>
      </c>
      <c r="N84" s="190">
        <v>0</v>
      </c>
      <c r="O84" s="190">
        <v>54603</v>
      </c>
      <c r="P84" s="190">
        <v>0</v>
      </c>
      <c r="Q84" s="190">
        <v>0</v>
      </c>
      <c r="R84" s="384" t="s">
        <v>547</v>
      </c>
      <c r="S84" s="384">
        <v>12</v>
      </c>
      <c r="T84" s="384" t="s">
        <v>117</v>
      </c>
      <c r="U84" s="387"/>
      <c r="V84" s="388">
        <f>SUM(G84:N84)</f>
        <v>708.71199999999988</v>
      </c>
    </row>
    <row r="85" spans="1:22" x14ac:dyDescent="0.25">
      <c r="A85" s="149" t="s">
        <v>932</v>
      </c>
      <c r="B85" s="149">
        <v>661</v>
      </c>
      <c r="C85" s="26" t="s">
        <v>295</v>
      </c>
      <c r="D85" t="s">
        <v>296</v>
      </c>
      <c r="E85" s="149" t="s">
        <v>933</v>
      </c>
      <c r="F85" s="149" t="s">
        <v>6</v>
      </c>
      <c r="G85" s="190">
        <v>745.82799999999997</v>
      </c>
      <c r="H85" s="190">
        <v>0</v>
      </c>
      <c r="I85" s="190">
        <v>0</v>
      </c>
      <c r="J85" s="190">
        <v>0</v>
      </c>
      <c r="K85" s="190">
        <v>0</v>
      </c>
      <c r="L85" s="190">
        <v>0</v>
      </c>
      <c r="M85" s="190">
        <v>0</v>
      </c>
      <c r="N85" s="190">
        <v>0</v>
      </c>
      <c r="O85" s="190">
        <v>67716</v>
      </c>
      <c r="P85" s="190">
        <v>0</v>
      </c>
      <c r="Q85" s="190">
        <v>0</v>
      </c>
      <c r="R85" s="149" t="s">
        <v>547</v>
      </c>
      <c r="S85" s="384">
        <v>12</v>
      </c>
      <c r="T85" s="149" t="s">
        <v>296</v>
      </c>
      <c r="U85"/>
      <c r="V85" s="350">
        <f>SUM(G85:N85)</f>
        <v>745.82799999999997</v>
      </c>
    </row>
    <row r="86" spans="1:22" x14ac:dyDescent="0.25">
      <c r="A86" s="149" t="s">
        <v>811</v>
      </c>
      <c r="B86" s="149">
        <v>442</v>
      </c>
      <c r="C86" s="26" t="s">
        <v>209</v>
      </c>
      <c r="D86" t="s">
        <v>210</v>
      </c>
      <c r="E86" s="149" t="s">
        <v>812</v>
      </c>
      <c r="F86" s="149" t="s">
        <v>4</v>
      </c>
      <c r="G86" s="190">
        <v>752.97600000000011</v>
      </c>
      <c r="H86" s="190">
        <v>0</v>
      </c>
      <c r="I86" s="190">
        <v>0</v>
      </c>
      <c r="J86" s="190">
        <v>0</v>
      </c>
      <c r="K86" s="190">
        <v>0</v>
      </c>
      <c r="L86" s="190">
        <v>0</v>
      </c>
      <c r="M86" s="190">
        <v>0</v>
      </c>
      <c r="N86" s="190">
        <v>0</v>
      </c>
      <c r="O86" s="190">
        <v>58804</v>
      </c>
      <c r="P86" s="190">
        <v>0</v>
      </c>
      <c r="Q86" s="190">
        <v>0</v>
      </c>
      <c r="R86" s="149" t="s">
        <v>547</v>
      </c>
      <c r="S86" s="384">
        <v>12</v>
      </c>
      <c r="T86" s="149" t="s">
        <v>210</v>
      </c>
      <c r="U86"/>
      <c r="V86" s="350">
        <f>SUM(G86:N86)</f>
        <v>752.97600000000011</v>
      </c>
    </row>
    <row r="87" spans="1:22" x14ac:dyDescent="0.25">
      <c r="A87" s="149" t="s">
        <v>1045</v>
      </c>
      <c r="B87" s="149">
        <v>409</v>
      </c>
      <c r="C87" s="26" t="s">
        <v>378</v>
      </c>
      <c r="D87" t="s">
        <v>379</v>
      </c>
      <c r="E87" s="149" t="s">
        <v>1276</v>
      </c>
      <c r="F87" s="149" t="s">
        <v>5</v>
      </c>
      <c r="G87" s="190">
        <v>782.2</v>
      </c>
      <c r="H87" s="190">
        <v>0</v>
      </c>
      <c r="I87" s="190">
        <v>0</v>
      </c>
      <c r="J87" s="190">
        <v>0</v>
      </c>
      <c r="K87" s="190">
        <v>0</v>
      </c>
      <c r="L87" s="190">
        <v>0</v>
      </c>
      <c r="M87" s="190">
        <v>0</v>
      </c>
      <c r="N87" s="190">
        <v>0</v>
      </c>
      <c r="O87" s="190">
        <v>66555</v>
      </c>
      <c r="P87" s="190">
        <v>0</v>
      </c>
      <c r="Q87" s="190">
        <v>0</v>
      </c>
      <c r="R87" s="149" t="s">
        <v>547</v>
      </c>
      <c r="S87" s="384">
        <v>12</v>
      </c>
      <c r="T87" s="149">
        <v>0</v>
      </c>
      <c r="V87" s="350">
        <f>SUM(G87:N87)</f>
        <v>782.2</v>
      </c>
    </row>
    <row r="88" spans="1:22" x14ac:dyDescent="0.25">
      <c r="A88" s="149" t="s">
        <v>609</v>
      </c>
      <c r="B88" s="149">
        <v>2</v>
      </c>
      <c r="C88" s="26" t="s">
        <v>78</v>
      </c>
      <c r="D88" t="s">
        <v>86</v>
      </c>
      <c r="E88" s="149" t="s">
        <v>598</v>
      </c>
      <c r="F88" s="149" t="s">
        <v>13</v>
      </c>
      <c r="G88" s="190">
        <v>818.00000000000011</v>
      </c>
      <c r="H88" s="190">
        <v>0</v>
      </c>
      <c r="I88" s="190">
        <v>0</v>
      </c>
      <c r="J88" s="190">
        <v>0</v>
      </c>
      <c r="K88" s="190">
        <v>0</v>
      </c>
      <c r="L88" s="190">
        <v>0</v>
      </c>
      <c r="M88" s="190">
        <v>0</v>
      </c>
      <c r="N88" s="190">
        <v>0</v>
      </c>
      <c r="O88" s="190">
        <v>56868</v>
      </c>
      <c r="P88" s="190">
        <v>0</v>
      </c>
      <c r="Q88" s="190">
        <v>0</v>
      </c>
      <c r="R88" s="149" t="s">
        <v>584</v>
      </c>
      <c r="S88" s="384">
        <v>12</v>
      </c>
      <c r="T88" s="149" t="s">
        <v>599</v>
      </c>
      <c r="U88"/>
      <c r="V88" s="350">
        <f>SUM(G88:N88)</f>
        <v>818.00000000000011</v>
      </c>
    </row>
    <row r="89" spans="1:22" x14ac:dyDescent="0.25">
      <c r="A89" s="149" t="s">
        <v>957</v>
      </c>
      <c r="B89" s="149">
        <v>357</v>
      </c>
      <c r="C89" s="26" t="s">
        <v>313</v>
      </c>
      <c r="D89" t="s">
        <v>314</v>
      </c>
      <c r="E89" s="149" t="s">
        <v>958</v>
      </c>
      <c r="F89" s="149" t="s">
        <v>8</v>
      </c>
      <c r="G89" s="190">
        <v>676.226</v>
      </c>
      <c r="H89" s="190">
        <v>0</v>
      </c>
      <c r="I89" s="190">
        <v>0</v>
      </c>
      <c r="J89" s="190">
        <v>142.87099999999998</v>
      </c>
      <c r="K89" s="190">
        <v>0</v>
      </c>
      <c r="L89" s="190">
        <v>0</v>
      </c>
      <c r="M89" s="190">
        <v>0</v>
      </c>
      <c r="N89" s="190">
        <v>0</v>
      </c>
      <c r="O89" s="190">
        <v>49748</v>
      </c>
      <c r="P89" s="190">
        <v>0</v>
      </c>
      <c r="Q89" s="190">
        <v>0</v>
      </c>
      <c r="R89" s="149" t="s">
        <v>547</v>
      </c>
      <c r="S89" s="384">
        <v>12</v>
      </c>
      <c r="T89" s="149" t="s">
        <v>314</v>
      </c>
      <c r="U89"/>
      <c r="V89" s="350">
        <f>SUM(G89:N89)</f>
        <v>819.09699999999998</v>
      </c>
    </row>
    <row r="90" spans="1:22" x14ac:dyDescent="0.25">
      <c r="A90" s="149" t="s">
        <v>829</v>
      </c>
      <c r="B90" s="149">
        <v>373</v>
      </c>
      <c r="C90" s="26" t="s">
        <v>222</v>
      </c>
      <c r="D90" t="s">
        <v>223</v>
      </c>
      <c r="E90" s="149" t="s">
        <v>830</v>
      </c>
      <c r="F90" s="149" t="s">
        <v>5</v>
      </c>
      <c r="G90" s="190">
        <v>829.90099999999995</v>
      </c>
      <c r="H90" s="190">
        <v>0</v>
      </c>
      <c r="I90" s="190">
        <v>0</v>
      </c>
      <c r="J90" s="190">
        <v>0</v>
      </c>
      <c r="K90" s="190">
        <v>0</v>
      </c>
      <c r="L90" s="190">
        <v>0</v>
      </c>
      <c r="M90" s="190">
        <v>0</v>
      </c>
      <c r="N90" s="190">
        <v>0</v>
      </c>
      <c r="O90" s="190">
        <v>63850</v>
      </c>
      <c r="P90" s="190">
        <v>0</v>
      </c>
      <c r="Q90" s="190">
        <v>0</v>
      </c>
      <c r="R90" s="149" t="s">
        <v>547</v>
      </c>
      <c r="S90" s="384">
        <v>12</v>
      </c>
      <c r="T90" s="149" t="s">
        <v>223</v>
      </c>
      <c r="U90"/>
      <c r="V90" s="350">
        <f>SUM(G90:N90)</f>
        <v>829.90099999999995</v>
      </c>
    </row>
    <row r="91" spans="1:22" x14ac:dyDescent="0.25">
      <c r="A91" s="149" t="s">
        <v>992</v>
      </c>
      <c r="B91" s="149">
        <v>447</v>
      </c>
      <c r="C91" s="26" t="s">
        <v>349</v>
      </c>
      <c r="D91" t="s">
        <v>350</v>
      </c>
      <c r="E91" s="149" t="s">
        <v>993</v>
      </c>
      <c r="F91" s="149" t="s">
        <v>6</v>
      </c>
      <c r="G91" s="190">
        <v>830.15599999999995</v>
      </c>
      <c r="H91" s="190">
        <v>0</v>
      </c>
      <c r="I91" s="190">
        <v>0</v>
      </c>
      <c r="J91" s="190">
        <v>0</v>
      </c>
      <c r="K91" s="190">
        <v>0</v>
      </c>
      <c r="L91" s="190">
        <v>0</v>
      </c>
      <c r="M91" s="190">
        <v>0</v>
      </c>
      <c r="N91" s="190">
        <v>0</v>
      </c>
      <c r="O91" s="190">
        <v>66553</v>
      </c>
      <c r="P91" s="190">
        <v>0</v>
      </c>
      <c r="Q91" s="190">
        <v>0</v>
      </c>
      <c r="R91" s="149" t="s">
        <v>547</v>
      </c>
      <c r="S91" s="384">
        <v>12</v>
      </c>
      <c r="T91" s="149" t="s">
        <v>350</v>
      </c>
      <c r="V91" s="350">
        <f>SUM(G91:N91)</f>
        <v>830.15599999999995</v>
      </c>
    </row>
    <row r="92" spans="1:22" x14ac:dyDescent="0.25">
      <c r="A92" s="149" t="s">
        <v>731</v>
      </c>
      <c r="B92" s="149">
        <v>169</v>
      </c>
      <c r="C92" s="26" t="s">
        <v>101</v>
      </c>
      <c r="D92" t="s">
        <v>147</v>
      </c>
      <c r="E92" s="149" t="s">
        <v>732</v>
      </c>
      <c r="F92" s="149" t="s">
        <v>5</v>
      </c>
      <c r="G92" s="190">
        <v>832.97900000000004</v>
      </c>
      <c r="H92" s="190">
        <v>0</v>
      </c>
      <c r="I92" s="190">
        <v>0</v>
      </c>
      <c r="J92" s="190">
        <v>0</v>
      </c>
      <c r="K92" s="190">
        <v>0</v>
      </c>
      <c r="L92" s="190">
        <v>0</v>
      </c>
      <c r="M92" s="190">
        <v>0</v>
      </c>
      <c r="N92" s="190">
        <v>0</v>
      </c>
      <c r="O92" s="190">
        <v>64352</v>
      </c>
      <c r="P92" s="190">
        <v>0</v>
      </c>
      <c r="Q92" s="190">
        <v>0</v>
      </c>
      <c r="R92" s="149" t="s">
        <v>547</v>
      </c>
      <c r="S92" s="384">
        <v>12</v>
      </c>
      <c r="T92" s="149" t="s">
        <v>147</v>
      </c>
      <c r="U92"/>
      <c r="V92" s="350">
        <f>SUM(G92:N92)</f>
        <v>832.97900000000004</v>
      </c>
    </row>
    <row r="93" spans="1:22" x14ac:dyDescent="0.25">
      <c r="A93" s="149" t="s">
        <v>723</v>
      </c>
      <c r="B93" s="149">
        <v>169</v>
      </c>
      <c r="C93" s="26" t="s">
        <v>101</v>
      </c>
      <c r="D93" t="s">
        <v>133</v>
      </c>
      <c r="E93" s="149" t="s">
        <v>724</v>
      </c>
      <c r="F93" s="149" t="s">
        <v>8</v>
      </c>
      <c r="G93" s="190">
        <v>850.11099999999999</v>
      </c>
      <c r="H93" s="190">
        <v>0</v>
      </c>
      <c r="I93" s="190">
        <v>0</v>
      </c>
      <c r="J93" s="190">
        <v>0</v>
      </c>
      <c r="K93" s="190">
        <v>0</v>
      </c>
      <c r="L93" s="190">
        <v>0</v>
      </c>
      <c r="M93" s="190">
        <v>0</v>
      </c>
      <c r="N93" s="190">
        <v>0</v>
      </c>
      <c r="O93" s="190">
        <v>60459</v>
      </c>
      <c r="P93" s="190">
        <v>0</v>
      </c>
      <c r="Q93" s="190">
        <v>0</v>
      </c>
      <c r="R93" s="149" t="s">
        <v>547</v>
      </c>
      <c r="S93" s="384">
        <v>12</v>
      </c>
      <c r="T93" s="149" t="s">
        <v>133</v>
      </c>
      <c r="U93"/>
      <c r="V93" s="350">
        <f>SUM(G93:N93)</f>
        <v>850.11099999999999</v>
      </c>
    </row>
    <row r="94" spans="1:22" x14ac:dyDescent="0.25">
      <c r="A94" s="149" t="s">
        <v>705</v>
      </c>
      <c r="B94" s="149">
        <v>169</v>
      </c>
      <c r="C94" s="26" t="s">
        <v>101</v>
      </c>
      <c r="D94" t="s">
        <v>107</v>
      </c>
      <c r="E94" s="149" t="s">
        <v>706</v>
      </c>
      <c r="F94" s="149" t="s">
        <v>9</v>
      </c>
      <c r="G94" s="190">
        <v>850.50099999999998</v>
      </c>
      <c r="H94" s="190">
        <v>0</v>
      </c>
      <c r="I94" s="190">
        <v>0</v>
      </c>
      <c r="J94" s="190">
        <v>0</v>
      </c>
      <c r="K94" s="190">
        <v>0</v>
      </c>
      <c r="L94" s="190">
        <v>0</v>
      </c>
      <c r="M94" s="190">
        <v>0</v>
      </c>
      <c r="N94" s="190">
        <v>0</v>
      </c>
      <c r="O94" s="190">
        <v>66058</v>
      </c>
      <c r="P94" s="190">
        <v>0</v>
      </c>
      <c r="Q94" s="190">
        <v>0</v>
      </c>
      <c r="R94" s="149" t="s">
        <v>547</v>
      </c>
      <c r="S94" s="384">
        <v>12</v>
      </c>
      <c r="T94" s="149" t="s">
        <v>107</v>
      </c>
      <c r="U94"/>
      <c r="V94" s="350">
        <f>SUM(G94:N94)</f>
        <v>850.50099999999998</v>
      </c>
    </row>
    <row r="95" spans="1:22" x14ac:dyDescent="0.25">
      <c r="A95" s="149" t="s">
        <v>775</v>
      </c>
      <c r="B95" s="149">
        <v>8</v>
      </c>
      <c r="C95" s="26" t="s">
        <v>187</v>
      </c>
      <c r="D95" t="s">
        <v>190</v>
      </c>
      <c r="E95" s="149" t="s">
        <v>596</v>
      </c>
      <c r="F95" s="149" t="s">
        <v>12</v>
      </c>
      <c r="G95" s="190">
        <v>0</v>
      </c>
      <c r="H95" s="190">
        <v>862</v>
      </c>
      <c r="I95" s="190">
        <v>0</v>
      </c>
      <c r="J95" s="190">
        <v>0</v>
      </c>
      <c r="K95" s="190">
        <v>0</v>
      </c>
      <c r="L95" s="190">
        <v>0</v>
      </c>
      <c r="M95" s="190">
        <v>0</v>
      </c>
      <c r="N95" s="190">
        <v>0</v>
      </c>
      <c r="O95" s="190">
        <v>0</v>
      </c>
      <c r="P95" s="190">
        <v>30921</v>
      </c>
      <c r="Q95" s="190">
        <v>0</v>
      </c>
      <c r="R95" s="149" t="s">
        <v>584</v>
      </c>
      <c r="S95" s="384">
        <v>12</v>
      </c>
      <c r="T95" s="149">
        <v>0</v>
      </c>
      <c r="U95"/>
      <c r="V95" s="350">
        <f>SUM(G95:N95)</f>
        <v>862</v>
      </c>
    </row>
    <row r="96" spans="1:22" x14ac:dyDescent="0.25">
      <c r="A96" s="149" t="s">
        <v>769</v>
      </c>
      <c r="B96" s="149">
        <v>297</v>
      </c>
      <c r="C96" s="26" t="s">
        <v>179</v>
      </c>
      <c r="D96" t="s">
        <v>180</v>
      </c>
      <c r="E96" s="149" t="s">
        <v>770</v>
      </c>
      <c r="F96" s="149" t="s">
        <v>6</v>
      </c>
      <c r="G96" s="190">
        <v>878.15699999999993</v>
      </c>
      <c r="H96" s="190">
        <v>0</v>
      </c>
      <c r="I96" s="190">
        <v>0</v>
      </c>
      <c r="J96" s="190">
        <v>0</v>
      </c>
      <c r="K96" s="190">
        <v>0</v>
      </c>
      <c r="L96" s="190">
        <v>0</v>
      </c>
      <c r="M96" s="190">
        <v>0</v>
      </c>
      <c r="N96" s="190">
        <v>0</v>
      </c>
      <c r="O96" s="190">
        <v>64124</v>
      </c>
      <c r="P96" s="190">
        <v>0</v>
      </c>
      <c r="Q96" s="190">
        <v>0</v>
      </c>
      <c r="R96" s="149" t="s">
        <v>547</v>
      </c>
      <c r="S96" s="384">
        <v>12</v>
      </c>
      <c r="T96" s="149" t="s">
        <v>180</v>
      </c>
      <c r="U96"/>
      <c r="V96" s="350">
        <f>SUM(G96:N96)</f>
        <v>878.15699999999993</v>
      </c>
    </row>
    <row r="97" spans="1:22" x14ac:dyDescent="0.25">
      <c r="A97" s="149" t="s">
        <v>831</v>
      </c>
      <c r="B97" s="149">
        <v>2</v>
      </c>
      <c r="C97" s="26" t="s">
        <v>78</v>
      </c>
      <c r="D97" t="s">
        <v>224</v>
      </c>
      <c r="E97" s="149" t="s">
        <v>832</v>
      </c>
      <c r="F97" s="149" t="s">
        <v>13</v>
      </c>
      <c r="G97" s="190">
        <v>3.2</v>
      </c>
      <c r="H97" s="190">
        <v>0</v>
      </c>
      <c r="I97" s="190">
        <v>0</v>
      </c>
      <c r="J97" s="190">
        <v>892.87199999999996</v>
      </c>
      <c r="K97" s="190">
        <v>0</v>
      </c>
      <c r="L97" s="190">
        <v>0</v>
      </c>
      <c r="M97" s="190">
        <v>0</v>
      </c>
      <c r="N97" s="190">
        <v>0</v>
      </c>
      <c r="O97" s="190">
        <v>228</v>
      </c>
      <c r="P97" s="190">
        <v>0</v>
      </c>
      <c r="Q97" s="190">
        <v>0</v>
      </c>
      <c r="R97" s="149" t="s">
        <v>547</v>
      </c>
      <c r="S97" s="384">
        <v>6</v>
      </c>
      <c r="T97" s="149" t="s">
        <v>224</v>
      </c>
      <c r="U97"/>
      <c r="V97" s="350">
        <f>SUM(G97:N97)</f>
        <v>896.072</v>
      </c>
    </row>
    <row r="98" spans="1:22" x14ac:dyDescent="0.25">
      <c r="A98" s="149" t="s">
        <v>952</v>
      </c>
      <c r="B98" s="149">
        <v>408</v>
      </c>
      <c r="C98" s="26" t="s">
        <v>309</v>
      </c>
      <c r="D98" t="s">
        <v>310</v>
      </c>
      <c r="E98" s="149" t="s">
        <v>953</v>
      </c>
      <c r="F98" s="149" t="s">
        <v>9</v>
      </c>
      <c r="G98" s="190">
        <v>909.06999999999994</v>
      </c>
      <c r="H98" s="190">
        <v>0</v>
      </c>
      <c r="I98" s="190">
        <v>0</v>
      </c>
      <c r="J98" s="190">
        <v>0</v>
      </c>
      <c r="K98" s="190">
        <v>0</v>
      </c>
      <c r="L98" s="190">
        <v>0</v>
      </c>
      <c r="M98" s="190">
        <v>0</v>
      </c>
      <c r="N98" s="190">
        <v>0</v>
      </c>
      <c r="O98" s="190">
        <v>72968</v>
      </c>
      <c r="P98" s="190">
        <v>0</v>
      </c>
      <c r="Q98" s="190">
        <v>0</v>
      </c>
      <c r="R98" s="149" t="s">
        <v>547</v>
      </c>
      <c r="S98" s="384">
        <v>12</v>
      </c>
      <c r="T98" s="149" t="s">
        <v>310</v>
      </c>
      <c r="U98"/>
      <c r="V98" s="350">
        <f>SUM(G98:N98)</f>
        <v>909.06999999999994</v>
      </c>
    </row>
    <row r="99" spans="1:22" x14ac:dyDescent="0.25">
      <c r="A99" s="149" t="s">
        <v>713</v>
      </c>
      <c r="B99" s="149">
        <v>169</v>
      </c>
      <c r="C99" s="26" t="s">
        <v>101</v>
      </c>
      <c r="D99" t="s">
        <v>116</v>
      </c>
      <c r="E99" s="149" t="s">
        <v>714</v>
      </c>
      <c r="F99" s="149" t="s">
        <v>14</v>
      </c>
      <c r="G99" s="190">
        <v>955.38599999999985</v>
      </c>
      <c r="H99" s="190">
        <v>0</v>
      </c>
      <c r="I99" s="190">
        <v>0</v>
      </c>
      <c r="J99" s="190">
        <v>0</v>
      </c>
      <c r="K99" s="190">
        <v>0</v>
      </c>
      <c r="L99" s="190">
        <v>0</v>
      </c>
      <c r="M99" s="190">
        <v>0</v>
      </c>
      <c r="N99" s="190">
        <v>0</v>
      </c>
      <c r="O99" s="190">
        <v>70288</v>
      </c>
      <c r="P99" s="190">
        <v>0</v>
      </c>
      <c r="Q99" s="190">
        <v>0</v>
      </c>
      <c r="R99" s="149" t="s">
        <v>547</v>
      </c>
      <c r="S99" s="384">
        <v>12</v>
      </c>
      <c r="T99" s="149" t="s">
        <v>116</v>
      </c>
      <c r="U99"/>
      <c r="V99" s="350">
        <f>SUM(G99:N99)</f>
        <v>955.38599999999985</v>
      </c>
    </row>
    <row r="100" spans="1:22" x14ac:dyDescent="0.25">
      <c r="A100" s="149" t="s">
        <v>717</v>
      </c>
      <c r="B100" s="149">
        <v>169</v>
      </c>
      <c r="C100" s="26" t="s">
        <v>101</v>
      </c>
      <c r="D100" t="s">
        <v>124</v>
      </c>
      <c r="E100" s="149" t="s">
        <v>718</v>
      </c>
      <c r="F100" s="149" t="s">
        <v>9</v>
      </c>
      <c r="G100" s="190">
        <v>752.75699999999995</v>
      </c>
      <c r="H100" s="190">
        <v>0</v>
      </c>
      <c r="I100" s="190">
        <v>0</v>
      </c>
      <c r="J100" s="190">
        <v>0</v>
      </c>
      <c r="K100" s="190">
        <v>231.82199999999995</v>
      </c>
      <c r="L100" s="190">
        <v>0</v>
      </c>
      <c r="M100" s="190">
        <v>0</v>
      </c>
      <c r="N100" s="190">
        <v>0</v>
      </c>
      <c r="O100" s="190">
        <v>60048</v>
      </c>
      <c r="P100" s="190">
        <v>0</v>
      </c>
      <c r="Q100" s="190">
        <v>0</v>
      </c>
      <c r="R100" s="149" t="s">
        <v>547</v>
      </c>
      <c r="S100" s="384">
        <v>12</v>
      </c>
      <c r="T100" s="149" t="s">
        <v>124</v>
      </c>
      <c r="U100"/>
      <c r="V100" s="350">
        <f>SUM(G100:N100)</f>
        <v>984.57899999999995</v>
      </c>
    </row>
    <row r="101" spans="1:22" x14ac:dyDescent="0.25">
      <c r="A101" s="149" t="s">
        <v>856</v>
      </c>
      <c r="B101" s="149">
        <v>240</v>
      </c>
      <c r="C101" s="26" t="s">
        <v>1340</v>
      </c>
      <c r="D101" t="s">
        <v>240</v>
      </c>
      <c r="E101" s="149" t="s">
        <v>602</v>
      </c>
      <c r="F101" s="149" t="s">
        <v>13</v>
      </c>
      <c r="G101" s="190">
        <v>0</v>
      </c>
      <c r="H101" s="190">
        <v>0</v>
      </c>
      <c r="I101" s="190">
        <v>0</v>
      </c>
      <c r="J101" s="190">
        <v>1002.42</v>
      </c>
      <c r="K101" s="190">
        <v>0</v>
      </c>
      <c r="L101" s="190">
        <v>0</v>
      </c>
      <c r="M101" s="190">
        <v>0</v>
      </c>
      <c r="N101" s="190">
        <v>0</v>
      </c>
      <c r="O101" s="190">
        <v>0</v>
      </c>
      <c r="P101" s="190">
        <v>0</v>
      </c>
      <c r="Q101" s="190">
        <v>0</v>
      </c>
      <c r="R101" s="149" t="s">
        <v>547</v>
      </c>
      <c r="S101" s="384">
        <v>12</v>
      </c>
      <c r="T101" s="149" t="s">
        <v>603</v>
      </c>
      <c r="U101"/>
      <c r="V101" s="350">
        <f>SUM(G101:N101)</f>
        <v>1002.42</v>
      </c>
    </row>
    <row r="102" spans="1:22" x14ac:dyDescent="0.25">
      <c r="A102" s="149" t="s">
        <v>721</v>
      </c>
      <c r="B102" s="149">
        <v>169</v>
      </c>
      <c r="C102" s="26" t="s">
        <v>101</v>
      </c>
      <c r="D102" t="s">
        <v>131</v>
      </c>
      <c r="E102" s="149" t="s">
        <v>722</v>
      </c>
      <c r="F102" s="149" t="s">
        <v>14</v>
      </c>
      <c r="G102" s="190">
        <v>1002.9019999999999</v>
      </c>
      <c r="H102" s="190">
        <v>0</v>
      </c>
      <c r="I102" s="190">
        <v>0</v>
      </c>
      <c r="J102" s="190">
        <v>0</v>
      </c>
      <c r="K102" s="190">
        <v>0</v>
      </c>
      <c r="L102" s="190">
        <v>0</v>
      </c>
      <c r="M102" s="190">
        <v>0</v>
      </c>
      <c r="N102" s="190">
        <v>0</v>
      </c>
      <c r="O102" s="190">
        <v>77215</v>
      </c>
      <c r="P102" s="190">
        <v>0</v>
      </c>
      <c r="Q102" s="190">
        <v>0</v>
      </c>
      <c r="R102" s="149" t="s">
        <v>547</v>
      </c>
      <c r="S102" s="384">
        <v>12</v>
      </c>
      <c r="T102" s="149" t="s">
        <v>131</v>
      </c>
      <c r="U102"/>
      <c r="V102" s="350">
        <f>SUM(G102:N102)</f>
        <v>1002.9019999999999</v>
      </c>
    </row>
    <row r="103" spans="1:22" x14ac:dyDescent="0.25">
      <c r="A103" s="149" t="s">
        <v>618</v>
      </c>
      <c r="B103" s="149">
        <v>2</v>
      </c>
      <c r="C103" s="26" t="s">
        <v>78</v>
      </c>
      <c r="D103" t="s">
        <v>94</v>
      </c>
      <c r="E103" s="149" t="s">
        <v>619</v>
      </c>
      <c r="F103" s="149" t="s">
        <v>7</v>
      </c>
      <c r="G103" s="190">
        <v>1034.48</v>
      </c>
      <c r="H103" s="190">
        <v>0</v>
      </c>
      <c r="I103" s="190">
        <v>0</v>
      </c>
      <c r="J103" s="190">
        <v>0</v>
      </c>
      <c r="K103" s="190">
        <v>0</v>
      </c>
      <c r="L103" s="190">
        <v>0</v>
      </c>
      <c r="M103" s="190">
        <v>0</v>
      </c>
      <c r="N103" s="190">
        <v>0</v>
      </c>
      <c r="O103" s="190">
        <v>80868</v>
      </c>
      <c r="P103" s="190">
        <v>0</v>
      </c>
      <c r="Q103" s="190">
        <v>0</v>
      </c>
      <c r="R103" s="149" t="s">
        <v>547</v>
      </c>
      <c r="S103" s="384">
        <v>12</v>
      </c>
      <c r="T103" s="149" t="s">
        <v>94</v>
      </c>
      <c r="U103"/>
      <c r="V103" s="350">
        <f>SUM(G103:N103)</f>
        <v>1034.48</v>
      </c>
    </row>
    <row r="104" spans="1:22" x14ac:dyDescent="0.25">
      <c r="A104" s="149" t="s">
        <v>725</v>
      </c>
      <c r="B104" s="149">
        <v>169</v>
      </c>
      <c r="C104" s="26" t="s">
        <v>101</v>
      </c>
      <c r="D104" t="s">
        <v>136</v>
      </c>
      <c r="E104" s="149" t="s">
        <v>726</v>
      </c>
      <c r="F104" s="149" t="s">
        <v>9</v>
      </c>
      <c r="G104" s="190">
        <v>1039.6360000000002</v>
      </c>
      <c r="H104" s="190">
        <v>0</v>
      </c>
      <c r="I104" s="190">
        <v>0</v>
      </c>
      <c r="J104" s="190">
        <v>0</v>
      </c>
      <c r="K104" s="190">
        <v>0</v>
      </c>
      <c r="L104" s="190">
        <v>0</v>
      </c>
      <c r="M104" s="190">
        <v>0</v>
      </c>
      <c r="N104" s="190">
        <v>0</v>
      </c>
      <c r="O104" s="190">
        <v>77611</v>
      </c>
      <c r="P104" s="190">
        <v>0</v>
      </c>
      <c r="Q104" s="190">
        <v>0</v>
      </c>
      <c r="R104" s="149" t="s">
        <v>547</v>
      </c>
      <c r="S104" s="384">
        <v>12</v>
      </c>
      <c r="T104" s="149" t="s">
        <v>136</v>
      </c>
      <c r="U104"/>
      <c r="V104" s="350">
        <f>SUM(G104:N104)</f>
        <v>1039.6360000000002</v>
      </c>
    </row>
    <row r="105" spans="1:22" x14ac:dyDescent="0.25">
      <c r="A105" s="149" t="s">
        <v>926</v>
      </c>
      <c r="B105" s="149">
        <v>625</v>
      </c>
      <c r="C105" s="26" t="s">
        <v>405</v>
      </c>
      <c r="D105" t="s">
        <v>406</v>
      </c>
      <c r="E105" s="149" t="s">
        <v>927</v>
      </c>
      <c r="F105" s="149" t="s">
        <v>9</v>
      </c>
      <c r="G105" s="190">
        <v>1058.1010000000001</v>
      </c>
      <c r="H105" s="190">
        <v>0</v>
      </c>
      <c r="I105" s="190">
        <v>0</v>
      </c>
      <c r="J105" s="190">
        <v>0</v>
      </c>
      <c r="K105" s="190">
        <v>0</v>
      </c>
      <c r="L105" s="190">
        <v>0</v>
      </c>
      <c r="M105" s="190">
        <v>0</v>
      </c>
      <c r="N105" s="190">
        <v>0</v>
      </c>
      <c r="O105" s="190">
        <v>77040</v>
      </c>
      <c r="P105" s="190">
        <v>0</v>
      </c>
      <c r="Q105" s="190">
        <v>0</v>
      </c>
      <c r="R105" s="149" t="s">
        <v>547</v>
      </c>
      <c r="S105" s="384">
        <v>12</v>
      </c>
      <c r="T105" s="149" t="s">
        <v>406</v>
      </c>
      <c r="U105"/>
      <c r="V105" s="350">
        <f>SUM(G105:N105)</f>
        <v>1058.1010000000001</v>
      </c>
    </row>
    <row r="106" spans="1:22" x14ac:dyDescent="0.25">
      <c r="A106" s="149" t="s">
        <v>961</v>
      </c>
      <c r="B106" s="149">
        <v>24</v>
      </c>
      <c r="C106" s="26" t="s">
        <v>317</v>
      </c>
      <c r="D106" t="s">
        <v>318</v>
      </c>
      <c r="E106" s="149" t="s">
        <v>962</v>
      </c>
      <c r="F106" s="149" t="s">
        <v>13</v>
      </c>
      <c r="G106" s="190">
        <v>3</v>
      </c>
      <c r="H106" s="190">
        <v>0</v>
      </c>
      <c r="I106" s="190">
        <v>0</v>
      </c>
      <c r="J106" s="190">
        <v>1097</v>
      </c>
      <c r="K106" s="190">
        <v>0</v>
      </c>
      <c r="L106" s="190">
        <v>0</v>
      </c>
      <c r="M106" s="190">
        <v>0</v>
      </c>
      <c r="N106" s="190">
        <v>0</v>
      </c>
      <c r="O106" s="190">
        <v>210</v>
      </c>
      <c r="P106" s="190">
        <v>0</v>
      </c>
      <c r="Q106" s="190">
        <v>0</v>
      </c>
      <c r="R106" s="149" t="s">
        <v>584</v>
      </c>
      <c r="S106" s="384">
        <v>12</v>
      </c>
      <c r="T106" s="149" t="s">
        <v>318</v>
      </c>
      <c r="U106"/>
      <c r="V106" s="350">
        <f>SUM(G106:N106)</f>
        <v>1100</v>
      </c>
    </row>
    <row r="107" spans="1:22" x14ac:dyDescent="0.25">
      <c r="A107" s="149" t="s">
        <v>644</v>
      </c>
      <c r="B107" s="149">
        <v>169</v>
      </c>
      <c r="C107" s="26" t="s">
        <v>101</v>
      </c>
      <c r="D107" t="s">
        <v>105</v>
      </c>
      <c r="E107" s="149" t="s">
        <v>645</v>
      </c>
      <c r="F107" s="149" t="s">
        <v>5</v>
      </c>
      <c r="G107" s="190">
        <v>1101.1119999999999</v>
      </c>
      <c r="H107" s="190">
        <v>0</v>
      </c>
      <c r="I107" s="190">
        <v>0</v>
      </c>
      <c r="J107" s="190">
        <v>0</v>
      </c>
      <c r="K107" s="190">
        <v>0</v>
      </c>
      <c r="L107" s="190">
        <v>0</v>
      </c>
      <c r="M107" s="190">
        <v>0</v>
      </c>
      <c r="N107" s="190">
        <v>0</v>
      </c>
      <c r="O107" s="190">
        <v>79036</v>
      </c>
      <c r="P107" s="190">
        <v>0</v>
      </c>
      <c r="Q107" s="190">
        <v>0</v>
      </c>
      <c r="R107" s="149" t="s">
        <v>547</v>
      </c>
      <c r="S107" s="384">
        <v>12</v>
      </c>
      <c r="T107" s="149" t="s">
        <v>105</v>
      </c>
      <c r="U107"/>
      <c r="V107" s="350">
        <f>SUM(G107:N107)</f>
        <v>1101.1119999999999</v>
      </c>
    </row>
    <row r="108" spans="1:22" x14ac:dyDescent="0.25">
      <c r="A108" s="149" t="s">
        <v>994</v>
      </c>
      <c r="B108" s="149">
        <v>92</v>
      </c>
      <c r="C108" s="26" t="s">
        <v>351</v>
      </c>
      <c r="D108" t="s">
        <v>352</v>
      </c>
      <c r="E108" s="149" t="s">
        <v>995</v>
      </c>
      <c r="F108" s="149" t="s">
        <v>14</v>
      </c>
      <c r="G108" s="190">
        <v>1125.9259999999999</v>
      </c>
      <c r="H108" s="190">
        <v>0</v>
      </c>
      <c r="I108" s="190">
        <v>0</v>
      </c>
      <c r="J108" s="190">
        <v>0</v>
      </c>
      <c r="K108" s="190">
        <v>0</v>
      </c>
      <c r="L108" s="190">
        <v>0</v>
      </c>
      <c r="M108" s="190">
        <v>0</v>
      </c>
      <c r="N108" s="190">
        <v>0</v>
      </c>
      <c r="O108" s="190">
        <v>86138</v>
      </c>
      <c r="P108" s="190">
        <v>0</v>
      </c>
      <c r="Q108" s="190">
        <v>0</v>
      </c>
      <c r="R108" s="149" t="s">
        <v>547</v>
      </c>
      <c r="S108" s="384">
        <v>12</v>
      </c>
      <c r="T108" s="149" t="s">
        <v>352</v>
      </c>
      <c r="V108" s="350">
        <f>SUM(G108:N108)</f>
        <v>1125.9259999999999</v>
      </c>
    </row>
    <row r="109" spans="1:22" x14ac:dyDescent="0.25">
      <c r="A109" s="149" t="s">
        <v>729</v>
      </c>
      <c r="B109" s="149">
        <v>169</v>
      </c>
      <c r="C109" s="26" t="s">
        <v>101</v>
      </c>
      <c r="D109" t="s">
        <v>143</v>
      </c>
      <c r="E109" s="149" t="s">
        <v>730</v>
      </c>
      <c r="F109" s="149" t="s">
        <v>5</v>
      </c>
      <c r="G109" s="190">
        <v>775.62999999999988</v>
      </c>
      <c r="H109" s="190">
        <v>0</v>
      </c>
      <c r="I109" s="190">
        <v>0</v>
      </c>
      <c r="J109" s="190">
        <v>0</v>
      </c>
      <c r="K109" s="190">
        <v>378.00699999999995</v>
      </c>
      <c r="L109" s="190">
        <v>0</v>
      </c>
      <c r="M109" s="190">
        <v>0</v>
      </c>
      <c r="N109" s="190">
        <v>0</v>
      </c>
      <c r="O109" s="190">
        <v>60631</v>
      </c>
      <c r="P109" s="190">
        <v>0</v>
      </c>
      <c r="Q109" s="190">
        <v>0</v>
      </c>
      <c r="R109" s="149" t="s">
        <v>547</v>
      </c>
      <c r="S109" s="384">
        <v>12</v>
      </c>
      <c r="T109" s="149" t="s">
        <v>143</v>
      </c>
      <c r="U109"/>
      <c r="V109" s="350">
        <f>SUM(G109:N109)</f>
        <v>1153.6369999999997</v>
      </c>
    </row>
    <row r="110" spans="1:22" x14ac:dyDescent="0.25">
      <c r="A110" s="149" t="s">
        <v>614</v>
      </c>
      <c r="B110" s="149">
        <v>2</v>
      </c>
      <c r="C110" s="26" t="s">
        <v>78</v>
      </c>
      <c r="D110" t="s">
        <v>92</v>
      </c>
      <c r="E110" s="149" t="s">
        <v>615</v>
      </c>
      <c r="F110" s="149" t="s">
        <v>14</v>
      </c>
      <c r="G110" s="190">
        <v>1169.5999999999999</v>
      </c>
      <c r="H110" s="190">
        <v>0</v>
      </c>
      <c r="I110" s="190">
        <v>0</v>
      </c>
      <c r="J110" s="190">
        <v>0</v>
      </c>
      <c r="K110" s="190">
        <v>0</v>
      </c>
      <c r="L110" s="190">
        <v>0</v>
      </c>
      <c r="M110" s="190">
        <v>0</v>
      </c>
      <c r="N110" s="190">
        <v>0</v>
      </c>
      <c r="O110" s="190">
        <v>90959</v>
      </c>
      <c r="P110" s="190">
        <v>0</v>
      </c>
      <c r="Q110" s="190">
        <v>0</v>
      </c>
      <c r="R110" s="149" t="s">
        <v>547</v>
      </c>
      <c r="S110" s="384">
        <v>12</v>
      </c>
      <c r="T110" s="149" t="s">
        <v>616</v>
      </c>
      <c r="U110"/>
      <c r="V110" s="350">
        <f>SUM(G110:N110)</f>
        <v>1169.5999999999999</v>
      </c>
    </row>
    <row r="111" spans="1:22" x14ac:dyDescent="0.25">
      <c r="A111" s="149" t="s">
        <v>577</v>
      </c>
      <c r="B111" s="149">
        <v>635</v>
      </c>
      <c r="C111" s="26" t="s">
        <v>63</v>
      </c>
      <c r="D111" t="s">
        <v>64</v>
      </c>
      <c r="E111" s="149" t="s">
        <v>578</v>
      </c>
      <c r="F111" s="149" t="s">
        <v>9</v>
      </c>
      <c r="G111" s="190">
        <v>1204.6339999999998</v>
      </c>
      <c r="H111" s="190">
        <v>0</v>
      </c>
      <c r="I111" s="190">
        <v>0</v>
      </c>
      <c r="J111" s="190">
        <v>0</v>
      </c>
      <c r="K111" s="190">
        <v>0</v>
      </c>
      <c r="L111" s="190">
        <v>0</v>
      </c>
      <c r="M111" s="190">
        <v>0</v>
      </c>
      <c r="N111" s="190">
        <v>0</v>
      </c>
      <c r="O111" s="190">
        <v>92073</v>
      </c>
      <c r="P111" s="190">
        <v>0</v>
      </c>
      <c r="Q111" s="190">
        <v>0</v>
      </c>
      <c r="R111" s="149" t="s">
        <v>547</v>
      </c>
      <c r="S111" s="384">
        <v>12</v>
      </c>
      <c r="T111" s="149" t="s">
        <v>64</v>
      </c>
      <c r="U111"/>
      <c r="V111" s="350">
        <f>SUM(G111:N111)</f>
        <v>1204.6339999999998</v>
      </c>
    </row>
    <row r="112" spans="1:22" x14ac:dyDescent="0.25">
      <c r="A112" s="149" t="s">
        <v>648</v>
      </c>
      <c r="B112" s="149">
        <v>169</v>
      </c>
      <c r="C112" s="26" t="s">
        <v>101</v>
      </c>
      <c r="D112" t="s">
        <v>109</v>
      </c>
      <c r="E112" s="149" t="s">
        <v>649</v>
      </c>
      <c r="F112" s="149" t="s">
        <v>5</v>
      </c>
      <c r="G112" s="190">
        <v>1215.857</v>
      </c>
      <c r="H112" s="190">
        <v>0</v>
      </c>
      <c r="I112" s="190">
        <v>0</v>
      </c>
      <c r="J112" s="190">
        <v>0</v>
      </c>
      <c r="K112" s="190">
        <v>0</v>
      </c>
      <c r="L112" s="190">
        <v>0</v>
      </c>
      <c r="M112" s="190">
        <v>0</v>
      </c>
      <c r="N112" s="190">
        <v>0</v>
      </c>
      <c r="O112" s="190">
        <v>92947</v>
      </c>
      <c r="P112" s="190">
        <v>0</v>
      </c>
      <c r="Q112" s="190">
        <v>0</v>
      </c>
      <c r="R112" s="149" t="s">
        <v>547</v>
      </c>
      <c r="S112" s="384">
        <v>12</v>
      </c>
      <c r="T112" s="149" t="s">
        <v>109</v>
      </c>
      <c r="U112"/>
      <c r="V112" s="350">
        <f>SUM(G112:N112)</f>
        <v>1215.857</v>
      </c>
    </row>
    <row r="113" spans="1:22" x14ac:dyDescent="0.25">
      <c r="A113" s="149" t="s">
        <v>659</v>
      </c>
      <c r="B113" s="149">
        <v>169</v>
      </c>
      <c r="C113" s="26" t="s">
        <v>101</v>
      </c>
      <c r="D113" t="s">
        <v>120</v>
      </c>
      <c r="E113" s="149" t="s">
        <v>660</v>
      </c>
      <c r="F113" s="149" t="s">
        <v>11</v>
      </c>
      <c r="G113" s="190">
        <v>1220.6609999999998</v>
      </c>
      <c r="H113" s="190">
        <v>0</v>
      </c>
      <c r="I113" s="190">
        <v>0</v>
      </c>
      <c r="J113" s="190">
        <v>0</v>
      </c>
      <c r="K113" s="190">
        <v>0</v>
      </c>
      <c r="L113" s="190">
        <v>0</v>
      </c>
      <c r="M113" s="190">
        <v>0</v>
      </c>
      <c r="N113" s="190">
        <v>0</v>
      </c>
      <c r="O113" s="190">
        <v>94945</v>
      </c>
      <c r="P113" s="190">
        <v>0</v>
      </c>
      <c r="Q113" s="190">
        <v>0</v>
      </c>
      <c r="R113" s="149" t="s">
        <v>547</v>
      </c>
      <c r="S113" s="384">
        <v>12</v>
      </c>
      <c r="T113" s="149" t="s">
        <v>120</v>
      </c>
      <c r="U113"/>
      <c r="V113" s="350">
        <f>SUM(G113:N113)</f>
        <v>1220.6609999999998</v>
      </c>
    </row>
    <row r="114" spans="1:22" x14ac:dyDescent="0.25">
      <c r="A114" s="149" t="s">
        <v>896</v>
      </c>
      <c r="B114" s="149">
        <v>353</v>
      </c>
      <c r="C114" s="26" t="s">
        <v>266</v>
      </c>
      <c r="D114" t="s">
        <v>267</v>
      </c>
      <c r="E114" s="149" t="s">
        <v>897</v>
      </c>
      <c r="F114" s="149" t="s">
        <v>8</v>
      </c>
      <c r="G114" s="190">
        <v>488.62199999999996</v>
      </c>
      <c r="H114" s="190">
        <v>0</v>
      </c>
      <c r="I114" s="190">
        <v>0</v>
      </c>
      <c r="J114" s="190">
        <v>742.69600000000003</v>
      </c>
      <c r="K114" s="190">
        <v>0</v>
      </c>
      <c r="L114" s="190">
        <v>0</v>
      </c>
      <c r="M114" s="190">
        <v>0</v>
      </c>
      <c r="N114" s="190">
        <v>0</v>
      </c>
      <c r="O114" s="190">
        <v>221399</v>
      </c>
      <c r="P114" s="190">
        <v>0</v>
      </c>
      <c r="Q114" s="190">
        <v>0</v>
      </c>
      <c r="R114" s="149" t="s">
        <v>547</v>
      </c>
      <c r="S114" s="384">
        <v>12</v>
      </c>
      <c r="T114" s="149" t="s">
        <v>267</v>
      </c>
      <c r="U114"/>
      <c r="V114" s="350">
        <f>SUM(G114:N114)</f>
        <v>1231.318</v>
      </c>
    </row>
    <row r="115" spans="1:22" x14ac:dyDescent="0.25">
      <c r="A115" s="149" t="s">
        <v>639</v>
      </c>
      <c r="B115" s="149">
        <v>169</v>
      </c>
      <c r="C115" s="26" t="s">
        <v>101</v>
      </c>
      <c r="D115" t="s">
        <v>103</v>
      </c>
      <c r="E115" s="149" t="s">
        <v>640</v>
      </c>
      <c r="F115" s="149" t="s">
        <v>11</v>
      </c>
      <c r="G115" s="190">
        <v>1234.3820000000001</v>
      </c>
      <c r="H115" s="190">
        <v>0</v>
      </c>
      <c r="I115" s="190">
        <v>0</v>
      </c>
      <c r="J115" s="190">
        <v>0</v>
      </c>
      <c r="K115" s="190">
        <v>0</v>
      </c>
      <c r="L115" s="190">
        <v>0</v>
      </c>
      <c r="M115" s="190">
        <v>0</v>
      </c>
      <c r="N115" s="190">
        <v>0</v>
      </c>
      <c r="O115" s="190">
        <v>92400</v>
      </c>
      <c r="P115" s="190">
        <v>0</v>
      </c>
      <c r="Q115" s="190">
        <v>0</v>
      </c>
      <c r="R115" s="149" t="s">
        <v>547</v>
      </c>
      <c r="S115" s="384">
        <v>12</v>
      </c>
      <c r="T115" s="149" t="s">
        <v>103</v>
      </c>
      <c r="U115"/>
      <c r="V115" s="350">
        <f>SUM(G115:N115)</f>
        <v>1234.3820000000001</v>
      </c>
    </row>
    <row r="116" spans="1:22" x14ac:dyDescent="0.25">
      <c r="A116" s="149" t="s">
        <v>663</v>
      </c>
      <c r="B116" s="149">
        <v>169</v>
      </c>
      <c r="C116" s="26" t="s">
        <v>101</v>
      </c>
      <c r="D116" t="s">
        <v>122</v>
      </c>
      <c r="E116" s="149" t="s">
        <v>664</v>
      </c>
      <c r="F116" s="149" t="s">
        <v>5</v>
      </c>
      <c r="G116" s="190">
        <v>1260.3600000000001</v>
      </c>
      <c r="H116" s="190">
        <v>0</v>
      </c>
      <c r="I116" s="190">
        <v>0</v>
      </c>
      <c r="J116" s="190">
        <v>0</v>
      </c>
      <c r="K116" s="190">
        <v>0</v>
      </c>
      <c r="L116" s="190">
        <v>0</v>
      </c>
      <c r="M116" s="190">
        <v>0</v>
      </c>
      <c r="N116" s="190">
        <v>0</v>
      </c>
      <c r="O116" s="190">
        <v>92607</v>
      </c>
      <c r="P116" s="190">
        <v>0</v>
      </c>
      <c r="Q116" s="190">
        <v>0</v>
      </c>
      <c r="R116" s="149" t="s">
        <v>547</v>
      </c>
      <c r="S116" s="384">
        <v>12</v>
      </c>
      <c r="T116" s="149" t="s">
        <v>122</v>
      </c>
      <c r="U116"/>
      <c r="V116" s="350">
        <f>SUM(G116:N116)</f>
        <v>1260.3600000000001</v>
      </c>
    </row>
    <row r="117" spans="1:22" x14ac:dyDescent="0.25">
      <c r="A117" s="384" t="s">
        <v>894</v>
      </c>
      <c r="B117" s="384">
        <v>376</v>
      </c>
      <c r="C117" s="386" t="s">
        <v>264</v>
      </c>
      <c r="D117" s="387" t="s">
        <v>265</v>
      </c>
      <c r="E117" s="384" t="s">
        <v>895</v>
      </c>
      <c r="F117" s="384" t="s">
        <v>9</v>
      </c>
      <c r="G117" s="190">
        <v>1103.7309999999998</v>
      </c>
      <c r="H117" s="190">
        <v>0</v>
      </c>
      <c r="I117" s="190">
        <v>0</v>
      </c>
      <c r="J117" s="190">
        <v>0</v>
      </c>
      <c r="K117" s="190">
        <v>210.62899999999999</v>
      </c>
      <c r="L117" s="190">
        <v>0</v>
      </c>
      <c r="M117" s="190">
        <v>0</v>
      </c>
      <c r="N117" s="190">
        <v>0</v>
      </c>
      <c r="O117" s="190">
        <v>85409</v>
      </c>
      <c r="P117" s="190">
        <v>0</v>
      </c>
      <c r="Q117" s="190">
        <v>0</v>
      </c>
      <c r="R117" s="384" t="s">
        <v>547</v>
      </c>
      <c r="S117" s="384">
        <v>12</v>
      </c>
      <c r="T117" s="384" t="s">
        <v>265</v>
      </c>
      <c r="U117" s="387"/>
      <c r="V117" s="388">
        <f>SUM(G117:N117)</f>
        <v>1314.3599999999997</v>
      </c>
    </row>
    <row r="118" spans="1:22" x14ac:dyDescent="0.25">
      <c r="A118" s="149" t="s">
        <v>699</v>
      </c>
      <c r="B118" s="149">
        <v>169</v>
      </c>
      <c r="C118" s="26" t="s">
        <v>101</v>
      </c>
      <c r="D118" t="s">
        <v>394</v>
      </c>
      <c r="E118" s="149" t="s">
        <v>700</v>
      </c>
      <c r="F118" s="149" t="s">
        <v>9</v>
      </c>
      <c r="G118" s="190">
        <v>1324.1010000000001</v>
      </c>
      <c r="H118" s="190">
        <v>0</v>
      </c>
      <c r="I118" s="190">
        <v>0</v>
      </c>
      <c r="J118" s="190">
        <v>0</v>
      </c>
      <c r="K118" s="190">
        <v>0</v>
      </c>
      <c r="L118" s="190">
        <v>0</v>
      </c>
      <c r="M118" s="190">
        <v>0</v>
      </c>
      <c r="N118" s="190">
        <v>0</v>
      </c>
      <c r="O118" s="190">
        <v>100272</v>
      </c>
      <c r="P118" s="190">
        <v>0</v>
      </c>
      <c r="Q118" s="190">
        <v>0</v>
      </c>
      <c r="R118" s="149" t="s">
        <v>547</v>
      </c>
      <c r="S118" s="384">
        <v>12</v>
      </c>
      <c r="T118" s="149" t="s">
        <v>394</v>
      </c>
      <c r="U118"/>
      <c r="V118" s="350">
        <f>SUM(G118:N118)</f>
        <v>1324.1010000000001</v>
      </c>
    </row>
    <row r="119" spans="1:22" x14ac:dyDescent="0.25">
      <c r="A119" s="149" t="s">
        <v>669</v>
      </c>
      <c r="B119" s="149">
        <v>169</v>
      </c>
      <c r="C119" s="26" t="s">
        <v>101</v>
      </c>
      <c r="D119" t="s">
        <v>127</v>
      </c>
      <c r="E119" s="149" t="s">
        <v>670</v>
      </c>
      <c r="F119" s="149" t="s">
        <v>6</v>
      </c>
      <c r="G119" s="190">
        <v>1373.098</v>
      </c>
      <c r="H119" s="190">
        <v>0</v>
      </c>
      <c r="I119" s="190">
        <v>0</v>
      </c>
      <c r="J119" s="190">
        <v>0</v>
      </c>
      <c r="K119" s="190">
        <v>0</v>
      </c>
      <c r="L119" s="190">
        <v>0</v>
      </c>
      <c r="M119" s="190">
        <v>0</v>
      </c>
      <c r="N119" s="190">
        <v>0</v>
      </c>
      <c r="O119" s="190">
        <v>101669</v>
      </c>
      <c r="P119" s="190">
        <v>0</v>
      </c>
      <c r="Q119" s="190">
        <v>0</v>
      </c>
      <c r="R119" s="149" t="s">
        <v>547</v>
      </c>
      <c r="S119" s="384">
        <v>12</v>
      </c>
      <c r="T119" s="149" t="s">
        <v>127</v>
      </c>
      <c r="U119"/>
      <c r="V119" s="350">
        <f>SUM(G119:N119)</f>
        <v>1373.098</v>
      </c>
    </row>
    <row r="120" spans="1:22" x14ac:dyDescent="0.25">
      <c r="A120" s="149" t="s">
        <v>902</v>
      </c>
      <c r="B120" s="149">
        <v>321</v>
      </c>
      <c r="C120" s="26" t="s">
        <v>270</v>
      </c>
      <c r="D120" t="s">
        <v>271</v>
      </c>
      <c r="E120" s="149" t="s">
        <v>903</v>
      </c>
      <c r="F120" s="149" t="s">
        <v>6</v>
      </c>
      <c r="G120" s="190">
        <v>1386.126</v>
      </c>
      <c r="H120" s="190">
        <v>0</v>
      </c>
      <c r="I120" s="190">
        <v>0</v>
      </c>
      <c r="J120" s="190">
        <v>0</v>
      </c>
      <c r="K120" s="190">
        <v>0</v>
      </c>
      <c r="L120" s="190">
        <v>0</v>
      </c>
      <c r="M120" s="190">
        <v>0</v>
      </c>
      <c r="N120" s="190">
        <v>0</v>
      </c>
      <c r="O120" s="190">
        <v>119073</v>
      </c>
      <c r="P120" s="190">
        <v>0</v>
      </c>
      <c r="Q120" s="190">
        <v>0</v>
      </c>
      <c r="R120" s="149" t="s">
        <v>547</v>
      </c>
      <c r="S120" s="384">
        <v>12</v>
      </c>
      <c r="T120" s="149" t="s">
        <v>271</v>
      </c>
      <c r="U120"/>
      <c r="V120" s="350">
        <f>SUM(G120:N120)</f>
        <v>1386.126</v>
      </c>
    </row>
    <row r="121" spans="1:22" x14ac:dyDescent="0.25">
      <c r="A121" s="149" t="s">
        <v>892</v>
      </c>
      <c r="B121" s="149">
        <v>281</v>
      </c>
      <c r="C121" s="26" t="s">
        <v>262</v>
      </c>
      <c r="D121" t="s">
        <v>263</v>
      </c>
      <c r="E121" s="149" t="s">
        <v>893</v>
      </c>
      <c r="F121" s="149" t="s">
        <v>9</v>
      </c>
      <c r="G121" s="190">
        <v>1501.4919999999997</v>
      </c>
      <c r="H121" s="190">
        <v>0</v>
      </c>
      <c r="I121" s="190">
        <v>0</v>
      </c>
      <c r="J121" s="190">
        <v>0</v>
      </c>
      <c r="K121" s="190">
        <v>0</v>
      </c>
      <c r="L121" s="190">
        <v>0</v>
      </c>
      <c r="M121" s="190">
        <v>0</v>
      </c>
      <c r="N121" s="190">
        <v>0</v>
      </c>
      <c r="O121" s="190">
        <v>116108</v>
      </c>
      <c r="P121" s="190">
        <v>0</v>
      </c>
      <c r="Q121" s="190">
        <v>0</v>
      </c>
      <c r="R121" s="149" t="s">
        <v>547</v>
      </c>
      <c r="S121" s="384">
        <v>12</v>
      </c>
      <c r="T121" s="149" t="s">
        <v>263</v>
      </c>
      <c r="U121"/>
      <c r="V121" s="350">
        <f>SUM(G121:N121)</f>
        <v>1501.4919999999997</v>
      </c>
    </row>
    <row r="122" spans="1:22" x14ac:dyDescent="0.25">
      <c r="A122" s="149" t="s">
        <v>1000</v>
      </c>
      <c r="B122" s="149">
        <v>230</v>
      </c>
      <c r="C122" s="26" t="s">
        <v>2165</v>
      </c>
      <c r="D122" t="s">
        <v>358</v>
      </c>
      <c r="E122" s="149" t="s">
        <v>1001</v>
      </c>
      <c r="F122" s="149" t="s">
        <v>4</v>
      </c>
      <c r="G122" s="190">
        <v>486.87</v>
      </c>
      <c r="H122" s="190">
        <v>0</v>
      </c>
      <c r="I122" s="190">
        <v>0</v>
      </c>
      <c r="J122" s="190">
        <v>0</v>
      </c>
      <c r="K122" s="190">
        <v>1026.6109999999999</v>
      </c>
      <c r="L122" s="190">
        <v>0</v>
      </c>
      <c r="M122" s="190">
        <v>0</v>
      </c>
      <c r="N122" s="190">
        <v>0</v>
      </c>
      <c r="O122" s="190">
        <v>34505</v>
      </c>
      <c r="P122" s="190">
        <v>0</v>
      </c>
      <c r="Q122" s="190">
        <v>0</v>
      </c>
      <c r="R122" s="149" t="s">
        <v>547</v>
      </c>
      <c r="S122" s="384">
        <v>12</v>
      </c>
      <c r="T122" s="149" t="s">
        <v>358</v>
      </c>
      <c r="V122" s="350">
        <f>SUM(G122:N122)</f>
        <v>1513.4809999999998</v>
      </c>
    </row>
    <row r="123" spans="1:22" x14ac:dyDescent="0.25">
      <c r="A123" s="149" t="s">
        <v>665</v>
      </c>
      <c r="B123" s="149">
        <v>169</v>
      </c>
      <c r="C123" s="26" t="s">
        <v>101</v>
      </c>
      <c r="D123" t="s">
        <v>123</v>
      </c>
      <c r="E123" s="149" t="s">
        <v>666</v>
      </c>
      <c r="F123" s="149" t="s">
        <v>9</v>
      </c>
      <c r="G123" s="190">
        <v>1518.7619999999999</v>
      </c>
      <c r="H123" s="190">
        <v>0</v>
      </c>
      <c r="I123" s="190">
        <v>0</v>
      </c>
      <c r="J123" s="190">
        <v>0</v>
      </c>
      <c r="K123" s="190">
        <v>0</v>
      </c>
      <c r="L123" s="190">
        <v>0</v>
      </c>
      <c r="M123" s="190">
        <v>0</v>
      </c>
      <c r="N123" s="190">
        <v>0</v>
      </c>
      <c r="O123" s="190">
        <v>114959</v>
      </c>
      <c r="P123" s="190">
        <v>0</v>
      </c>
      <c r="Q123" s="190">
        <v>0</v>
      </c>
      <c r="R123" s="149" t="s">
        <v>547</v>
      </c>
      <c r="S123" s="384">
        <v>12</v>
      </c>
      <c r="T123" s="149" t="s">
        <v>123</v>
      </c>
      <c r="U123"/>
      <c r="V123" s="350">
        <f>SUM(G123:N123)</f>
        <v>1518.7619999999999</v>
      </c>
    </row>
    <row r="124" spans="1:22" x14ac:dyDescent="0.25">
      <c r="A124" s="149" t="s">
        <v>928</v>
      </c>
      <c r="B124" s="149">
        <v>365</v>
      </c>
      <c r="C124" s="26" t="s">
        <v>289</v>
      </c>
      <c r="D124" t="s">
        <v>290</v>
      </c>
      <c r="E124" s="149" t="s">
        <v>929</v>
      </c>
      <c r="F124" s="149" t="s">
        <v>9</v>
      </c>
      <c r="G124" s="190">
        <v>1521.6990000000001</v>
      </c>
      <c r="H124" s="190">
        <v>0</v>
      </c>
      <c r="I124" s="190">
        <v>0</v>
      </c>
      <c r="J124" s="190">
        <v>0</v>
      </c>
      <c r="K124" s="190">
        <v>0</v>
      </c>
      <c r="L124" s="190">
        <v>0</v>
      </c>
      <c r="M124" s="190">
        <v>0</v>
      </c>
      <c r="N124" s="190">
        <v>0</v>
      </c>
      <c r="O124" s="190">
        <v>114808</v>
      </c>
      <c r="P124" s="190">
        <v>0</v>
      </c>
      <c r="Q124" s="190">
        <v>0</v>
      </c>
      <c r="R124" s="149" t="s">
        <v>547</v>
      </c>
      <c r="S124" s="384">
        <v>12</v>
      </c>
      <c r="T124" s="149" t="s">
        <v>290</v>
      </c>
      <c r="U124"/>
      <c r="V124" s="350">
        <f>SUM(G124:N124)</f>
        <v>1521.6990000000001</v>
      </c>
    </row>
    <row r="125" spans="1:22" x14ac:dyDescent="0.25">
      <c r="A125" s="149" t="s">
        <v>693</v>
      </c>
      <c r="B125" s="149">
        <v>169</v>
      </c>
      <c r="C125" s="26" t="s">
        <v>101</v>
      </c>
      <c r="D125" t="s">
        <v>146</v>
      </c>
      <c r="E125" s="149" t="s">
        <v>694</v>
      </c>
      <c r="F125" s="149" t="s">
        <v>5</v>
      </c>
      <c r="G125" s="190">
        <v>1536.433</v>
      </c>
      <c r="H125" s="190">
        <v>0</v>
      </c>
      <c r="I125" s="190">
        <v>0</v>
      </c>
      <c r="J125" s="190">
        <v>0</v>
      </c>
      <c r="K125" s="190">
        <v>0</v>
      </c>
      <c r="L125" s="190">
        <v>0</v>
      </c>
      <c r="M125" s="190">
        <v>0</v>
      </c>
      <c r="N125" s="190">
        <v>0</v>
      </c>
      <c r="O125" s="190">
        <v>108855</v>
      </c>
      <c r="P125" s="190">
        <v>0</v>
      </c>
      <c r="Q125" s="190">
        <v>0</v>
      </c>
      <c r="R125" s="149" t="s">
        <v>547</v>
      </c>
      <c r="S125" s="384">
        <v>12</v>
      </c>
      <c r="T125" s="149" t="s">
        <v>146</v>
      </c>
      <c r="U125"/>
      <c r="V125" s="350">
        <f>SUM(G125:N125)</f>
        <v>1536.433</v>
      </c>
    </row>
    <row r="126" spans="1:22" x14ac:dyDescent="0.25">
      <c r="A126" s="149" t="s">
        <v>657</v>
      </c>
      <c r="B126" s="149">
        <v>169</v>
      </c>
      <c r="C126" s="26" t="s">
        <v>101</v>
      </c>
      <c r="D126" t="s">
        <v>119</v>
      </c>
      <c r="E126" s="149" t="s">
        <v>658</v>
      </c>
      <c r="F126" s="149" t="s">
        <v>11</v>
      </c>
      <c r="G126" s="190">
        <v>1554.1999999999998</v>
      </c>
      <c r="H126" s="190">
        <v>0</v>
      </c>
      <c r="I126" s="190">
        <v>0</v>
      </c>
      <c r="J126" s="190">
        <v>0</v>
      </c>
      <c r="K126" s="190">
        <v>0</v>
      </c>
      <c r="L126" s="190">
        <v>0</v>
      </c>
      <c r="M126" s="190">
        <v>0</v>
      </c>
      <c r="N126" s="190">
        <v>0</v>
      </c>
      <c r="O126" s="190">
        <v>117712</v>
      </c>
      <c r="P126" s="190">
        <v>0</v>
      </c>
      <c r="Q126" s="190">
        <v>0</v>
      </c>
      <c r="R126" s="149" t="s">
        <v>547</v>
      </c>
      <c r="S126" s="384">
        <v>12</v>
      </c>
      <c r="T126" s="149" t="s">
        <v>119</v>
      </c>
      <c r="U126"/>
      <c r="V126" s="350">
        <f>SUM(G126:N126)</f>
        <v>1554.1999999999998</v>
      </c>
    </row>
    <row r="127" spans="1:22" x14ac:dyDescent="0.25">
      <c r="A127" s="149" t="s">
        <v>978</v>
      </c>
      <c r="B127" s="149">
        <v>339</v>
      </c>
      <c r="C127" s="26" t="s">
        <v>336</v>
      </c>
      <c r="D127" t="s">
        <v>337</v>
      </c>
      <c r="E127" s="149" t="s">
        <v>979</v>
      </c>
      <c r="F127" s="149" t="s">
        <v>4</v>
      </c>
      <c r="G127" s="190">
        <v>886.34699999999998</v>
      </c>
      <c r="H127" s="190">
        <v>0</v>
      </c>
      <c r="I127" s="190">
        <v>0</v>
      </c>
      <c r="J127" s="190">
        <v>0</v>
      </c>
      <c r="K127" s="190">
        <v>668.64300000000003</v>
      </c>
      <c r="L127" s="190">
        <v>0</v>
      </c>
      <c r="M127" s="190">
        <v>0</v>
      </c>
      <c r="N127" s="190">
        <v>0</v>
      </c>
      <c r="O127" s="190">
        <v>64720</v>
      </c>
      <c r="P127" s="190">
        <v>0</v>
      </c>
      <c r="Q127" s="190">
        <v>0</v>
      </c>
      <c r="R127" s="149" t="s">
        <v>547</v>
      </c>
      <c r="S127" s="384">
        <v>12</v>
      </c>
      <c r="T127" s="149" t="s">
        <v>337</v>
      </c>
      <c r="U127"/>
      <c r="V127" s="350">
        <f>SUM(G127:N127)</f>
        <v>1554.99</v>
      </c>
    </row>
    <row r="128" spans="1:22" x14ac:dyDescent="0.25">
      <c r="A128" s="149" t="s">
        <v>690</v>
      </c>
      <c r="B128" s="149">
        <v>169</v>
      </c>
      <c r="C128" s="26" t="s">
        <v>101</v>
      </c>
      <c r="D128" t="s">
        <v>145</v>
      </c>
      <c r="E128" s="149" t="s">
        <v>691</v>
      </c>
      <c r="F128" s="149" t="s">
        <v>11</v>
      </c>
      <c r="G128" s="190">
        <v>1633.556</v>
      </c>
      <c r="H128" s="190">
        <v>0</v>
      </c>
      <c r="I128" s="190">
        <v>0</v>
      </c>
      <c r="J128" s="190">
        <v>0</v>
      </c>
      <c r="K128" s="190">
        <v>0</v>
      </c>
      <c r="L128" s="190">
        <v>0</v>
      </c>
      <c r="M128" s="190">
        <v>0</v>
      </c>
      <c r="N128" s="190">
        <v>0</v>
      </c>
      <c r="O128" s="190">
        <v>118730</v>
      </c>
      <c r="P128" s="190">
        <v>0</v>
      </c>
      <c r="Q128" s="190">
        <v>0</v>
      </c>
      <c r="R128" s="149" t="s">
        <v>547</v>
      </c>
      <c r="S128" s="384">
        <v>12</v>
      </c>
      <c r="T128" s="149" t="s">
        <v>692</v>
      </c>
      <c r="U128"/>
      <c r="V128" s="350">
        <f>SUM(G128:N128)</f>
        <v>1633.556</v>
      </c>
    </row>
    <row r="129" spans="1:22" x14ac:dyDescent="0.25">
      <c r="A129" s="149" t="s">
        <v>688</v>
      </c>
      <c r="B129" s="149">
        <v>169</v>
      </c>
      <c r="C129" s="26" t="s">
        <v>101</v>
      </c>
      <c r="D129" t="s">
        <v>144</v>
      </c>
      <c r="E129" s="149" t="s">
        <v>689</v>
      </c>
      <c r="F129" s="149" t="s">
        <v>5</v>
      </c>
      <c r="G129" s="190">
        <v>1651.1859999999999</v>
      </c>
      <c r="H129" s="190">
        <v>0</v>
      </c>
      <c r="I129" s="190">
        <v>0</v>
      </c>
      <c r="J129" s="190">
        <v>0</v>
      </c>
      <c r="K129" s="190">
        <v>0</v>
      </c>
      <c r="L129" s="190">
        <v>0</v>
      </c>
      <c r="M129" s="190">
        <v>0</v>
      </c>
      <c r="N129" s="190">
        <v>0</v>
      </c>
      <c r="O129" s="190">
        <v>126554</v>
      </c>
      <c r="P129" s="190">
        <v>0</v>
      </c>
      <c r="Q129" s="190">
        <v>0</v>
      </c>
      <c r="R129" s="149" t="s">
        <v>547</v>
      </c>
      <c r="S129" s="384">
        <v>12</v>
      </c>
      <c r="T129" s="149" t="s">
        <v>144</v>
      </c>
      <c r="U129"/>
      <c r="V129" s="350">
        <f>SUM(G129:N129)</f>
        <v>1651.1859999999999</v>
      </c>
    </row>
    <row r="130" spans="1:22" x14ac:dyDescent="0.25">
      <c r="A130" s="149" t="s">
        <v>759</v>
      </c>
      <c r="B130" s="149">
        <v>432</v>
      </c>
      <c r="C130" s="26" t="s">
        <v>173</v>
      </c>
      <c r="D130" t="s">
        <v>174</v>
      </c>
      <c r="E130" s="149" t="s">
        <v>760</v>
      </c>
      <c r="F130" s="149" t="s">
        <v>11</v>
      </c>
      <c r="G130" s="190">
        <v>1681.3890000000001</v>
      </c>
      <c r="H130" s="190">
        <v>0</v>
      </c>
      <c r="I130" s="190">
        <v>0</v>
      </c>
      <c r="J130" s="190">
        <v>0</v>
      </c>
      <c r="K130" s="190">
        <v>0</v>
      </c>
      <c r="L130" s="190">
        <v>0</v>
      </c>
      <c r="M130" s="190">
        <v>0</v>
      </c>
      <c r="N130" s="190">
        <v>0</v>
      </c>
      <c r="O130" s="190">
        <v>123961</v>
      </c>
      <c r="P130" s="190">
        <v>0</v>
      </c>
      <c r="Q130" s="190">
        <v>0</v>
      </c>
      <c r="R130" s="149" t="s">
        <v>547</v>
      </c>
      <c r="S130" s="384">
        <v>12</v>
      </c>
      <c r="T130" s="149" t="s">
        <v>174</v>
      </c>
      <c r="U130"/>
      <c r="V130" s="350">
        <f>SUM(G130:N130)</f>
        <v>1681.3890000000001</v>
      </c>
    </row>
    <row r="131" spans="1:22" x14ac:dyDescent="0.25">
      <c r="A131" s="149" t="s">
        <v>684</v>
      </c>
      <c r="B131" s="149">
        <v>169</v>
      </c>
      <c r="C131" s="26" t="s">
        <v>101</v>
      </c>
      <c r="D131" t="s">
        <v>140</v>
      </c>
      <c r="E131" s="149" t="s">
        <v>685</v>
      </c>
      <c r="F131" s="149" t="s">
        <v>9</v>
      </c>
      <c r="G131" s="190">
        <v>1711.6089999999997</v>
      </c>
      <c r="H131" s="190">
        <v>0</v>
      </c>
      <c r="I131" s="190">
        <v>0</v>
      </c>
      <c r="J131" s="190">
        <v>0</v>
      </c>
      <c r="K131" s="190">
        <v>0</v>
      </c>
      <c r="L131" s="190">
        <v>0</v>
      </c>
      <c r="M131" s="190">
        <v>0</v>
      </c>
      <c r="N131" s="190">
        <v>0</v>
      </c>
      <c r="O131" s="190">
        <v>127631</v>
      </c>
      <c r="P131" s="190">
        <v>0</v>
      </c>
      <c r="Q131" s="190">
        <v>0</v>
      </c>
      <c r="R131" s="149" t="s">
        <v>547</v>
      </c>
      <c r="S131" s="384">
        <v>12</v>
      </c>
      <c r="T131" s="149" t="s">
        <v>140</v>
      </c>
      <c r="U131"/>
      <c r="V131" s="350">
        <f>SUM(G131:N131)</f>
        <v>1711.6089999999997</v>
      </c>
    </row>
    <row r="132" spans="1:22" x14ac:dyDescent="0.25">
      <c r="A132" s="149" t="s">
        <v>675</v>
      </c>
      <c r="B132" s="149">
        <v>169</v>
      </c>
      <c r="C132" s="26" t="s">
        <v>101</v>
      </c>
      <c r="D132" t="s">
        <v>134</v>
      </c>
      <c r="E132" s="149" t="s">
        <v>676</v>
      </c>
      <c r="F132" s="149" t="s">
        <v>9</v>
      </c>
      <c r="G132" s="190">
        <v>1721.8989999999999</v>
      </c>
      <c r="H132" s="190">
        <v>0</v>
      </c>
      <c r="I132" s="190">
        <v>0</v>
      </c>
      <c r="J132" s="190">
        <v>0</v>
      </c>
      <c r="K132" s="190">
        <v>0</v>
      </c>
      <c r="L132" s="190">
        <v>0</v>
      </c>
      <c r="M132" s="190">
        <v>0</v>
      </c>
      <c r="N132" s="190">
        <v>0</v>
      </c>
      <c r="O132" s="190">
        <v>130091</v>
      </c>
      <c r="P132" s="190">
        <v>0</v>
      </c>
      <c r="Q132" s="190">
        <v>0</v>
      </c>
      <c r="R132" s="149" t="s">
        <v>547</v>
      </c>
      <c r="S132" s="384">
        <v>12</v>
      </c>
      <c r="T132" s="149" t="s">
        <v>134</v>
      </c>
      <c r="U132"/>
      <c r="V132" s="350">
        <f>SUM(G132:N132)</f>
        <v>1721.8989999999999</v>
      </c>
    </row>
    <row r="133" spans="1:22" x14ac:dyDescent="0.25">
      <c r="A133" s="149" t="s">
        <v>1327</v>
      </c>
      <c r="B133" s="149">
        <v>169</v>
      </c>
      <c r="C133" s="26" t="s">
        <v>101</v>
      </c>
      <c r="D133" t="s">
        <v>138</v>
      </c>
      <c r="E133" s="149" t="s">
        <v>2098</v>
      </c>
      <c r="F133" s="149" t="s">
        <v>5</v>
      </c>
      <c r="G133" s="190">
        <v>1748.6870000000001</v>
      </c>
      <c r="H133" s="190">
        <v>0</v>
      </c>
      <c r="I133" s="190">
        <v>0</v>
      </c>
      <c r="J133" s="190">
        <v>0</v>
      </c>
      <c r="K133" s="190">
        <v>0</v>
      </c>
      <c r="L133" s="190">
        <v>0</v>
      </c>
      <c r="M133" s="190">
        <v>0</v>
      </c>
      <c r="N133" s="190">
        <v>0</v>
      </c>
      <c r="O133" s="190">
        <v>128948</v>
      </c>
      <c r="P133" s="190">
        <v>0</v>
      </c>
      <c r="Q133" s="190">
        <v>0</v>
      </c>
      <c r="R133" s="149" t="s">
        <v>547</v>
      </c>
      <c r="S133" s="384">
        <v>12</v>
      </c>
      <c r="T133" s="149" t="s">
        <v>138</v>
      </c>
      <c r="U133"/>
      <c r="V133" s="350">
        <f>SUM(G133:N133)</f>
        <v>1748.6870000000001</v>
      </c>
    </row>
    <row r="134" spans="1:22" x14ac:dyDescent="0.25">
      <c r="A134" s="149" t="s">
        <v>671</v>
      </c>
      <c r="B134" s="149">
        <v>169</v>
      </c>
      <c r="C134" s="26" t="s">
        <v>101</v>
      </c>
      <c r="D134" t="s">
        <v>129</v>
      </c>
      <c r="E134" s="149" t="s">
        <v>672</v>
      </c>
      <c r="F134" s="149" t="s">
        <v>11</v>
      </c>
      <c r="G134" s="190">
        <v>1791.8500000000001</v>
      </c>
      <c r="H134" s="190">
        <v>0</v>
      </c>
      <c r="I134" s="190">
        <v>0</v>
      </c>
      <c r="J134" s="190">
        <v>0</v>
      </c>
      <c r="K134" s="190">
        <v>0</v>
      </c>
      <c r="L134" s="190">
        <v>0</v>
      </c>
      <c r="M134" s="190">
        <v>0</v>
      </c>
      <c r="N134" s="190">
        <v>0</v>
      </c>
      <c r="O134" s="190">
        <v>132562</v>
      </c>
      <c r="P134" s="190">
        <v>0</v>
      </c>
      <c r="Q134" s="190">
        <v>0</v>
      </c>
      <c r="R134" s="149" t="s">
        <v>547</v>
      </c>
      <c r="S134" s="384">
        <v>12</v>
      </c>
      <c r="T134" s="149" t="s">
        <v>129</v>
      </c>
      <c r="U134"/>
      <c r="V134" s="350">
        <f>SUM(G134:N134)</f>
        <v>1791.8500000000001</v>
      </c>
    </row>
    <row r="135" spans="1:22" x14ac:dyDescent="0.25">
      <c r="A135" s="149" t="s">
        <v>850</v>
      </c>
      <c r="B135" s="149">
        <v>240</v>
      </c>
      <c r="C135" s="26" t="s">
        <v>1340</v>
      </c>
      <c r="D135" t="s">
        <v>239</v>
      </c>
      <c r="E135" s="149" t="s">
        <v>851</v>
      </c>
      <c r="F135" s="149" t="s">
        <v>13</v>
      </c>
      <c r="G135" s="190">
        <v>1812.7260000000001</v>
      </c>
      <c r="H135" s="190">
        <v>0</v>
      </c>
      <c r="I135" s="190">
        <v>0</v>
      </c>
      <c r="J135" s="190">
        <v>0</v>
      </c>
      <c r="K135" s="190">
        <v>0</v>
      </c>
      <c r="L135" s="190">
        <v>0</v>
      </c>
      <c r="M135" s="190">
        <v>0</v>
      </c>
      <c r="N135" s="190">
        <v>0</v>
      </c>
      <c r="O135" s="190">
        <v>132507</v>
      </c>
      <c r="P135" s="190">
        <v>0</v>
      </c>
      <c r="Q135" s="190">
        <v>0</v>
      </c>
      <c r="R135" s="149" t="s">
        <v>547</v>
      </c>
      <c r="S135" s="384">
        <v>12</v>
      </c>
      <c r="T135" s="149" t="s">
        <v>239</v>
      </c>
      <c r="U135"/>
      <c r="V135" s="350">
        <f>SUM(G135:N135)</f>
        <v>1812.7260000000001</v>
      </c>
    </row>
    <row r="136" spans="1:22" x14ac:dyDescent="0.25">
      <c r="A136" s="149" t="s">
        <v>868</v>
      </c>
      <c r="B136" s="149">
        <v>446</v>
      </c>
      <c r="C136" s="26" t="s">
        <v>400</v>
      </c>
      <c r="D136" t="s">
        <v>401</v>
      </c>
      <c r="E136" s="149" t="s">
        <v>869</v>
      </c>
      <c r="F136" s="149" t="s">
        <v>9</v>
      </c>
      <c r="G136" s="190">
        <v>1820.9879999999996</v>
      </c>
      <c r="H136" s="190">
        <v>0</v>
      </c>
      <c r="I136" s="190">
        <v>0</v>
      </c>
      <c r="J136" s="190">
        <v>0</v>
      </c>
      <c r="K136" s="190">
        <v>0</v>
      </c>
      <c r="L136" s="190">
        <v>0</v>
      </c>
      <c r="M136" s="190">
        <v>0</v>
      </c>
      <c r="N136" s="190">
        <v>0</v>
      </c>
      <c r="O136" s="190">
        <v>135937</v>
      </c>
      <c r="P136" s="190">
        <v>0</v>
      </c>
      <c r="Q136" s="190">
        <v>0</v>
      </c>
      <c r="R136" s="149" t="s">
        <v>547</v>
      </c>
      <c r="S136" s="384">
        <v>12</v>
      </c>
      <c r="T136" s="149" t="s">
        <v>401</v>
      </c>
      <c r="U136"/>
      <c r="V136" s="350">
        <f>SUM(G136:N136)</f>
        <v>1820.9879999999996</v>
      </c>
    </row>
    <row r="137" spans="1:22" x14ac:dyDescent="0.25">
      <c r="A137" s="149" t="s">
        <v>673</v>
      </c>
      <c r="B137" s="149">
        <v>169</v>
      </c>
      <c r="C137" s="26" t="s">
        <v>101</v>
      </c>
      <c r="D137" t="s">
        <v>130</v>
      </c>
      <c r="E137" s="149" t="s">
        <v>674</v>
      </c>
      <c r="F137" s="149" t="s">
        <v>11</v>
      </c>
      <c r="G137" s="190">
        <v>1863.7899999999997</v>
      </c>
      <c r="H137" s="190">
        <v>0</v>
      </c>
      <c r="I137" s="190">
        <v>0</v>
      </c>
      <c r="J137" s="190">
        <v>0</v>
      </c>
      <c r="K137" s="190">
        <v>0</v>
      </c>
      <c r="L137" s="190">
        <v>0</v>
      </c>
      <c r="M137" s="190">
        <v>0</v>
      </c>
      <c r="N137" s="190">
        <v>0</v>
      </c>
      <c r="O137" s="190">
        <v>149313</v>
      </c>
      <c r="P137" s="190">
        <v>0</v>
      </c>
      <c r="Q137" s="190">
        <v>0</v>
      </c>
      <c r="R137" s="149" t="s">
        <v>547</v>
      </c>
      <c r="S137" s="384">
        <v>12</v>
      </c>
      <c r="T137" s="149" t="s">
        <v>130</v>
      </c>
      <c r="U137"/>
      <c r="V137" s="350">
        <f>SUM(G137:N137)</f>
        <v>1863.7899999999997</v>
      </c>
    </row>
    <row r="138" spans="1:22" x14ac:dyDescent="0.25">
      <c r="A138" s="149" t="s">
        <v>575</v>
      </c>
      <c r="B138" s="149">
        <v>412</v>
      </c>
      <c r="C138" s="26" t="s">
        <v>61</v>
      </c>
      <c r="D138" t="s">
        <v>62</v>
      </c>
      <c r="E138" s="149" t="s">
        <v>576</v>
      </c>
      <c r="F138" s="149" t="s">
        <v>9</v>
      </c>
      <c r="G138" s="190">
        <v>1871.9960000000001</v>
      </c>
      <c r="H138" s="190">
        <v>0</v>
      </c>
      <c r="I138" s="190">
        <v>0</v>
      </c>
      <c r="J138" s="190">
        <v>0</v>
      </c>
      <c r="K138" s="190">
        <v>0</v>
      </c>
      <c r="L138" s="190">
        <v>0</v>
      </c>
      <c r="M138" s="190">
        <v>0</v>
      </c>
      <c r="N138" s="190">
        <v>0</v>
      </c>
      <c r="O138" s="190">
        <v>133290</v>
      </c>
      <c r="P138" s="190">
        <v>0</v>
      </c>
      <c r="Q138" s="190">
        <v>0</v>
      </c>
      <c r="R138" s="149" t="s">
        <v>547</v>
      </c>
      <c r="S138" s="384">
        <v>12</v>
      </c>
      <c r="T138" s="149" t="s">
        <v>62</v>
      </c>
      <c r="U138"/>
      <c r="V138" s="350">
        <f>SUM(G138:N138)</f>
        <v>1871.9960000000001</v>
      </c>
    </row>
    <row r="139" spans="1:22" x14ac:dyDescent="0.25">
      <c r="A139" s="149" t="s">
        <v>661</v>
      </c>
      <c r="B139" s="149">
        <v>169</v>
      </c>
      <c r="C139" s="26" t="s">
        <v>101</v>
      </c>
      <c r="D139" t="s">
        <v>121</v>
      </c>
      <c r="E139" s="149" t="s">
        <v>662</v>
      </c>
      <c r="F139" s="149" t="s">
        <v>9</v>
      </c>
      <c r="G139" s="190">
        <v>1966.0840000000001</v>
      </c>
      <c r="H139" s="190">
        <v>0</v>
      </c>
      <c r="I139" s="190">
        <v>0</v>
      </c>
      <c r="J139" s="190">
        <v>0</v>
      </c>
      <c r="K139" s="190">
        <v>0</v>
      </c>
      <c r="L139" s="190">
        <v>0</v>
      </c>
      <c r="M139" s="190">
        <v>0</v>
      </c>
      <c r="N139" s="190">
        <v>0</v>
      </c>
      <c r="O139" s="190">
        <v>139640</v>
      </c>
      <c r="P139" s="190">
        <v>0</v>
      </c>
      <c r="Q139" s="190">
        <v>0</v>
      </c>
      <c r="R139" s="149" t="s">
        <v>547</v>
      </c>
      <c r="S139" s="384">
        <v>12</v>
      </c>
      <c r="T139" s="149" t="s">
        <v>121</v>
      </c>
      <c r="U139"/>
      <c r="V139" s="350">
        <f>SUM(G139:N139)</f>
        <v>1966.0840000000001</v>
      </c>
    </row>
    <row r="140" spans="1:22" x14ac:dyDescent="0.25">
      <c r="A140" s="384" t="s">
        <v>651</v>
      </c>
      <c r="B140" s="384">
        <v>169</v>
      </c>
      <c r="C140" s="386" t="s">
        <v>101</v>
      </c>
      <c r="D140" s="387" t="s">
        <v>111</v>
      </c>
      <c r="E140" s="384" t="s">
        <v>652</v>
      </c>
      <c r="F140" s="384" t="s">
        <v>5</v>
      </c>
      <c r="G140" s="190">
        <v>1561.5830000000001</v>
      </c>
      <c r="H140" s="190">
        <v>0</v>
      </c>
      <c r="I140" s="190">
        <v>0</v>
      </c>
      <c r="J140" s="190">
        <v>0</v>
      </c>
      <c r="K140" s="190">
        <v>422.77799999999991</v>
      </c>
      <c r="L140" s="190">
        <v>0</v>
      </c>
      <c r="M140" s="190">
        <v>0</v>
      </c>
      <c r="N140" s="190">
        <v>0</v>
      </c>
      <c r="O140" s="190">
        <v>115547</v>
      </c>
      <c r="P140" s="190">
        <v>0</v>
      </c>
      <c r="Q140" s="190">
        <v>0</v>
      </c>
      <c r="R140" s="384" t="s">
        <v>547</v>
      </c>
      <c r="S140" s="384">
        <v>12</v>
      </c>
      <c r="T140" s="384" t="s">
        <v>111</v>
      </c>
      <c r="U140" s="387"/>
      <c r="V140" s="388">
        <f>SUM(G140:N140)</f>
        <v>1984.3609999999999</v>
      </c>
    </row>
    <row r="141" spans="1:22" x14ac:dyDescent="0.25">
      <c r="A141" s="149" t="s">
        <v>789</v>
      </c>
      <c r="B141" s="149">
        <v>10</v>
      </c>
      <c r="C141" s="26" t="s">
        <v>784</v>
      </c>
      <c r="D141" t="s">
        <v>198</v>
      </c>
      <c r="E141" s="149" t="s">
        <v>786</v>
      </c>
      <c r="F141" s="149" t="s">
        <v>7</v>
      </c>
      <c r="G141" s="190">
        <v>2006.9999999999998</v>
      </c>
      <c r="H141" s="190">
        <v>0</v>
      </c>
      <c r="I141" s="190">
        <v>0</v>
      </c>
      <c r="J141" s="190">
        <v>0</v>
      </c>
      <c r="K141" s="190">
        <v>0</v>
      </c>
      <c r="L141" s="190">
        <v>0</v>
      </c>
      <c r="M141" s="190">
        <v>0</v>
      </c>
      <c r="N141" s="190">
        <v>0</v>
      </c>
      <c r="O141" s="190">
        <v>237678</v>
      </c>
      <c r="P141" s="190">
        <v>0</v>
      </c>
      <c r="Q141" s="190">
        <v>0</v>
      </c>
      <c r="R141" s="149" t="s">
        <v>584</v>
      </c>
      <c r="S141" s="384">
        <v>12</v>
      </c>
      <c r="T141" s="149">
        <v>0</v>
      </c>
      <c r="U141"/>
      <c r="V141" s="350">
        <f>SUM(G141:N141)</f>
        <v>2006.9999999999998</v>
      </c>
    </row>
    <row r="142" spans="1:22" x14ac:dyDescent="0.25">
      <c r="A142" s="149" t="s">
        <v>998</v>
      </c>
      <c r="B142" s="149">
        <v>684</v>
      </c>
      <c r="C142" s="26" t="s">
        <v>355</v>
      </c>
      <c r="D142" t="s">
        <v>356</v>
      </c>
      <c r="E142" s="149" t="s">
        <v>999</v>
      </c>
      <c r="F142" s="149" t="s">
        <v>4</v>
      </c>
      <c r="G142" s="190">
        <v>2060.3130000000001</v>
      </c>
      <c r="H142" s="190">
        <v>0</v>
      </c>
      <c r="I142" s="190">
        <v>0</v>
      </c>
      <c r="J142" s="190">
        <v>0</v>
      </c>
      <c r="K142" s="190">
        <v>0</v>
      </c>
      <c r="L142" s="190">
        <v>0</v>
      </c>
      <c r="M142" s="190">
        <v>0</v>
      </c>
      <c r="N142" s="190">
        <v>0</v>
      </c>
      <c r="O142" s="190">
        <v>152461</v>
      </c>
      <c r="P142" s="190">
        <v>0</v>
      </c>
      <c r="Q142" s="190">
        <v>0</v>
      </c>
      <c r="R142" s="149" t="s">
        <v>547</v>
      </c>
      <c r="S142" s="384">
        <v>12</v>
      </c>
      <c r="T142" s="149" t="s">
        <v>356</v>
      </c>
      <c r="V142" s="350">
        <f>SUM(G142:N142)</f>
        <v>2060.3130000000001</v>
      </c>
    </row>
    <row r="143" spans="1:22" x14ac:dyDescent="0.25">
      <c r="A143" s="149" t="s">
        <v>677</v>
      </c>
      <c r="B143" s="149">
        <v>169</v>
      </c>
      <c r="C143" s="26" t="s">
        <v>101</v>
      </c>
      <c r="D143" t="s">
        <v>135</v>
      </c>
      <c r="E143" s="149" t="s">
        <v>678</v>
      </c>
      <c r="F143" s="149" t="s">
        <v>9</v>
      </c>
      <c r="G143" s="190">
        <v>1705.1860000000001</v>
      </c>
      <c r="H143" s="190">
        <v>0</v>
      </c>
      <c r="I143" s="190">
        <v>0</v>
      </c>
      <c r="J143" s="190">
        <v>0</v>
      </c>
      <c r="K143" s="190">
        <v>425.34100000000001</v>
      </c>
      <c r="L143" s="190">
        <v>0</v>
      </c>
      <c r="M143" s="190">
        <v>0</v>
      </c>
      <c r="N143" s="190">
        <v>0</v>
      </c>
      <c r="O143" s="190">
        <v>133811</v>
      </c>
      <c r="P143" s="190">
        <v>0</v>
      </c>
      <c r="Q143" s="190">
        <v>0</v>
      </c>
      <c r="R143" s="149" t="s">
        <v>547</v>
      </c>
      <c r="S143" s="384">
        <v>12</v>
      </c>
      <c r="T143" s="149" t="s">
        <v>135</v>
      </c>
      <c r="U143"/>
      <c r="V143" s="350">
        <f>SUM(G143:N143)</f>
        <v>2130.527</v>
      </c>
    </row>
    <row r="144" spans="1:22" x14ac:dyDescent="0.25">
      <c r="A144" s="149" t="s">
        <v>682</v>
      </c>
      <c r="B144" s="149">
        <v>169</v>
      </c>
      <c r="C144" s="26" t="s">
        <v>101</v>
      </c>
      <c r="D144" t="s">
        <v>139</v>
      </c>
      <c r="E144" s="149" t="s">
        <v>683</v>
      </c>
      <c r="F144" s="149" t="s">
        <v>5</v>
      </c>
      <c r="G144" s="190">
        <v>1921.5410000000002</v>
      </c>
      <c r="H144" s="190">
        <v>0</v>
      </c>
      <c r="I144" s="190">
        <v>0</v>
      </c>
      <c r="J144" s="190">
        <v>0</v>
      </c>
      <c r="K144" s="190">
        <v>268.77099999999996</v>
      </c>
      <c r="L144" s="190">
        <v>0</v>
      </c>
      <c r="M144" s="190">
        <v>0</v>
      </c>
      <c r="N144" s="190">
        <v>0</v>
      </c>
      <c r="O144" s="190">
        <v>144286</v>
      </c>
      <c r="P144" s="190">
        <v>0</v>
      </c>
      <c r="Q144" s="190">
        <v>0</v>
      </c>
      <c r="R144" s="149" t="s">
        <v>547</v>
      </c>
      <c r="S144" s="384">
        <v>12</v>
      </c>
      <c r="T144" s="149" t="s">
        <v>139</v>
      </c>
      <c r="U144"/>
      <c r="V144" s="350">
        <f>SUM(G144:N144)</f>
        <v>2190.3119999999999</v>
      </c>
    </row>
    <row r="145" spans="1:22" x14ac:dyDescent="0.25">
      <c r="A145" s="149" t="s">
        <v>637</v>
      </c>
      <c r="B145" s="149">
        <v>169</v>
      </c>
      <c r="C145" s="26" t="s">
        <v>101</v>
      </c>
      <c r="D145" t="s">
        <v>102</v>
      </c>
      <c r="E145" s="149" t="s">
        <v>1325</v>
      </c>
      <c r="F145" s="149" t="s">
        <v>9</v>
      </c>
      <c r="G145" s="190">
        <v>2284.4229999999998</v>
      </c>
      <c r="H145" s="190">
        <v>0</v>
      </c>
      <c r="I145" s="190">
        <v>0</v>
      </c>
      <c r="J145" s="190">
        <v>0</v>
      </c>
      <c r="K145" s="190">
        <v>0</v>
      </c>
      <c r="L145" s="190">
        <v>0</v>
      </c>
      <c r="M145" s="190">
        <v>0</v>
      </c>
      <c r="N145" s="190">
        <v>0</v>
      </c>
      <c r="O145" s="190">
        <v>169321</v>
      </c>
      <c r="P145" s="190">
        <v>0</v>
      </c>
      <c r="Q145" s="190">
        <v>0</v>
      </c>
      <c r="R145" s="149" t="s">
        <v>547</v>
      </c>
      <c r="S145" s="384">
        <v>12</v>
      </c>
      <c r="T145" s="149" t="s">
        <v>102</v>
      </c>
      <c r="U145"/>
      <c r="V145" s="350">
        <f>SUM(G145:N145)</f>
        <v>2284.4229999999998</v>
      </c>
    </row>
    <row r="146" spans="1:22" x14ac:dyDescent="0.25">
      <c r="A146" s="149" t="s">
        <v>646</v>
      </c>
      <c r="B146" s="149">
        <v>169</v>
      </c>
      <c r="C146" s="26" t="s">
        <v>101</v>
      </c>
      <c r="D146" t="s">
        <v>106</v>
      </c>
      <c r="E146" s="149" t="s">
        <v>647</v>
      </c>
      <c r="F146" s="149" t="s">
        <v>9</v>
      </c>
      <c r="G146" s="190">
        <v>1681.383</v>
      </c>
      <c r="H146" s="190">
        <v>0</v>
      </c>
      <c r="I146" s="190">
        <v>0</v>
      </c>
      <c r="J146" s="190">
        <v>0</v>
      </c>
      <c r="K146" s="190">
        <v>829.13800000000003</v>
      </c>
      <c r="L146" s="190">
        <v>0</v>
      </c>
      <c r="M146" s="190">
        <v>0</v>
      </c>
      <c r="N146" s="190">
        <v>0</v>
      </c>
      <c r="O146" s="190">
        <v>142740</v>
      </c>
      <c r="P146" s="190">
        <v>0</v>
      </c>
      <c r="Q146" s="190">
        <v>0</v>
      </c>
      <c r="R146" s="149" t="s">
        <v>547</v>
      </c>
      <c r="S146" s="384">
        <v>12</v>
      </c>
      <c r="T146" s="149" t="s">
        <v>106</v>
      </c>
      <c r="U146"/>
      <c r="V146" s="350">
        <f>SUM(G146:N146)</f>
        <v>2510.5210000000002</v>
      </c>
    </row>
    <row r="147" spans="1:22" s="137" customFormat="1" x14ac:dyDescent="0.25">
      <c r="A147" s="149" t="s">
        <v>907</v>
      </c>
      <c r="B147" s="149">
        <v>44</v>
      </c>
      <c r="C147" s="26" t="s">
        <v>272</v>
      </c>
      <c r="D147" t="s">
        <v>273</v>
      </c>
      <c r="E147" s="149" t="s">
        <v>908</v>
      </c>
      <c r="F147" s="149" t="s">
        <v>14</v>
      </c>
      <c r="G147" s="190">
        <v>2558.2599999999998</v>
      </c>
      <c r="H147" s="190">
        <v>0</v>
      </c>
      <c r="I147" s="190">
        <v>0</v>
      </c>
      <c r="J147" s="190">
        <v>0</v>
      </c>
      <c r="K147" s="190">
        <v>0</v>
      </c>
      <c r="L147" s="190">
        <v>0</v>
      </c>
      <c r="M147" s="190">
        <v>0</v>
      </c>
      <c r="N147" s="190">
        <v>0</v>
      </c>
      <c r="O147" s="190">
        <v>173113</v>
      </c>
      <c r="P147" s="190">
        <v>0</v>
      </c>
      <c r="Q147" s="190">
        <v>0</v>
      </c>
      <c r="R147" s="149" t="s">
        <v>547</v>
      </c>
      <c r="S147" s="384">
        <v>12</v>
      </c>
      <c r="T147" s="149" t="s">
        <v>273</v>
      </c>
      <c r="U147"/>
      <c r="V147" s="350">
        <f>SUM(G147:N147)</f>
        <v>2558.2599999999998</v>
      </c>
    </row>
    <row r="148" spans="1:22" x14ac:dyDescent="0.25">
      <c r="A148" s="149" t="s">
        <v>815</v>
      </c>
      <c r="B148" s="149">
        <v>88</v>
      </c>
      <c r="C148" s="26" t="s">
        <v>214</v>
      </c>
      <c r="D148" t="s">
        <v>215</v>
      </c>
      <c r="E148" s="149" t="s">
        <v>816</v>
      </c>
      <c r="F148" s="149" t="s">
        <v>4</v>
      </c>
      <c r="G148" s="190">
        <v>2598.7959999999998</v>
      </c>
      <c r="H148" s="190">
        <v>0</v>
      </c>
      <c r="I148" s="190">
        <v>0</v>
      </c>
      <c r="J148" s="190">
        <v>0</v>
      </c>
      <c r="K148" s="190">
        <v>0</v>
      </c>
      <c r="L148" s="190">
        <v>0</v>
      </c>
      <c r="M148" s="190">
        <v>0</v>
      </c>
      <c r="N148" s="190">
        <v>0</v>
      </c>
      <c r="O148" s="190">
        <v>191062</v>
      </c>
      <c r="P148" s="190">
        <v>0</v>
      </c>
      <c r="Q148" s="190">
        <v>0</v>
      </c>
      <c r="R148" s="149" t="s">
        <v>547</v>
      </c>
      <c r="S148" s="384">
        <v>12</v>
      </c>
      <c r="T148" s="149" t="s">
        <v>215</v>
      </c>
      <c r="U148"/>
      <c r="V148" s="350">
        <f>SUM(G148:N148)</f>
        <v>2598.7959999999998</v>
      </c>
    </row>
    <row r="149" spans="1:22" x14ac:dyDescent="0.25">
      <c r="A149" s="149" t="s">
        <v>741</v>
      </c>
      <c r="B149" s="149">
        <v>5</v>
      </c>
      <c r="C149" s="26" t="s">
        <v>157</v>
      </c>
      <c r="D149" t="s">
        <v>158</v>
      </c>
      <c r="E149" s="149" t="s">
        <v>742</v>
      </c>
      <c r="F149" s="149" t="s">
        <v>9</v>
      </c>
      <c r="G149" s="190">
        <v>2629.6</v>
      </c>
      <c r="H149" s="190">
        <v>0</v>
      </c>
      <c r="I149" s="190">
        <v>0</v>
      </c>
      <c r="J149" s="190">
        <v>0</v>
      </c>
      <c r="K149" s="190">
        <v>0</v>
      </c>
      <c r="L149" s="190">
        <v>0</v>
      </c>
      <c r="M149" s="190">
        <v>0</v>
      </c>
      <c r="N149" s="190">
        <v>0</v>
      </c>
      <c r="O149" s="190">
        <v>207840</v>
      </c>
      <c r="P149" s="190">
        <v>0</v>
      </c>
      <c r="Q149" s="190">
        <v>0</v>
      </c>
      <c r="R149" s="149" t="s">
        <v>547</v>
      </c>
      <c r="S149" s="384">
        <v>12</v>
      </c>
      <c r="T149" s="149" t="s">
        <v>158</v>
      </c>
      <c r="U149"/>
      <c r="V149" s="350">
        <f>SUM(G149:N149)</f>
        <v>2629.6</v>
      </c>
    </row>
    <row r="150" spans="1:22" x14ac:dyDescent="0.25">
      <c r="A150" s="384" t="s">
        <v>686</v>
      </c>
      <c r="B150" s="384">
        <v>169</v>
      </c>
      <c r="C150" s="386" t="s">
        <v>101</v>
      </c>
      <c r="D150" s="387" t="s">
        <v>141</v>
      </c>
      <c r="E150" s="384" t="s">
        <v>687</v>
      </c>
      <c r="F150" s="384" t="s">
        <v>11</v>
      </c>
      <c r="G150" s="190">
        <v>2594.4959999999996</v>
      </c>
      <c r="H150" s="190">
        <v>0</v>
      </c>
      <c r="I150" s="190">
        <v>0</v>
      </c>
      <c r="J150" s="190">
        <v>0</v>
      </c>
      <c r="K150" s="190">
        <v>47.939</v>
      </c>
      <c r="L150" s="190">
        <v>0</v>
      </c>
      <c r="M150" s="190">
        <v>0</v>
      </c>
      <c r="N150" s="190">
        <v>0</v>
      </c>
      <c r="O150" s="190">
        <v>183103</v>
      </c>
      <c r="P150" s="190">
        <v>0</v>
      </c>
      <c r="Q150" s="190">
        <v>0</v>
      </c>
      <c r="R150" s="384" t="s">
        <v>547</v>
      </c>
      <c r="S150" s="384">
        <v>12</v>
      </c>
      <c r="T150" s="384" t="s">
        <v>141</v>
      </c>
      <c r="U150" s="387"/>
      <c r="V150" s="388">
        <f>SUM(G150:N150)</f>
        <v>2642.4349999999995</v>
      </c>
    </row>
    <row r="151" spans="1:22" x14ac:dyDescent="0.25">
      <c r="A151" s="149" t="s">
        <v>854</v>
      </c>
      <c r="B151" s="149">
        <v>240</v>
      </c>
      <c r="C151" s="26" t="s">
        <v>1340</v>
      </c>
      <c r="D151" t="s">
        <v>242</v>
      </c>
      <c r="E151" s="149" t="s">
        <v>855</v>
      </c>
      <c r="F151" s="149" t="s">
        <v>13</v>
      </c>
      <c r="G151" s="190">
        <v>2838.9669999999996</v>
      </c>
      <c r="H151" s="190">
        <v>0</v>
      </c>
      <c r="I151" s="190">
        <v>0</v>
      </c>
      <c r="J151" s="190">
        <v>0</v>
      </c>
      <c r="K151" s="190">
        <v>0</v>
      </c>
      <c r="L151" s="190">
        <v>0</v>
      </c>
      <c r="M151" s="190">
        <v>0</v>
      </c>
      <c r="N151" s="190">
        <v>0</v>
      </c>
      <c r="O151" s="190">
        <v>211993</v>
      </c>
      <c r="P151" s="190">
        <v>0</v>
      </c>
      <c r="Q151" s="190">
        <v>0</v>
      </c>
      <c r="R151" s="149" t="s">
        <v>547</v>
      </c>
      <c r="S151" s="384">
        <v>12</v>
      </c>
      <c r="T151" s="149" t="s">
        <v>242</v>
      </c>
      <c r="U151"/>
      <c r="V151" s="350">
        <f>SUM(G151:N151)</f>
        <v>2838.9669999999996</v>
      </c>
    </row>
    <row r="152" spans="1:22" x14ac:dyDescent="0.25">
      <c r="A152" s="149" t="s">
        <v>667</v>
      </c>
      <c r="B152" s="149">
        <v>169</v>
      </c>
      <c r="C152" s="26" t="s">
        <v>101</v>
      </c>
      <c r="D152" t="s">
        <v>126</v>
      </c>
      <c r="E152" s="149" t="s">
        <v>668</v>
      </c>
      <c r="F152" s="149" t="s">
        <v>9</v>
      </c>
      <c r="G152" s="190">
        <v>2855.7530000000002</v>
      </c>
      <c r="H152" s="190">
        <v>0</v>
      </c>
      <c r="I152" s="190">
        <v>0</v>
      </c>
      <c r="J152" s="190">
        <v>0</v>
      </c>
      <c r="K152" s="190">
        <v>0</v>
      </c>
      <c r="L152" s="190">
        <v>0</v>
      </c>
      <c r="M152" s="190">
        <v>0</v>
      </c>
      <c r="N152" s="190">
        <v>0</v>
      </c>
      <c r="O152" s="190">
        <v>202879</v>
      </c>
      <c r="P152" s="190">
        <v>0</v>
      </c>
      <c r="Q152" s="190">
        <v>0</v>
      </c>
      <c r="R152" s="149" t="s">
        <v>547</v>
      </c>
      <c r="S152" s="384">
        <v>12</v>
      </c>
      <c r="T152" s="149" t="s">
        <v>126</v>
      </c>
      <c r="U152"/>
      <c r="V152" s="350">
        <f>SUM(G152:N152)</f>
        <v>2855.7530000000002</v>
      </c>
    </row>
    <row r="153" spans="1:22" x14ac:dyDescent="0.25">
      <c r="A153" s="149" t="s">
        <v>833</v>
      </c>
      <c r="B153" s="149">
        <v>63</v>
      </c>
      <c r="C153" s="26" t="s">
        <v>225</v>
      </c>
      <c r="D153" t="s">
        <v>834</v>
      </c>
      <c r="E153" s="149" t="s">
        <v>835</v>
      </c>
      <c r="F153" s="149" t="s">
        <v>14</v>
      </c>
      <c r="G153" s="190">
        <v>2976.232</v>
      </c>
      <c r="H153" s="190">
        <v>0</v>
      </c>
      <c r="I153" s="190">
        <v>0</v>
      </c>
      <c r="J153" s="190">
        <v>0</v>
      </c>
      <c r="K153" s="190">
        <v>0</v>
      </c>
      <c r="L153" s="190">
        <v>0</v>
      </c>
      <c r="M153" s="190">
        <v>0</v>
      </c>
      <c r="N153" s="190">
        <v>0</v>
      </c>
      <c r="O153" s="190">
        <v>205792</v>
      </c>
      <c r="P153" s="190">
        <v>0</v>
      </c>
      <c r="Q153" s="190">
        <v>0</v>
      </c>
      <c r="R153" s="149" t="s">
        <v>547</v>
      </c>
      <c r="S153" s="384">
        <v>12</v>
      </c>
      <c r="T153" s="149" t="s">
        <v>226</v>
      </c>
      <c r="U153"/>
      <c r="V153" s="350">
        <f>SUM(G153:N153)</f>
        <v>2976.232</v>
      </c>
    </row>
    <row r="154" spans="1:22" x14ac:dyDescent="0.25">
      <c r="A154" s="149" t="s">
        <v>679</v>
      </c>
      <c r="B154" s="149">
        <v>169</v>
      </c>
      <c r="C154" s="26" t="s">
        <v>101</v>
      </c>
      <c r="D154" t="s">
        <v>137</v>
      </c>
      <c r="E154" s="149" t="s">
        <v>680</v>
      </c>
      <c r="F154" s="149" t="s">
        <v>9</v>
      </c>
      <c r="G154" s="190">
        <v>2997.0529999999999</v>
      </c>
      <c r="H154" s="190">
        <v>0</v>
      </c>
      <c r="I154" s="190">
        <v>0</v>
      </c>
      <c r="J154" s="190">
        <v>0</v>
      </c>
      <c r="K154" s="190">
        <v>0</v>
      </c>
      <c r="L154" s="190">
        <v>0</v>
      </c>
      <c r="M154" s="190">
        <v>0</v>
      </c>
      <c r="N154" s="190">
        <v>0</v>
      </c>
      <c r="O154" s="190">
        <v>242102</v>
      </c>
      <c r="P154" s="190">
        <v>0</v>
      </c>
      <c r="Q154" s="190">
        <v>0</v>
      </c>
      <c r="R154" s="149" t="s">
        <v>547</v>
      </c>
      <c r="S154" s="384">
        <v>12</v>
      </c>
      <c r="T154" s="149" t="s">
        <v>681</v>
      </c>
      <c r="U154"/>
      <c r="V154" s="350">
        <f>SUM(G154:N154)</f>
        <v>2997.0529999999999</v>
      </c>
    </row>
    <row r="155" spans="1:22" x14ac:dyDescent="0.25">
      <c r="A155" s="149" t="s">
        <v>617</v>
      </c>
      <c r="B155" s="149">
        <v>2</v>
      </c>
      <c r="C155" s="26" t="s">
        <v>78</v>
      </c>
      <c r="D155" t="s">
        <v>93</v>
      </c>
      <c r="E155" s="149" t="s">
        <v>602</v>
      </c>
      <c r="F155" s="149" t="s">
        <v>13</v>
      </c>
      <c r="G155" s="190">
        <v>56.559999999999995</v>
      </c>
      <c r="H155" s="190">
        <v>0</v>
      </c>
      <c r="I155" s="190">
        <v>0</v>
      </c>
      <c r="J155" s="190">
        <v>2945</v>
      </c>
      <c r="K155" s="190">
        <v>0</v>
      </c>
      <c r="L155" s="190">
        <v>0</v>
      </c>
      <c r="M155" s="190">
        <v>0</v>
      </c>
      <c r="N155" s="190">
        <v>0</v>
      </c>
      <c r="O155" s="190">
        <v>12668</v>
      </c>
      <c r="P155" s="190">
        <v>0</v>
      </c>
      <c r="Q155" s="190">
        <v>0</v>
      </c>
      <c r="R155" s="149" t="s">
        <v>547</v>
      </c>
      <c r="S155" s="384">
        <v>12</v>
      </c>
      <c r="T155" s="149" t="s">
        <v>603</v>
      </c>
      <c r="U155"/>
      <c r="V155" s="350">
        <f>SUM(G155:N155)</f>
        <v>3001.56</v>
      </c>
    </row>
    <row r="156" spans="1:22" x14ac:dyDescent="0.25">
      <c r="A156" s="149" t="s">
        <v>695</v>
      </c>
      <c r="B156" s="149">
        <v>169</v>
      </c>
      <c r="C156" s="26" t="s">
        <v>101</v>
      </c>
      <c r="D156" t="s">
        <v>148</v>
      </c>
      <c r="E156" s="149" t="s">
        <v>696</v>
      </c>
      <c r="F156" s="149" t="s">
        <v>6</v>
      </c>
      <c r="G156" s="190">
        <v>3057.6930000000002</v>
      </c>
      <c r="H156" s="190">
        <v>0</v>
      </c>
      <c r="I156" s="190">
        <v>0</v>
      </c>
      <c r="J156" s="190">
        <v>0</v>
      </c>
      <c r="K156" s="190">
        <v>0</v>
      </c>
      <c r="L156" s="190">
        <v>0</v>
      </c>
      <c r="M156" s="190">
        <v>0</v>
      </c>
      <c r="N156" s="190">
        <v>0</v>
      </c>
      <c r="O156" s="190">
        <v>223918</v>
      </c>
      <c r="P156" s="190">
        <v>0</v>
      </c>
      <c r="Q156" s="190">
        <v>0</v>
      </c>
      <c r="R156" s="149" t="s">
        <v>547</v>
      </c>
      <c r="S156" s="384">
        <v>12</v>
      </c>
      <c r="T156" s="149" t="s">
        <v>148</v>
      </c>
      <c r="U156"/>
      <c r="V156" s="350">
        <f>SUM(G156:N156)</f>
        <v>3057.6930000000002</v>
      </c>
    </row>
    <row r="157" spans="1:22" x14ac:dyDescent="0.25">
      <c r="A157" s="149" t="s">
        <v>655</v>
      </c>
      <c r="B157" s="149">
        <v>169</v>
      </c>
      <c r="C157" s="26" t="s">
        <v>101</v>
      </c>
      <c r="D157" t="s">
        <v>118</v>
      </c>
      <c r="E157" s="149" t="s">
        <v>656</v>
      </c>
      <c r="F157" s="149" t="s">
        <v>9</v>
      </c>
      <c r="G157" s="190">
        <v>2708.2549999999997</v>
      </c>
      <c r="H157" s="190">
        <v>0</v>
      </c>
      <c r="I157" s="190">
        <v>0</v>
      </c>
      <c r="J157" s="190">
        <v>0</v>
      </c>
      <c r="K157" s="190">
        <v>390.04200000000009</v>
      </c>
      <c r="L157" s="190">
        <v>0</v>
      </c>
      <c r="M157" s="190">
        <v>0</v>
      </c>
      <c r="N157" s="190">
        <v>0</v>
      </c>
      <c r="O157" s="190">
        <v>188667</v>
      </c>
      <c r="P157" s="190">
        <v>0</v>
      </c>
      <c r="Q157" s="190">
        <v>0</v>
      </c>
      <c r="R157" s="149" t="s">
        <v>547</v>
      </c>
      <c r="S157" s="384">
        <v>12</v>
      </c>
      <c r="T157" s="149" t="s">
        <v>118</v>
      </c>
      <c r="U157"/>
      <c r="V157" s="350">
        <f>SUM(G157:N157)</f>
        <v>3098.2969999999996</v>
      </c>
    </row>
    <row r="158" spans="1:22" x14ac:dyDescent="0.25">
      <c r="A158" s="149" t="s">
        <v>791</v>
      </c>
      <c r="B158" s="149">
        <v>160</v>
      </c>
      <c r="C158" s="26" t="s">
        <v>200</v>
      </c>
      <c r="D158" t="s">
        <v>201</v>
      </c>
      <c r="E158" s="149" t="s">
        <v>792</v>
      </c>
      <c r="F158" s="149" t="s">
        <v>7</v>
      </c>
      <c r="G158" s="190">
        <v>0</v>
      </c>
      <c r="H158" s="190">
        <v>0</v>
      </c>
      <c r="I158" s="190">
        <v>0</v>
      </c>
      <c r="J158" s="190">
        <v>3100</v>
      </c>
      <c r="K158" s="190">
        <v>0</v>
      </c>
      <c r="L158" s="190">
        <v>0</v>
      </c>
      <c r="M158" s="190">
        <v>0</v>
      </c>
      <c r="N158" s="190">
        <v>0</v>
      </c>
      <c r="O158" s="190">
        <v>0</v>
      </c>
      <c r="P158" s="190">
        <v>0</v>
      </c>
      <c r="Q158" s="190">
        <v>0</v>
      </c>
      <c r="R158" s="149" t="s">
        <v>584</v>
      </c>
      <c r="S158" s="384">
        <v>12</v>
      </c>
      <c r="T158" s="149" t="s">
        <v>793</v>
      </c>
      <c r="U158"/>
      <c r="V158" s="350">
        <f>SUM(G158:N158)</f>
        <v>3100</v>
      </c>
    </row>
    <row r="159" spans="1:22" x14ac:dyDescent="0.25">
      <c r="A159" s="149" t="s">
        <v>653</v>
      </c>
      <c r="B159" s="149">
        <v>169</v>
      </c>
      <c r="C159" s="26" t="s">
        <v>101</v>
      </c>
      <c r="D159" t="s">
        <v>115</v>
      </c>
      <c r="E159" s="149" t="s">
        <v>654</v>
      </c>
      <c r="F159" s="149" t="s">
        <v>9</v>
      </c>
      <c r="G159" s="190">
        <v>2851.7999999999997</v>
      </c>
      <c r="H159" s="190">
        <v>0</v>
      </c>
      <c r="I159" s="190">
        <v>0</v>
      </c>
      <c r="J159" s="190">
        <v>0</v>
      </c>
      <c r="K159" s="190">
        <v>375.80599999999998</v>
      </c>
      <c r="L159" s="190">
        <v>0</v>
      </c>
      <c r="M159" s="190">
        <v>0</v>
      </c>
      <c r="N159" s="190">
        <v>0</v>
      </c>
      <c r="O159" s="190">
        <v>207881</v>
      </c>
      <c r="P159" s="190">
        <v>0</v>
      </c>
      <c r="Q159" s="190">
        <v>0</v>
      </c>
      <c r="R159" s="149" t="s">
        <v>547</v>
      </c>
      <c r="S159" s="384">
        <v>12</v>
      </c>
      <c r="T159" s="149" t="s">
        <v>115</v>
      </c>
      <c r="U159" s="137"/>
      <c r="V159" s="350">
        <f>SUM(G159:N159)</f>
        <v>3227.6059999999998</v>
      </c>
    </row>
    <row r="160" spans="1:22" x14ac:dyDescent="0.25">
      <c r="A160" s="149" t="s">
        <v>697</v>
      </c>
      <c r="B160" s="149">
        <v>169</v>
      </c>
      <c r="C160" s="26" t="s">
        <v>101</v>
      </c>
      <c r="D160" t="s">
        <v>149</v>
      </c>
      <c r="E160" s="149" t="s">
        <v>698</v>
      </c>
      <c r="F160" s="149" t="s">
        <v>9</v>
      </c>
      <c r="G160" s="190">
        <v>2644.7519999999995</v>
      </c>
      <c r="H160" s="190">
        <v>0</v>
      </c>
      <c r="I160" s="190">
        <v>0</v>
      </c>
      <c r="J160" s="190">
        <v>0</v>
      </c>
      <c r="K160" s="190">
        <v>687.9910000000001</v>
      </c>
      <c r="L160" s="190">
        <v>0</v>
      </c>
      <c r="M160" s="190">
        <v>0</v>
      </c>
      <c r="N160" s="190">
        <v>0</v>
      </c>
      <c r="O160" s="190">
        <v>200442</v>
      </c>
      <c r="P160" s="190">
        <v>0</v>
      </c>
      <c r="Q160" s="190">
        <v>0</v>
      </c>
      <c r="R160" s="149" t="s">
        <v>547</v>
      </c>
      <c r="S160" s="384">
        <v>12</v>
      </c>
      <c r="T160" s="149" t="s">
        <v>149</v>
      </c>
      <c r="U160"/>
      <c r="V160" s="350">
        <f>SUM(G160:N160)</f>
        <v>3332.7429999999995</v>
      </c>
    </row>
    <row r="161" spans="1:22" x14ac:dyDescent="0.25">
      <c r="A161" s="149" t="s">
        <v>940</v>
      </c>
      <c r="B161" s="149">
        <v>254</v>
      </c>
      <c r="C161" s="26" t="s">
        <v>301</v>
      </c>
      <c r="D161" t="s">
        <v>303</v>
      </c>
      <c r="E161" s="149" t="s">
        <v>941</v>
      </c>
      <c r="F161" s="149" t="s">
        <v>10</v>
      </c>
      <c r="G161" s="190">
        <v>3481.9199999999996</v>
      </c>
      <c r="H161" s="190">
        <v>0</v>
      </c>
      <c r="I161" s="190">
        <v>0</v>
      </c>
      <c r="J161" s="190">
        <v>0</v>
      </c>
      <c r="K161" s="190">
        <v>0</v>
      </c>
      <c r="L161" s="190">
        <v>0</v>
      </c>
      <c r="M161" s="190">
        <v>0</v>
      </c>
      <c r="N161" s="190">
        <v>0</v>
      </c>
      <c r="O161" s="190">
        <v>268328</v>
      </c>
      <c r="P161" s="190">
        <v>0</v>
      </c>
      <c r="Q161" s="190">
        <v>0</v>
      </c>
      <c r="R161" s="149" t="s">
        <v>547</v>
      </c>
      <c r="S161" s="384">
        <v>12</v>
      </c>
      <c r="T161" s="149" t="s">
        <v>303</v>
      </c>
      <c r="U161"/>
      <c r="V161" s="350">
        <f>SUM(G161:N161)</f>
        <v>3481.9199999999996</v>
      </c>
    </row>
    <row r="162" spans="1:22" x14ac:dyDescent="0.25">
      <c r="A162" s="149" t="s">
        <v>948</v>
      </c>
      <c r="B162" s="149">
        <v>254</v>
      </c>
      <c r="C162" s="26" t="s">
        <v>301</v>
      </c>
      <c r="D162" t="s">
        <v>307</v>
      </c>
      <c r="E162" s="149" t="s">
        <v>949</v>
      </c>
      <c r="F162" s="149" t="s">
        <v>10</v>
      </c>
      <c r="G162" s="190">
        <v>3593.2570000000001</v>
      </c>
      <c r="H162" s="190">
        <v>0</v>
      </c>
      <c r="I162" s="190">
        <v>0</v>
      </c>
      <c r="J162" s="190">
        <v>0</v>
      </c>
      <c r="K162" s="190">
        <v>0</v>
      </c>
      <c r="L162" s="190">
        <v>0</v>
      </c>
      <c r="M162" s="190">
        <v>0</v>
      </c>
      <c r="N162" s="190">
        <v>0</v>
      </c>
      <c r="O162" s="190">
        <v>263981</v>
      </c>
      <c r="P162" s="190">
        <v>0</v>
      </c>
      <c r="Q162" s="190">
        <v>0</v>
      </c>
      <c r="R162" s="149" t="s">
        <v>547</v>
      </c>
      <c r="S162" s="384">
        <v>12</v>
      </c>
      <c r="T162" s="149" t="s">
        <v>307</v>
      </c>
      <c r="U162"/>
      <c r="V162" s="350">
        <f>SUM(G162:N162)</f>
        <v>3593.2570000000001</v>
      </c>
    </row>
    <row r="163" spans="1:22" x14ac:dyDescent="0.25">
      <c r="A163" s="149" t="s">
        <v>847</v>
      </c>
      <c r="B163" s="149">
        <v>280</v>
      </c>
      <c r="C163" s="26" t="s">
        <v>236</v>
      </c>
      <c r="D163" t="s">
        <v>237</v>
      </c>
      <c r="E163" s="149" t="s">
        <v>848</v>
      </c>
      <c r="F163" s="149" t="s">
        <v>6</v>
      </c>
      <c r="G163" s="190">
        <v>17.855999999999998</v>
      </c>
      <c r="H163" s="190">
        <v>0</v>
      </c>
      <c r="I163" s="190">
        <v>0</v>
      </c>
      <c r="J163" s="190">
        <v>3908.0070000000001</v>
      </c>
      <c r="K163" s="190">
        <v>0</v>
      </c>
      <c r="L163" s="190">
        <v>0</v>
      </c>
      <c r="M163" s="190">
        <v>0</v>
      </c>
      <c r="N163" s="190">
        <v>0</v>
      </c>
      <c r="O163" s="190">
        <v>1420</v>
      </c>
      <c r="P163" s="190">
        <v>0</v>
      </c>
      <c r="Q163" s="190">
        <v>0</v>
      </c>
      <c r="R163" s="149" t="s">
        <v>547</v>
      </c>
      <c r="S163" s="384">
        <v>12</v>
      </c>
      <c r="T163" s="149" t="s">
        <v>849</v>
      </c>
      <c r="U163"/>
      <c r="V163" s="350">
        <f>SUM(G163:N163)</f>
        <v>3925.8630000000003</v>
      </c>
    </row>
    <row r="164" spans="1:22" x14ac:dyDescent="0.25">
      <c r="A164" s="149" t="s">
        <v>650</v>
      </c>
      <c r="B164" s="149">
        <v>169</v>
      </c>
      <c r="C164" s="26" t="s">
        <v>101</v>
      </c>
      <c r="D164" t="s">
        <v>110</v>
      </c>
      <c r="E164" s="149" t="s">
        <v>638</v>
      </c>
      <c r="F164" s="149" t="s">
        <v>9</v>
      </c>
      <c r="G164" s="190">
        <v>3475.7799999999997</v>
      </c>
      <c r="H164" s="190">
        <v>0</v>
      </c>
      <c r="I164" s="190">
        <v>0</v>
      </c>
      <c r="J164" s="190">
        <v>0</v>
      </c>
      <c r="K164" s="190">
        <v>506.18900000000008</v>
      </c>
      <c r="L164" s="190">
        <v>0</v>
      </c>
      <c r="M164" s="190">
        <v>0</v>
      </c>
      <c r="N164" s="190">
        <v>0</v>
      </c>
      <c r="O164" s="190">
        <v>274268</v>
      </c>
      <c r="P164" s="190">
        <v>0</v>
      </c>
      <c r="Q164" s="190">
        <v>0</v>
      </c>
      <c r="R164" s="149" t="s">
        <v>547</v>
      </c>
      <c r="S164" s="384">
        <v>12</v>
      </c>
      <c r="T164" s="149" t="s">
        <v>110</v>
      </c>
      <c r="U164"/>
      <c r="V164" s="350">
        <f>SUM(G164:N164)</f>
        <v>3981.9690000000001</v>
      </c>
    </row>
    <row r="165" spans="1:22" x14ac:dyDescent="0.25">
      <c r="A165" s="149" t="s">
        <v>938</v>
      </c>
      <c r="B165" s="149">
        <v>254</v>
      </c>
      <c r="C165" s="26" t="s">
        <v>301</v>
      </c>
      <c r="D165" t="s">
        <v>302</v>
      </c>
      <c r="E165" s="149" t="s">
        <v>939</v>
      </c>
      <c r="F165" s="149" t="s">
        <v>10</v>
      </c>
      <c r="G165" s="190">
        <v>4231</v>
      </c>
      <c r="H165" s="190">
        <v>0</v>
      </c>
      <c r="I165" s="190">
        <v>0</v>
      </c>
      <c r="J165" s="190">
        <v>0</v>
      </c>
      <c r="K165" s="190">
        <v>0</v>
      </c>
      <c r="L165" s="190">
        <v>0</v>
      </c>
      <c r="M165" s="190">
        <v>0</v>
      </c>
      <c r="N165" s="190">
        <v>0</v>
      </c>
      <c r="O165" s="190">
        <v>306866</v>
      </c>
      <c r="P165" s="190">
        <v>0</v>
      </c>
      <c r="Q165" s="190">
        <v>0</v>
      </c>
      <c r="R165" s="149" t="s">
        <v>547</v>
      </c>
      <c r="S165" s="384">
        <v>12</v>
      </c>
      <c r="T165" s="149" t="s">
        <v>302</v>
      </c>
      <c r="U165"/>
      <c r="V165" s="350">
        <f>SUM(G165:N165)</f>
        <v>4231</v>
      </c>
    </row>
    <row r="166" spans="1:22" x14ac:dyDescent="0.25">
      <c r="A166" s="149" t="s">
        <v>1027</v>
      </c>
      <c r="B166" s="149">
        <v>741</v>
      </c>
      <c r="C166" s="26" t="s">
        <v>371</v>
      </c>
      <c r="D166" t="s">
        <v>372</v>
      </c>
      <c r="E166" s="149" t="s">
        <v>1028</v>
      </c>
      <c r="F166" s="149" t="s">
        <v>5</v>
      </c>
      <c r="G166" s="190">
        <v>3305.0939999999996</v>
      </c>
      <c r="H166" s="190">
        <v>0</v>
      </c>
      <c r="I166" s="190">
        <v>0</v>
      </c>
      <c r="J166" s="190">
        <v>0</v>
      </c>
      <c r="K166" s="190">
        <v>1149.7139999999999</v>
      </c>
      <c r="L166" s="190">
        <v>0</v>
      </c>
      <c r="M166" s="190">
        <v>0</v>
      </c>
      <c r="N166" s="190">
        <v>0</v>
      </c>
      <c r="O166" s="190">
        <v>231987</v>
      </c>
      <c r="P166" s="190">
        <v>0</v>
      </c>
      <c r="Q166" s="190">
        <v>0</v>
      </c>
      <c r="R166" s="149" t="s">
        <v>547</v>
      </c>
      <c r="S166" s="384">
        <v>12</v>
      </c>
      <c r="T166" s="149" t="s">
        <v>372</v>
      </c>
      <c r="V166" s="350">
        <f>SUM(G166:N166)</f>
        <v>4454.8079999999991</v>
      </c>
    </row>
    <row r="167" spans="1:22" x14ac:dyDescent="0.25">
      <c r="A167" s="149" t="s">
        <v>594</v>
      </c>
      <c r="B167" s="149">
        <v>742</v>
      </c>
      <c r="C167" s="26" t="s">
        <v>75</v>
      </c>
      <c r="D167" t="s">
        <v>76</v>
      </c>
      <c r="E167" s="149" t="s">
        <v>596</v>
      </c>
      <c r="F167" s="149" t="s">
        <v>12</v>
      </c>
      <c r="G167" s="190">
        <v>0</v>
      </c>
      <c r="H167" s="190">
        <v>0</v>
      </c>
      <c r="I167" s="190">
        <v>0</v>
      </c>
      <c r="J167" s="190">
        <v>0</v>
      </c>
      <c r="K167" s="190">
        <v>4500</v>
      </c>
      <c r="L167" s="190">
        <v>0</v>
      </c>
      <c r="M167" s="190">
        <v>0</v>
      </c>
      <c r="N167" s="190">
        <v>0</v>
      </c>
      <c r="O167" s="190">
        <v>0</v>
      </c>
      <c r="P167" s="190">
        <v>0</v>
      </c>
      <c r="Q167" s="190">
        <v>0</v>
      </c>
      <c r="R167" s="149" t="s">
        <v>584</v>
      </c>
      <c r="S167" s="384">
        <v>12</v>
      </c>
      <c r="T167" s="149">
        <v>0</v>
      </c>
      <c r="U167"/>
      <c r="V167" s="350">
        <f>SUM(G167:N167)</f>
        <v>4500</v>
      </c>
    </row>
    <row r="168" spans="1:22" x14ac:dyDescent="0.25">
      <c r="A168" s="149" t="s">
        <v>852</v>
      </c>
      <c r="B168" s="149">
        <v>240</v>
      </c>
      <c r="C168" s="26" t="s">
        <v>1340</v>
      </c>
      <c r="D168" t="s">
        <v>241</v>
      </c>
      <c r="E168" s="149" t="s">
        <v>853</v>
      </c>
      <c r="F168" s="149" t="s">
        <v>13</v>
      </c>
      <c r="G168" s="190">
        <v>4595.6799999999994</v>
      </c>
      <c r="H168" s="190">
        <v>0</v>
      </c>
      <c r="I168" s="190">
        <v>0</v>
      </c>
      <c r="J168" s="190">
        <v>0</v>
      </c>
      <c r="K168" s="190">
        <v>0</v>
      </c>
      <c r="L168" s="190">
        <v>0</v>
      </c>
      <c r="M168" s="190">
        <v>0</v>
      </c>
      <c r="N168" s="190">
        <v>0</v>
      </c>
      <c r="O168" s="190">
        <v>307410</v>
      </c>
      <c r="P168" s="190">
        <v>0</v>
      </c>
      <c r="Q168" s="190">
        <v>0</v>
      </c>
      <c r="R168" s="149" t="s">
        <v>547</v>
      </c>
      <c r="S168" s="384">
        <v>12</v>
      </c>
      <c r="T168" s="149" t="s">
        <v>241</v>
      </c>
      <c r="U168"/>
      <c r="V168" s="350">
        <f>SUM(G168:N168)</f>
        <v>4595.6799999999994</v>
      </c>
    </row>
    <row r="169" spans="1:22" x14ac:dyDescent="0.25">
      <c r="A169" s="149" t="s">
        <v>866</v>
      </c>
      <c r="B169" s="149">
        <v>289</v>
      </c>
      <c r="C169" s="26" t="s">
        <v>251</v>
      </c>
      <c r="D169" t="s">
        <v>252</v>
      </c>
      <c r="E169" s="149" t="s">
        <v>867</v>
      </c>
      <c r="F169" s="149" t="s">
        <v>4</v>
      </c>
      <c r="G169" s="190">
        <v>2404.4550000000004</v>
      </c>
      <c r="H169" s="190">
        <v>0</v>
      </c>
      <c r="I169" s="190">
        <v>0</v>
      </c>
      <c r="J169" s="190">
        <v>2222</v>
      </c>
      <c r="K169" s="190">
        <v>0</v>
      </c>
      <c r="L169" s="190">
        <v>0</v>
      </c>
      <c r="M169" s="190">
        <v>0</v>
      </c>
      <c r="N169" s="190">
        <v>0</v>
      </c>
      <c r="O169" s="190">
        <v>171292</v>
      </c>
      <c r="P169" s="190">
        <v>0</v>
      </c>
      <c r="Q169" s="190">
        <v>0</v>
      </c>
      <c r="R169" s="149" t="s">
        <v>547</v>
      </c>
      <c r="S169" s="384">
        <v>12</v>
      </c>
      <c r="T169" s="149" t="s">
        <v>252</v>
      </c>
      <c r="U169"/>
      <c r="V169" s="350">
        <f>SUM(G169:N169)</f>
        <v>4626.4549999999999</v>
      </c>
    </row>
    <row r="170" spans="1:22" x14ac:dyDescent="0.25">
      <c r="A170" s="149" t="s">
        <v>942</v>
      </c>
      <c r="B170" s="149">
        <v>254</v>
      </c>
      <c r="C170" s="26" t="s">
        <v>301</v>
      </c>
      <c r="D170" t="s">
        <v>304</v>
      </c>
      <c r="E170" s="149" t="s">
        <v>943</v>
      </c>
      <c r="F170" s="149" t="s">
        <v>10</v>
      </c>
      <c r="G170" s="190">
        <v>4695.6000000000004</v>
      </c>
      <c r="H170" s="190">
        <v>0</v>
      </c>
      <c r="I170" s="190">
        <v>0</v>
      </c>
      <c r="J170" s="190">
        <v>0</v>
      </c>
      <c r="K170" s="190">
        <v>0</v>
      </c>
      <c r="L170" s="190">
        <v>0</v>
      </c>
      <c r="M170" s="190">
        <v>0</v>
      </c>
      <c r="N170" s="190">
        <v>0</v>
      </c>
      <c r="O170" s="190">
        <v>350129</v>
      </c>
      <c r="P170" s="190">
        <v>0</v>
      </c>
      <c r="Q170" s="190">
        <v>0</v>
      </c>
      <c r="R170" s="149" t="s">
        <v>547</v>
      </c>
      <c r="S170" s="384">
        <v>12</v>
      </c>
      <c r="T170" s="149" t="s">
        <v>304</v>
      </c>
      <c r="U170"/>
      <c r="V170" s="350">
        <f>SUM(G170:N170)</f>
        <v>4695.6000000000004</v>
      </c>
    </row>
    <row r="171" spans="1:22" x14ac:dyDescent="0.25">
      <c r="A171" s="149" t="s">
        <v>591</v>
      </c>
      <c r="B171" s="149">
        <v>1</v>
      </c>
      <c r="C171" s="26" t="s">
        <v>67</v>
      </c>
      <c r="D171" t="s">
        <v>71</v>
      </c>
      <c r="E171" s="149" t="s">
        <v>583</v>
      </c>
      <c r="F171" s="149" t="s">
        <v>13</v>
      </c>
      <c r="G171" s="190">
        <v>18.000000000000004</v>
      </c>
      <c r="H171" s="190">
        <v>0</v>
      </c>
      <c r="I171" s="190">
        <v>0</v>
      </c>
      <c r="J171" s="190">
        <v>5634.0000000000009</v>
      </c>
      <c r="K171" s="190">
        <v>0</v>
      </c>
      <c r="L171" s="190">
        <v>0</v>
      </c>
      <c r="M171" s="190">
        <v>0</v>
      </c>
      <c r="N171" s="190">
        <v>0</v>
      </c>
      <c r="O171" s="190">
        <v>1680</v>
      </c>
      <c r="P171" s="190">
        <v>0</v>
      </c>
      <c r="Q171" s="190">
        <v>0</v>
      </c>
      <c r="R171" s="149" t="s">
        <v>584</v>
      </c>
      <c r="S171" s="384">
        <v>12</v>
      </c>
      <c r="T171" s="149" t="s">
        <v>585</v>
      </c>
      <c r="U171"/>
      <c r="V171" s="350">
        <f>SUM(G171:N171)</f>
        <v>5652.0000000000009</v>
      </c>
    </row>
    <row r="172" spans="1:22" x14ac:dyDescent="0.25">
      <c r="A172" s="149" t="s">
        <v>946</v>
      </c>
      <c r="B172" s="149">
        <v>254</v>
      </c>
      <c r="C172" s="26" t="s">
        <v>301</v>
      </c>
      <c r="D172" t="s">
        <v>306</v>
      </c>
      <c r="E172" s="149" t="s">
        <v>947</v>
      </c>
      <c r="F172" s="149" t="s">
        <v>10</v>
      </c>
      <c r="G172" s="190">
        <v>5759</v>
      </c>
      <c r="H172" s="190">
        <v>0</v>
      </c>
      <c r="I172" s="190">
        <v>0</v>
      </c>
      <c r="J172" s="190">
        <v>0</v>
      </c>
      <c r="K172" s="190">
        <v>0</v>
      </c>
      <c r="L172" s="190">
        <v>0</v>
      </c>
      <c r="M172" s="190">
        <v>0</v>
      </c>
      <c r="N172" s="190">
        <v>0</v>
      </c>
      <c r="O172" s="190">
        <v>411642</v>
      </c>
      <c r="P172" s="190">
        <v>0</v>
      </c>
      <c r="Q172" s="190">
        <v>0</v>
      </c>
      <c r="R172" s="149" t="s">
        <v>584</v>
      </c>
      <c r="S172" s="384">
        <v>12</v>
      </c>
      <c r="T172" s="149" t="s">
        <v>306</v>
      </c>
      <c r="U172"/>
      <c r="V172" s="350">
        <f>SUM(G172:N172)</f>
        <v>5759</v>
      </c>
    </row>
    <row r="173" spans="1:22" x14ac:dyDescent="0.25">
      <c r="A173" s="149" t="s">
        <v>817</v>
      </c>
      <c r="B173" s="149">
        <v>274</v>
      </c>
      <c r="C173" s="26" t="s">
        <v>212</v>
      </c>
      <c r="D173" t="s">
        <v>818</v>
      </c>
      <c r="E173" s="149" t="s">
        <v>819</v>
      </c>
      <c r="F173" s="149" t="s">
        <v>14</v>
      </c>
      <c r="G173" s="190">
        <v>5842.295000000001</v>
      </c>
      <c r="H173" s="190">
        <v>0</v>
      </c>
      <c r="I173" s="190">
        <v>0</v>
      </c>
      <c r="J173" s="190">
        <v>0</v>
      </c>
      <c r="K173" s="190">
        <v>0</v>
      </c>
      <c r="L173" s="190">
        <v>0</v>
      </c>
      <c r="M173" s="190">
        <v>0</v>
      </c>
      <c r="N173" s="190">
        <v>0</v>
      </c>
      <c r="O173" s="190">
        <v>438923</v>
      </c>
      <c r="P173" s="190">
        <v>0</v>
      </c>
      <c r="Q173" s="190">
        <v>0</v>
      </c>
      <c r="R173" s="149" t="s">
        <v>547</v>
      </c>
      <c r="S173" s="384">
        <v>12</v>
      </c>
      <c r="T173" s="149" t="s">
        <v>213</v>
      </c>
      <c r="U173"/>
      <c r="V173" s="350">
        <f>SUM(G173:N173)</f>
        <v>5842.295000000001</v>
      </c>
    </row>
    <row r="174" spans="1:22" x14ac:dyDescent="0.25">
      <c r="A174" s="149" t="s">
        <v>606</v>
      </c>
      <c r="B174" s="149">
        <v>2</v>
      </c>
      <c r="C174" s="26" t="s">
        <v>78</v>
      </c>
      <c r="D174" t="s">
        <v>95</v>
      </c>
      <c r="E174" s="149" t="s">
        <v>598</v>
      </c>
      <c r="F174" s="149" t="s">
        <v>13</v>
      </c>
      <c r="G174" s="190">
        <v>0</v>
      </c>
      <c r="H174" s="190">
        <v>0</v>
      </c>
      <c r="I174" s="190">
        <v>0</v>
      </c>
      <c r="J174" s="190">
        <v>5875</v>
      </c>
      <c r="K174" s="190">
        <v>0</v>
      </c>
      <c r="L174" s="190">
        <v>0</v>
      </c>
      <c r="M174" s="190">
        <v>0</v>
      </c>
      <c r="N174" s="190">
        <v>0</v>
      </c>
      <c r="O174" s="190">
        <v>0</v>
      </c>
      <c r="P174" s="190">
        <v>0</v>
      </c>
      <c r="Q174" s="190">
        <v>0</v>
      </c>
      <c r="R174" s="149" t="s">
        <v>584</v>
      </c>
      <c r="S174" s="384">
        <v>12</v>
      </c>
      <c r="T174" s="149" t="s">
        <v>599</v>
      </c>
      <c r="U174"/>
      <c r="V174" s="350">
        <f>SUM(G174:N174)</f>
        <v>5875</v>
      </c>
    </row>
    <row r="175" spans="1:22" x14ac:dyDescent="0.25">
      <c r="A175" s="149" t="s">
        <v>911</v>
      </c>
      <c r="B175" s="149">
        <v>0</v>
      </c>
      <c r="C175" s="26" t="s">
        <v>274</v>
      </c>
      <c r="D175" t="s">
        <v>277</v>
      </c>
      <c r="E175" s="149" t="s">
        <v>910</v>
      </c>
      <c r="F175" s="149" t="s">
        <v>13</v>
      </c>
      <c r="G175" s="190">
        <v>0</v>
      </c>
      <c r="H175" s="190">
        <v>0</v>
      </c>
      <c r="I175" s="190">
        <v>0</v>
      </c>
      <c r="J175" s="190">
        <v>5966</v>
      </c>
      <c r="K175" s="190">
        <v>0</v>
      </c>
      <c r="L175" s="190">
        <v>0</v>
      </c>
      <c r="M175" s="190">
        <v>0</v>
      </c>
      <c r="N175" s="190">
        <v>0</v>
      </c>
      <c r="O175" s="190">
        <v>0</v>
      </c>
      <c r="P175" s="190">
        <v>0</v>
      </c>
      <c r="Q175" s="190">
        <v>0</v>
      </c>
      <c r="R175" s="149" t="s">
        <v>584</v>
      </c>
      <c r="S175" s="384">
        <v>12</v>
      </c>
      <c r="T175" s="149" t="s">
        <v>276</v>
      </c>
      <c r="U175"/>
      <c r="V175" s="350">
        <f>SUM(G175:N175)</f>
        <v>5966</v>
      </c>
    </row>
    <row r="176" spans="1:22" x14ac:dyDescent="0.25">
      <c r="A176" s="149" t="s">
        <v>701</v>
      </c>
      <c r="B176" s="149">
        <v>53</v>
      </c>
      <c r="C176" s="26" t="s">
        <v>2003</v>
      </c>
      <c r="D176" t="s">
        <v>382</v>
      </c>
      <c r="E176" s="149" t="s">
        <v>702</v>
      </c>
      <c r="F176" s="149" t="s">
        <v>13</v>
      </c>
      <c r="G176" s="190">
        <v>6161.5400000000009</v>
      </c>
      <c r="H176" s="190">
        <v>0</v>
      </c>
      <c r="I176" s="190">
        <v>0</v>
      </c>
      <c r="J176" s="190">
        <v>0</v>
      </c>
      <c r="K176" s="190">
        <v>0</v>
      </c>
      <c r="L176" s="190">
        <v>0</v>
      </c>
      <c r="M176" s="190">
        <v>0</v>
      </c>
      <c r="N176" s="190">
        <v>0</v>
      </c>
      <c r="O176" s="190">
        <v>416783</v>
      </c>
      <c r="P176" s="190">
        <v>0</v>
      </c>
      <c r="Q176" s="190">
        <v>0</v>
      </c>
      <c r="R176" s="149" t="s">
        <v>547</v>
      </c>
      <c r="S176" s="384">
        <v>12</v>
      </c>
      <c r="T176" s="149" t="s">
        <v>382</v>
      </c>
      <c r="U176"/>
      <c r="V176" s="350">
        <f>SUM(G176:N176)</f>
        <v>6161.5400000000009</v>
      </c>
    </row>
    <row r="177" spans="1:22" x14ac:dyDescent="0.25">
      <c r="A177" s="149" t="s">
        <v>944</v>
      </c>
      <c r="B177" s="149">
        <v>254</v>
      </c>
      <c r="C177" s="26" t="s">
        <v>301</v>
      </c>
      <c r="D177" t="s">
        <v>305</v>
      </c>
      <c r="E177" s="149" t="s">
        <v>945</v>
      </c>
      <c r="F177" s="149" t="s">
        <v>10</v>
      </c>
      <c r="G177" s="190">
        <v>886.3900000000001</v>
      </c>
      <c r="H177" s="190">
        <v>5711.6100000000006</v>
      </c>
      <c r="I177" s="190">
        <v>0</v>
      </c>
      <c r="J177" s="190">
        <v>0</v>
      </c>
      <c r="K177" s="190">
        <v>0</v>
      </c>
      <c r="L177" s="190">
        <v>0</v>
      </c>
      <c r="M177" s="190">
        <v>0</v>
      </c>
      <c r="N177" s="190">
        <v>0</v>
      </c>
      <c r="O177" s="190">
        <v>81060</v>
      </c>
      <c r="P177" s="190">
        <v>72628</v>
      </c>
      <c r="Q177" s="190">
        <v>0</v>
      </c>
      <c r="R177" s="149" t="s">
        <v>584</v>
      </c>
      <c r="S177" s="384">
        <v>12</v>
      </c>
      <c r="T177" s="149" t="s">
        <v>305</v>
      </c>
      <c r="U177"/>
      <c r="V177" s="350">
        <f>SUM(G177:N177)</f>
        <v>6598.0000000000009</v>
      </c>
    </row>
    <row r="178" spans="1:22" x14ac:dyDescent="0.25">
      <c r="A178" s="149" t="s">
        <v>950</v>
      </c>
      <c r="B178" s="149">
        <v>254</v>
      </c>
      <c r="C178" s="26" t="s">
        <v>301</v>
      </c>
      <c r="D178" t="s">
        <v>308</v>
      </c>
      <c r="E178" s="149" t="s">
        <v>951</v>
      </c>
      <c r="F178" s="149" t="s">
        <v>10</v>
      </c>
      <c r="G178" s="190">
        <v>6721.9699999999993</v>
      </c>
      <c r="H178" s="190">
        <v>0</v>
      </c>
      <c r="I178" s="190">
        <v>0</v>
      </c>
      <c r="J178" s="190">
        <v>0</v>
      </c>
      <c r="K178" s="190">
        <v>0</v>
      </c>
      <c r="L178" s="190">
        <v>0</v>
      </c>
      <c r="M178" s="190">
        <v>0</v>
      </c>
      <c r="N178" s="190">
        <v>0</v>
      </c>
      <c r="O178" s="190">
        <v>493234</v>
      </c>
      <c r="P178" s="190">
        <v>0</v>
      </c>
      <c r="Q178" s="190">
        <v>0</v>
      </c>
      <c r="R178" s="149" t="s">
        <v>547</v>
      </c>
      <c r="S178" s="384">
        <v>12</v>
      </c>
      <c r="T178" s="149" t="s">
        <v>308</v>
      </c>
      <c r="U178"/>
      <c r="V178" s="350">
        <f>SUM(G178:N178)</f>
        <v>6721.9699999999993</v>
      </c>
    </row>
    <row r="179" spans="1:22" x14ac:dyDescent="0.25">
      <c r="A179" s="149" t="s">
        <v>826</v>
      </c>
      <c r="B179" s="149">
        <v>13</v>
      </c>
      <c r="C179" s="26" t="s">
        <v>218</v>
      </c>
      <c r="D179" t="s">
        <v>77</v>
      </c>
      <c r="E179" s="149" t="s">
        <v>596</v>
      </c>
      <c r="F179" s="149" t="s">
        <v>12</v>
      </c>
      <c r="G179" s="190">
        <v>7084.9999999999991</v>
      </c>
      <c r="H179" s="190">
        <v>0</v>
      </c>
      <c r="I179" s="190">
        <v>0</v>
      </c>
      <c r="J179" s="190">
        <v>0</v>
      </c>
      <c r="K179" s="190">
        <v>0</v>
      </c>
      <c r="L179" s="190">
        <v>0</v>
      </c>
      <c r="M179" s="190">
        <v>0</v>
      </c>
      <c r="N179" s="190">
        <v>0</v>
      </c>
      <c r="O179" s="190">
        <v>1203006</v>
      </c>
      <c r="P179" s="190">
        <v>0</v>
      </c>
      <c r="Q179" s="190">
        <v>0</v>
      </c>
      <c r="R179" s="149" t="s">
        <v>584</v>
      </c>
      <c r="S179" s="384">
        <v>12</v>
      </c>
      <c r="T179" s="149">
        <v>0</v>
      </c>
      <c r="U179"/>
      <c r="V179" s="350">
        <f>SUM(G179:N179)</f>
        <v>7084.9999999999991</v>
      </c>
    </row>
    <row r="180" spans="1:22" x14ac:dyDescent="0.25">
      <c r="A180" s="149" t="s">
        <v>794</v>
      </c>
      <c r="B180" s="149">
        <v>160</v>
      </c>
      <c r="C180" s="26" t="s">
        <v>200</v>
      </c>
      <c r="D180" t="s">
        <v>202</v>
      </c>
      <c r="E180" s="149" t="s">
        <v>792</v>
      </c>
      <c r="F180" s="149" t="s">
        <v>7</v>
      </c>
      <c r="G180" s="190">
        <v>7570</v>
      </c>
      <c r="H180" s="190">
        <v>0</v>
      </c>
      <c r="I180" s="190">
        <v>0</v>
      </c>
      <c r="J180" s="190">
        <v>0</v>
      </c>
      <c r="K180" s="190">
        <v>0</v>
      </c>
      <c r="L180" s="190">
        <v>0</v>
      </c>
      <c r="M180" s="190">
        <v>0</v>
      </c>
      <c r="N180" s="190">
        <v>0</v>
      </c>
      <c r="O180" s="190">
        <v>554400</v>
      </c>
      <c r="P180" s="190">
        <v>0</v>
      </c>
      <c r="Q180" s="190">
        <v>0</v>
      </c>
      <c r="R180" s="149" t="s">
        <v>584</v>
      </c>
      <c r="S180" s="384">
        <v>12</v>
      </c>
      <c r="T180" s="149" t="s">
        <v>793</v>
      </c>
      <c r="U180"/>
      <c r="V180" s="350">
        <f>SUM(G180:N180)</f>
        <v>7570</v>
      </c>
    </row>
    <row r="181" spans="1:22" s="137" customFormat="1" x14ac:dyDescent="0.25">
      <c r="A181" s="149" t="s">
        <v>604</v>
      </c>
      <c r="B181" s="149">
        <v>2</v>
      </c>
      <c r="C181" s="26" t="s">
        <v>78</v>
      </c>
      <c r="D181" t="s">
        <v>605</v>
      </c>
      <c r="E181" s="149" t="s">
        <v>602</v>
      </c>
      <c r="F181" s="149" t="s">
        <v>13</v>
      </c>
      <c r="G181" s="190">
        <v>0</v>
      </c>
      <c r="H181" s="190">
        <v>0</v>
      </c>
      <c r="I181" s="190">
        <v>0</v>
      </c>
      <c r="J181" s="190">
        <v>8640</v>
      </c>
      <c r="K181" s="190">
        <v>0</v>
      </c>
      <c r="L181" s="190">
        <v>0</v>
      </c>
      <c r="M181" s="190">
        <v>0</v>
      </c>
      <c r="N181" s="190">
        <v>0</v>
      </c>
      <c r="O181" s="190">
        <v>0</v>
      </c>
      <c r="P181" s="190">
        <v>0</v>
      </c>
      <c r="Q181" s="190">
        <v>0</v>
      </c>
      <c r="R181" s="149" t="s">
        <v>584</v>
      </c>
      <c r="S181" s="384">
        <v>12</v>
      </c>
      <c r="T181" s="149" t="s">
        <v>603</v>
      </c>
      <c r="U181"/>
      <c r="V181" s="350">
        <f>SUM(G181:N181)</f>
        <v>8640</v>
      </c>
    </row>
    <row r="182" spans="1:22" x14ac:dyDescent="0.25">
      <c r="A182" s="149" t="s">
        <v>621</v>
      </c>
      <c r="B182" s="149">
        <v>2</v>
      </c>
      <c r="C182" s="26" t="s">
        <v>78</v>
      </c>
      <c r="D182" t="s">
        <v>98</v>
      </c>
      <c r="E182" s="149" t="s">
        <v>622</v>
      </c>
      <c r="F182" s="149" t="s">
        <v>14</v>
      </c>
      <c r="G182" s="190">
        <v>9012.119999999999</v>
      </c>
      <c r="H182" s="190">
        <v>0</v>
      </c>
      <c r="I182" s="190">
        <v>0</v>
      </c>
      <c r="J182" s="190">
        <v>0</v>
      </c>
      <c r="K182" s="190">
        <v>0</v>
      </c>
      <c r="L182" s="190">
        <v>0</v>
      </c>
      <c r="M182" s="190">
        <v>0</v>
      </c>
      <c r="N182" s="190">
        <v>0</v>
      </c>
      <c r="O182" s="190">
        <v>622444</v>
      </c>
      <c r="P182" s="190">
        <v>0</v>
      </c>
      <c r="Q182" s="190">
        <v>0</v>
      </c>
      <c r="R182" s="149" t="s">
        <v>547</v>
      </c>
      <c r="S182" s="384">
        <v>12</v>
      </c>
      <c r="T182" s="149" t="s">
        <v>623</v>
      </c>
      <c r="U182"/>
      <c r="V182" s="350">
        <f>SUM(G182:N182)</f>
        <v>9012.119999999999</v>
      </c>
    </row>
    <row r="183" spans="1:22" x14ac:dyDescent="0.25">
      <c r="A183" s="149" t="s">
        <v>787</v>
      </c>
      <c r="B183" s="149">
        <v>10</v>
      </c>
      <c r="C183" s="26" t="s">
        <v>784</v>
      </c>
      <c r="D183" t="s">
        <v>196</v>
      </c>
      <c r="E183" s="149" t="s">
        <v>786</v>
      </c>
      <c r="F183" s="149" t="s">
        <v>7</v>
      </c>
      <c r="G183" s="190">
        <v>9104</v>
      </c>
      <c r="H183" s="190">
        <v>0</v>
      </c>
      <c r="I183" s="190">
        <v>0</v>
      </c>
      <c r="J183" s="190">
        <v>0</v>
      </c>
      <c r="K183" s="190">
        <v>0</v>
      </c>
      <c r="L183" s="190">
        <v>0</v>
      </c>
      <c r="M183" s="190">
        <v>0</v>
      </c>
      <c r="N183" s="190">
        <v>0</v>
      </c>
      <c r="O183" s="190">
        <v>668892</v>
      </c>
      <c r="P183" s="190">
        <v>0</v>
      </c>
      <c r="Q183" s="190">
        <v>0</v>
      </c>
      <c r="R183" s="149" t="s">
        <v>584</v>
      </c>
      <c r="S183" s="384">
        <v>12</v>
      </c>
      <c r="T183" s="149">
        <v>0</v>
      </c>
      <c r="U183"/>
      <c r="V183" s="350">
        <f>SUM(G183:N183)</f>
        <v>9104</v>
      </c>
    </row>
    <row r="184" spans="1:22" x14ac:dyDescent="0.25">
      <c r="A184" s="149" t="s">
        <v>1009</v>
      </c>
      <c r="B184" s="149">
        <v>227</v>
      </c>
      <c r="C184" s="26" t="s">
        <v>1273</v>
      </c>
      <c r="D184" t="s">
        <v>1010</v>
      </c>
      <c r="E184" s="149" t="s">
        <v>1008</v>
      </c>
      <c r="F184" s="149" t="s">
        <v>10</v>
      </c>
      <c r="G184" s="190">
        <v>0</v>
      </c>
      <c r="H184" s="190">
        <v>9104</v>
      </c>
      <c r="I184" s="190">
        <v>0</v>
      </c>
      <c r="J184" s="190">
        <v>0</v>
      </c>
      <c r="K184" s="190">
        <v>0</v>
      </c>
      <c r="L184" s="190">
        <v>0</v>
      </c>
      <c r="M184" s="190">
        <v>0</v>
      </c>
      <c r="N184" s="190">
        <v>0</v>
      </c>
      <c r="O184" s="190">
        <v>0</v>
      </c>
      <c r="P184" s="190">
        <v>84645</v>
      </c>
      <c r="Q184" s="190">
        <v>0</v>
      </c>
      <c r="R184" s="149" t="s">
        <v>584</v>
      </c>
      <c r="S184" s="384">
        <v>12</v>
      </c>
      <c r="T184" s="149" t="s">
        <v>1007</v>
      </c>
      <c r="V184" s="350">
        <f>SUM(G184:N184)</f>
        <v>9104</v>
      </c>
    </row>
    <row r="185" spans="1:22" x14ac:dyDescent="0.25">
      <c r="A185" s="149" t="s">
        <v>641</v>
      </c>
      <c r="B185" s="149">
        <v>43</v>
      </c>
      <c r="C185" s="26" t="s">
        <v>1286</v>
      </c>
      <c r="D185" t="s">
        <v>171</v>
      </c>
      <c r="E185" s="149" t="s">
        <v>642</v>
      </c>
      <c r="F185" s="149" t="s">
        <v>9</v>
      </c>
      <c r="G185" s="190">
        <v>11382.400000000001</v>
      </c>
      <c r="H185" s="190">
        <v>0</v>
      </c>
      <c r="I185" s="190">
        <v>0</v>
      </c>
      <c r="J185" s="190">
        <v>0</v>
      </c>
      <c r="K185" s="190">
        <v>0</v>
      </c>
      <c r="L185" s="190">
        <v>0</v>
      </c>
      <c r="M185" s="190">
        <v>0</v>
      </c>
      <c r="N185" s="190">
        <v>0</v>
      </c>
      <c r="O185" s="190">
        <v>819795</v>
      </c>
      <c r="P185" s="190">
        <v>0</v>
      </c>
      <c r="Q185" s="190">
        <v>0</v>
      </c>
      <c r="R185" s="149" t="s">
        <v>547</v>
      </c>
      <c r="S185" s="384">
        <v>3</v>
      </c>
      <c r="T185" s="149" t="s">
        <v>643</v>
      </c>
      <c r="U185"/>
      <c r="V185" s="350">
        <f>SUM(G185:N185)</f>
        <v>11382.400000000001</v>
      </c>
    </row>
    <row r="186" spans="1:22" x14ac:dyDescent="0.25">
      <c r="A186" s="149" t="s">
        <v>863</v>
      </c>
      <c r="B186" s="149">
        <v>103</v>
      </c>
      <c r="C186" s="26" t="s">
        <v>245</v>
      </c>
      <c r="D186" t="s">
        <v>248</v>
      </c>
      <c r="E186" s="149" t="s">
        <v>860</v>
      </c>
      <c r="F186" s="149" t="s">
        <v>13</v>
      </c>
      <c r="G186" s="190">
        <v>0</v>
      </c>
      <c r="H186" s="190">
        <v>0</v>
      </c>
      <c r="I186" s="190">
        <v>0</v>
      </c>
      <c r="J186" s="190">
        <v>13723.000000000002</v>
      </c>
      <c r="K186" s="190">
        <v>0</v>
      </c>
      <c r="L186" s="190">
        <v>0</v>
      </c>
      <c r="M186" s="190">
        <v>0</v>
      </c>
      <c r="N186" s="190">
        <v>0</v>
      </c>
      <c r="O186" s="190">
        <v>0</v>
      </c>
      <c r="P186" s="190">
        <v>0</v>
      </c>
      <c r="Q186" s="190">
        <v>0</v>
      </c>
      <c r="R186" s="149" t="s">
        <v>584</v>
      </c>
      <c r="S186" s="384">
        <v>12</v>
      </c>
      <c r="T186" s="149" t="s">
        <v>965</v>
      </c>
      <c r="U186"/>
      <c r="V186" s="350">
        <f>SUM(G186:N186)</f>
        <v>13723.000000000002</v>
      </c>
    </row>
    <row r="187" spans="1:22" x14ac:dyDescent="0.25">
      <c r="A187" s="149" t="s">
        <v>963</v>
      </c>
      <c r="B187" s="149">
        <v>212</v>
      </c>
      <c r="C187" s="26" t="s">
        <v>319</v>
      </c>
      <c r="D187" t="s">
        <v>320</v>
      </c>
      <c r="E187" s="149" t="s">
        <v>860</v>
      </c>
      <c r="F187" s="149" t="s">
        <v>13</v>
      </c>
      <c r="G187" s="190">
        <v>732.06000000000017</v>
      </c>
      <c r="H187" s="190">
        <v>0</v>
      </c>
      <c r="I187" s="190">
        <v>0</v>
      </c>
      <c r="J187" s="190">
        <v>13108</v>
      </c>
      <c r="K187" s="190">
        <v>0</v>
      </c>
      <c r="L187" s="190">
        <v>0</v>
      </c>
      <c r="M187" s="190">
        <v>0</v>
      </c>
      <c r="N187" s="190">
        <v>0</v>
      </c>
      <c r="O187" s="190">
        <v>55860</v>
      </c>
      <c r="P187" s="190">
        <v>0</v>
      </c>
      <c r="Q187" s="190">
        <v>0</v>
      </c>
      <c r="R187" s="149" t="s">
        <v>584</v>
      </c>
      <c r="S187" s="384">
        <v>12</v>
      </c>
      <c r="T187" s="149" t="s">
        <v>965</v>
      </c>
      <c r="U187"/>
      <c r="V187" s="350">
        <f>SUM(G187:N187)</f>
        <v>13840.06</v>
      </c>
    </row>
    <row r="188" spans="1:22" x14ac:dyDescent="0.25">
      <c r="A188" s="149" t="s">
        <v>600</v>
      </c>
      <c r="B188" s="149">
        <v>2</v>
      </c>
      <c r="C188" s="26" t="s">
        <v>78</v>
      </c>
      <c r="D188" t="s">
        <v>601</v>
      </c>
      <c r="E188" s="149" t="s">
        <v>602</v>
      </c>
      <c r="F188" s="149" t="s">
        <v>13</v>
      </c>
      <c r="G188" s="190">
        <v>0</v>
      </c>
      <c r="H188" s="190">
        <v>0</v>
      </c>
      <c r="I188" s="190">
        <v>0</v>
      </c>
      <c r="J188" s="190">
        <v>15140</v>
      </c>
      <c r="K188" s="190">
        <v>0</v>
      </c>
      <c r="L188" s="190">
        <v>0</v>
      </c>
      <c r="M188" s="190">
        <v>0</v>
      </c>
      <c r="N188" s="190">
        <v>0</v>
      </c>
      <c r="O188" s="190">
        <v>0</v>
      </c>
      <c r="P188" s="190">
        <v>0</v>
      </c>
      <c r="Q188" s="190">
        <v>0</v>
      </c>
      <c r="R188" s="149" t="s">
        <v>584</v>
      </c>
      <c r="S188" s="384">
        <v>12</v>
      </c>
      <c r="T188" s="149" t="s">
        <v>603</v>
      </c>
      <c r="U188"/>
      <c r="V188" s="350">
        <f>SUM(G188:N188)</f>
        <v>15140</v>
      </c>
    </row>
    <row r="189" spans="1:22" x14ac:dyDescent="0.25">
      <c r="A189" s="149" t="s">
        <v>912</v>
      </c>
      <c r="B189" s="149">
        <v>0</v>
      </c>
      <c r="C189" s="26" t="s">
        <v>274</v>
      </c>
      <c r="D189" t="s">
        <v>278</v>
      </c>
      <c r="E189" s="149" t="s">
        <v>910</v>
      </c>
      <c r="F189" s="149" t="s">
        <v>13</v>
      </c>
      <c r="G189" s="190">
        <v>0</v>
      </c>
      <c r="H189" s="190">
        <v>0</v>
      </c>
      <c r="I189" s="190">
        <v>0</v>
      </c>
      <c r="J189" s="190">
        <v>15659.999999999998</v>
      </c>
      <c r="K189" s="190">
        <v>0</v>
      </c>
      <c r="L189" s="190">
        <v>0</v>
      </c>
      <c r="M189" s="190">
        <v>0</v>
      </c>
      <c r="N189" s="190">
        <v>0</v>
      </c>
      <c r="O189" s="190">
        <v>0</v>
      </c>
      <c r="P189" s="190">
        <v>0</v>
      </c>
      <c r="Q189" s="190">
        <v>0</v>
      </c>
      <c r="R189" s="149" t="s">
        <v>584</v>
      </c>
      <c r="S189" s="384">
        <v>12</v>
      </c>
      <c r="T189" s="149" t="s">
        <v>276</v>
      </c>
      <c r="U189"/>
      <c r="V189" s="350">
        <f>SUM(G189:N189)</f>
        <v>15659.999999999998</v>
      </c>
    </row>
    <row r="190" spans="1:22" x14ac:dyDescent="0.25">
      <c r="A190" s="149" t="s">
        <v>795</v>
      </c>
      <c r="B190" s="149">
        <v>160</v>
      </c>
      <c r="C190" s="26" t="s">
        <v>200</v>
      </c>
      <c r="D190" t="s">
        <v>203</v>
      </c>
      <c r="E190" s="149" t="s">
        <v>792</v>
      </c>
      <c r="F190" s="149" t="s">
        <v>7</v>
      </c>
      <c r="G190" s="190">
        <v>0</v>
      </c>
      <c r="H190" s="190">
        <v>0</v>
      </c>
      <c r="I190" s="190">
        <v>0</v>
      </c>
      <c r="J190" s="190">
        <v>16525</v>
      </c>
      <c r="K190" s="190">
        <v>0</v>
      </c>
      <c r="L190" s="190">
        <v>0</v>
      </c>
      <c r="M190" s="190">
        <v>0</v>
      </c>
      <c r="N190" s="190">
        <v>0</v>
      </c>
      <c r="O190" s="190">
        <v>0</v>
      </c>
      <c r="P190" s="190">
        <v>0</v>
      </c>
      <c r="Q190" s="190">
        <v>0</v>
      </c>
      <c r="R190" s="149" t="s">
        <v>584</v>
      </c>
      <c r="S190" s="384">
        <v>12</v>
      </c>
      <c r="T190" s="149" t="s">
        <v>793</v>
      </c>
      <c r="U190"/>
      <c r="V190" s="350">
        <f>SUM(G190:N190)</f>
        <v>16525</v>
      </c>
    </row>
    <row r="191" spans="1:22" x14ac:dyDescent="0.25">
      <c r="A191" s="149" t="s">
        <v>836</v>
      </c>
      <c r="B191" s="149">
        <v>32</v>
      </c>
      <c r="C191" s="26" t="s">
        <v>227</v>
      </c>
      <c r="D191" t="s">
        <v>228</v>
      </c>
      <c r="E191" s="149" t="s">
        <v>596</v>
      </c>
      <c r="F191" s="149" t="s">
        <v>12</v>
      </c>
      <c r="G191" s="190">
        <v>0</v>
      </c>
      <c r="H191" s="190">
        <v>17447</v>
      </c>
      <c r="I191" s="190">
        <v>0</v>
      </c>
      <c r="J191" s="190">
        <v>0</v>
      </c>
      <c r="K191" s="190">
        <v>0</v>
      </c>
      <c r="L191" s="190">
        <v>0</v>
      </c>
      <c r="M191" s="190">
        <v>0</v>
      </c>
      <c r="N191" s="190">
        <v>0</v>
      </c>
      <c r="O191" s="190">
        <v>0</v>
      </c>
      <c r="P191" s="190">
        <v>388466</v>
      </c>
      <c r="Q191" s="190">
        <v>0</v>
      </c>
      <c r="R191" s="149" t="s">
        <v>584</v>
      </c>
      <c r="S191" s="384">
        <v>12</v>
      </c>
      <c r="T191" s="149">
        <v>0</v>
      </c>
      <c r="U191"/>
      <c r="V191" s="350">
        <f>SUM(G191:N191)</f>
        <v>17447</v>
      </c>
    </row>
    <row r="192" spans="1:22" x14ac:dyDescent="0.25">
      <c r="A192" s="149" t="s">
        <v>1042</v>
      </c>
      <c r="B192" s="149">
        <v>0</v>
      </c>
      <c r="C192" s="26" t="s">
        <v>1043</v>
      </c>
      <c r="D192" t="s">
        <v>1044</v>
      </c>
      <c r="E192" s="149" t="s">
        <v>1030</v>
      </c>
      <c r="F192" s="149" t="s">
        <v>4</v>
      </c>
      <c r="G192" s="190">
        <v>18767</v>
      </c>
      <c r="H192" s="190">
        <v>0</v>
      </c>
      <c r="I192" s="190">
        <v>0</v>
      </c>
      <c r="J192" s="190">
        <v>0</v>
      </c>
      <c r="K192" s="190">
        <v>0</v>
      </c>
      <c r="L192" s="190">
        <v>0</v>
      </c>
      <c r="M192" s="190">
        <v>0</v>
      </c>
      <c r="N192" s="190">
        <v>0</v>
      </c>
      <c r="O192" s="190">
        <v>1244208</v>
      </c>
      <c r="P192" s="190">
        <v>0</v>
      </c>
      <c r="Q192" s="190">
        <v>0</v>
      </c>
      <c r="R192" s="149" t="s">
        <v>584</v>
      </c>
      <c r="S192" s="384">
        <v>12</v>
      </c>
      <c r="T192" s="149" t="s">
        <v>407</v>
      </c>
      <c r="V192" s="350">
        <f>SUM(G192:N192)</f>
        <v>18767</v>
      </c>
    </row>
    <row r="193" spans="1:22" x14ac:dyDescent="0.25">
      <c r="A193" s="149" t="s">
        <v>954</v>
      </c>
      <c r="B193" s="149">
        <v>45</v>
      </c>
      <c r="C193" s="26" t="s">
        <v>311</v>
      </c>
      <c r="D193" t="s">
        <v>312</v>
      </c>
      <c r="E193" s="149" t="s">
        <v>955</v>
      </c>
      <c r="F193" s="149" t="s">
        <v>6</v>
      </c>
      <c r="G193" s="190">
        <v>18811</v>
      </c>
      <c r="H193" s="190">
        <v>0</v>
      </c>
      <c r="I193" s="190">
        <v>0</v>
      </c>
      <c r="J193" s="190">
        <v>0</v>
      </c>
      <c r="K193" s="190">
        <v>0</v>
      </c>
      <c r="L193" s="190">
        <v>0</v>
      </c>
      <c r="M193" s="190">
        <v>0</v>
      </c>
      <c r="N193" s="190">
        <v>0</v>
      </c>
      <c r="O193" s="190">
        <v>1281644</v>
      </c>
      <c r="P193" s="190">
        <v>0</v>
      </c>
      <c r="Q193" s="190">
        <v>0</v>
      </c>
      <c r="R193" s="149" t="s">
        <v>547</v>
      </c>
      <c r="S193" s="384">
        <v>12</v>
      </c>
      <c r="T193" s="149" t="s">
        <v>956</v>
      </c>
      <c r="U193"/>
      <c r="V193" s="350">
        <f>SUM(G193:N193)</f>
        <v>18811</v>
      </c>
    </row>
    <row r="194" spans="1:22" x14ac:dyDescent="0.25">
      <c r="A194" s="149" t="s">
        <v>597</v>
      </c>
      <c r="B194" s="149">
        <v>2</v>
      </c>
      <c r="C194" s="26" t="s">
        <v>78</v>
      </c>
      <c r="D194" t="s">
        <v>81</v>
      </c>
      <c r="E194" s="149" t="s">
        <v>598</v>
      </c>
      <c r="F194" s="149" t="s">
        <v>13</v>
      </c>
      <c r="G194" s="190">
        <v>0</v>
      </c>
      <c r="H194" s="190">
        <v>0</v>
      </c>
      <c r="I194" s="190">
        <v>0</v>
      </c>
      <c r="J194" s="190">
        <v>21145</v>
      </c>
      <c r="K194" s="190">
        <v>0</v>
      </c>
      <c r="L194" s="190">
        <v>0</v>
      </c>
      <c r="M194" s="190">
        <v>0</v>
      </c>
      <c r="N194" s="190">
        <v>0</v>
      </c>
      <c r="O194" s="190">
        <v>0</v>
      </c>
      <c r="P194" s="190">
        <v>0</v>
      </c>
      <c r="Q194" s="190">
        <v>0</v>
      </c>
      <c r="R194" s="149" t="s">
        <v>584</v>
      </c>
      <c r="S194" s="384">
        <v>12</v>
      </c>
      <c r="T194" s="149" t="s">
        <v>599</v>
      </c>
      <c r="U194"/>
      <c r="V194" s="350">
        <f>SUM(G194:N194)</f>
        <v>21145</v>
      </c>
    </row>
    <row r="195" spans="1:22" x14ac:dyDescent="0.25">
      <c r="A195" s="149" t="s">
        <v>790</v>
      </c>
      <c r="B195" s="149">
        <v>10</v>
      </c>
      <c r="C195" s="26" t="s">
        <v>784</v>
      </c>
      <c r="D195" t="s">
        <v>199</v>
      </c>
      <c r="E195" s="149" t="s">
        <v>786</v>
      </c>
      <c r="F195" s="149" t="s">
        <v>7</v>
      </c>
      <c r="G195" s="190">
        <v>21216.999999999996</v>
      </c>
      <c r="H195" s="190">
        <v>0</v>
      </c>
      <c r="I195" s="190">
        <v>0</v>
      </c>
      <c r="J195" s="190">
        <v>0</v>
      </c>
      <c r="K195" s="190">
        <v>0</v>
      </c>
      <c r="L195" s="190">
        <v>0</v>
      </c>
      <c r="M195" s="190">
        <v>0</v>
      </c>
      <c r="N195" s="190">
        <v>0</v>
      </c>
      <c r="O195" s="190">
        <v>2208780</v>
      </c>
      <c r="P195" s="190">
        <v>0</v>
      </c>
      <c r="Q195" s="190">
        <v>0</v>
      </c>
      <c r="R195" s="149" t="s">
        <v>584</v>
      </c>
      <c r="S195" s="384">
        <v>12</v>
      </c>
      <c r="T195" s="149">
        <v>0</v>
      </c>
      <c r="U195"/>
      <c r="V195" s="350">
        <f>SUM(G195:N195)</f>
        <v>21216.999999999996</v>
      </c>
    </row>
    <row r="196" spans="1:22" x14ac:dyDescent="0.25">
      <c r="A196" s="149" t="s">
        <v>888</v>
      </c>
      <c r="B196" s="149">
        <v>17</v>
      </c>
      <c r="C196" s="26" t="s">
        <v>258</v>
      </c>
      <c r="D196" t="s">
        <v>259</v>
      </c>
      <c r="E196" s="149" t="s">
        <v>889</v>
      </c>
      <c r="F196" s="149" t="s">
        <v>11</v>
      </c>
      <c r="G196" s="190">
        <v>17116.335000000003</v>
      </c>
      <c r="H196" s="190">
        <v>0</v>
      </c>
      <c r="I196" s="190">
        <v>0</v>
      </c>
      <c r="J196" s="190">
        <v>0</v>
      </c>
      <c r="K196" s="190">
        <v>4625.4970000000003</v>
      </c>
      <c r="L196" s="190">
        <v>0</v>
      </c>
      <c r="M196" s="190">
        <v>0</v>
      </c>
      <c r="N196" s="190">
        <v>0</v>
      </c>
      <c r="O196" s="190">
        <v>1195116</v>
      </c>
      <c r="P196" s="190">
        <v>0</v>
      </c>
      <c r="Q196" s="190">
        <v>0</v>
      </c>
      <c r="R196" s="149" t="s">
        <v>547</v>
      </c>
      <c r="S196" s="384">
        <v>12</v>
      </c>
      <c r="T196" s="149" t="s">
        <v>259</v>
      </c>
      <c r="U196"/>
      <c r="V196" s="350">
        <f>SUM(G196:N196)</f>
        <v>21741.832000000002</v>
      </c>
    </row>
    <row r="197" spans="1:22" x14ac:dyDescent="0.25">
      <c r="A197" s="149" t="s">
        <v>923</v>
      </c>
      <c r="B197" s="149">
        <v>22</v>
      </c>
      <c r="C197" s="26" t="s">
        <v>285</v>
      </c>
      <c r="D197" t="s">
        <v>286</v>
      </c>
      <c r="E197" s="149" t="s">
        <v>924</v>
      </c>
      <c r="F197" s="149" t="s">
        <v>6</v>
      </c>
      <c r="G197" s="190">
        <v>21796.129999999997</v>
      </c>
      <c r="H197" s="190">
        <v>0</v>
      </c>
      <c r="I197" s="190">
        <v>0</v>
      </c>
      <c r="J197" s="190">
        <v>0</v>
      </c>
      <c r="K197" s="190">
        <v>0</v>
      </c>
      <c r="L197" s="190">
        <v>0</v>
      </c>
      <c r="M197" s="190">
        <v>0</v>
      </c>
      <c r="N197" s="190">
        <v>0</v>
      </c>
      <c r="O197" s="190">
        <v>1396096</v>
      </c>
      <c r="P197" s="190">
        <v>0</v>
      </c>
      <c r="Q197" s="190">
        <v>0</v>
      </c>
      <c r="R197" s="149" t="s">
        <v>547</v>
      </c>
      <c r="S197" s="384">
        <v>12</v>
      </c>
      <c r="T197" s="149" t="s">
        <v>925</v>
      </c>
      <c r="U197"/>
      <c r="V197" s="350">
        <f>SUM(G197:N197)</f>
        <v>21796.129999999997</v>
      </c>
    </row>
    <row r="198" spans="1:22" x14ac:dyDescent="0.25">
      <c r="A198" s="149" t="s">
        <v>587</v>
      </c>
      <c r="B198" s="149">
        <v>1</v>
      </c>
      <c r="C198" s="26" t="s">
        <v>67</v>
      </c>
      <c r="D198" t="s">
        <v>73</v>
      </c>
      <c r="E198" s="149" t="s">
        <v>583</v>
      </c>
      <c r="F198" s="149" t="s">
        <v>13</v>
      </c>
      <c r="G198" s="190">
        <v>0</v>
      </c>
      <c r="H198" s="190">
        <v>0</v>
      </c>
      <c r="I198" s="190">
        <v>0</v>
      </c>
      <c r="J198" s="190">
        <v>22116</v>
      </c>
      <c r="K198" s="190">
        <v>0</v>
      </c>
      <c r="L198" s="190">
        <v>0</v>
      </c>
      <c r="M198" s="190">
        <v>0</v>
      </c>
      <c r="N198" s="190">
        <v>0</v>
      </c>
      <c r="O198" s="190">
        <v>0</v>
      </c>
      <c r="P198" s="190">
        <v>0</v>
      </c>
      <c r="Q198" s="190">
        <v>0</v>
      </c>
      <c r="R198" s="149" t="s">
        <v>584</v>
      </c>
      <c r="S198" s="384">
        <v>12</v>
      </c>
      <c r="T198" s="149" t="s">
        <v>585</v>
      </c>
      <c r="U198"/>
      <c r="V198" s="350">
        <f>SUM(G198:N198)</f>
        <v>22116</v>
      </c>
    </row>
    <row r="199" spans="1:22" x14ac:dyDescent="0.25">
      <c r="A199" s="149" t="s">
        <v>880</v>
      </c>
      <c r="B199" s="149">
        <v>16</v>
      </c>
      <c r="C199" s="26" t="s">
        <v>255</v>
      </c>
      <c r="D199" t="s">
        <v>881</v>
      </c>
      <c r="E199" s="149" t="s">
        <v>872</v>
      </c>
      <c r="F199" s="149" t="s">
        <v>8</v>
      </c>
      <c r="G199" s="190">
        <v>0</v>
      </c>
      <c r="H199" s="190">
        <v>0</v>
      </c>
      <c r="I199" s="190">
        <v>0</v>
      </c>
      <c r="J199" s="190">
        <v>0</v>
      </c>
      <c r="K199" s="190">
        <v>23323</v>
      </c>
      <c r="L199" s="190">
        <v>0</v>
      </c>
      <c r="M199" s="190">
        <v>0</v>
      </c>
      <c r="N199" s="190">
        <v>0</v>
      </c>
      <c r="O199" s="190">
        <v>0</v>
      </c>
      <c r="P199" s="190">
        <v>0</v>
      </c>
      <c r="Q199" s="190">
        <v>0</v>
      </c>
      <c r="R199" s="149" t="s">
        <v>584</v>
      </c>
      <c r="S199" s="384">
        <v>12</v>
      </c>
      <c r="T199" s="149" t="s">
        <v>873</v>
      </c>
      <c r="U199"/>
      <c r="V199" s="350">
        <f>SUM(G199:N199)</f>
        <v>23323</v>
      </c>
    </row>
    <row r="200" spans="1:22" x14ac:dyDescent="0.25">
      <c r="A200" s="149" t="s">
        <v>861</v>
      </c>
      <c r="B200" s="149">
        <v>103</v>
      </c>
      <c r="C200" s="26" t="s">
        <v>245</v>
      </c>
      <c r="D200" t="s">
        <v>247</v>
      </c>
      <c r="E200" s="149" t="s">
        <v>860</v>
      </c>
      <c r="F200" s="149" t="s">
        <v>13</v>
      </c>
      <c r="G200" s="190">
        <v>0</v>
      </c>
      <c r="H200" s="190">
        <v>0</v>
      </c>
      <c r="I200" s="190">
        <v>0</v>
      </c>
      <c r="J200" s="190">
        <v>24429</v>
      </c>
      <c r="K200" s="190">
        <v>0</v>
      </c>
      <c r="L200" s="190">
        <v>0</v>
      </c>
      <c r="M200" s="190">
        <v>0</v>
      </c>
      <c r="N200" s="190">
        <v>0</v>
      </c>
      <c r="O200" s="190">
        <v>0</v>
      </c>
      <c r="P200" s="190">
        <v>0</v>
      </c>
      <c r="Q200" s="190">
        <v>0</v>
      </c>
      <c r="R200" s="149" t="s">
        <v>584</v>
      </c>
      <c r="S200" s="384">
        <v>12</v>
      </c>
      <c r="T200" s="149" t="s">
        <v>965</v>
      </c>
      <c r="U200"/>
      <c r="V200" s="350">
        <f>SUM(G200:N200)</f>
        <v>24429</v>
      </c>
    </row>
    <row r="201" spans="1:22" x14ac:dyDescent="0.25">
      <c r="A201" s="149" t="s">
        <v>589</v>
      </c>
      <c r="B201" s="149">
        <v>1</v>
      </c>
      <c r="C201" s="26" t="s">
        <v>67</v>
      </c>
      <c r="D201" t="s">
        <v>68</v>
      </c>
      <c r="E201" s="149" t="s">
        <v>583</v>
      </c>
      <c r="F201" s="149" t="s">
        <v>13</v>
      </c>
      <c r="G201" s="190">
        <v>0</v>
      </c>
      <c r="H201" s="190">
        <v>0</v>
      </c>
      <c r="I201" s="190">
        <v>0</v>
      </c>
      <c r="J201" s="190">
        <v>27380</v>
      </c>
      <c r="K201" s="190">
        <v>0</v>
      </c>
      <c r="L201" s="190">
        <v>0</v>
      </c>
      <c r="M201" s="190">
        <v>0</v>
      </c>
      <c r="N201" s="190">
        <v>0</v>
      </c>
      <c r="O201" s="190">
        <v>0</v>
      </c>
      <c r="P201" s="190">
        <v>0</v>
      </c>
      <c r="Q201" s="190">
        <v>0</v>
      </c>
      <c r="R201" s="149" t="s">
        <v>584</v>
      </c>
      <c r="S201" s="384">
        <v>12</v>
      </c>
      <c r="T201" s="149" t="s">
        <v>585</v>
      </c>
      <c r="U201"/>
      <c r="V201" s="350">
        <f>SUM(G201:N201)</f>
        <v>27380</v>
      </c>
    </row>
    <row r="202" spans="1:22" x14ac:dyDescent="0.25">
      <c r="A202" s="149" t="s">
        <v>936</v>
      </c>
      <c r="B202" s="149">
        <v>150</v>
      </c>
      <c r="C202" s="26" t="s">
        <v>299</v>
      </c>
      <c r="D202" t="s">
        <v>300</v>
      </c>
      <c r="E202" s="149" t="s">
        <v>937</v>
      </c>
      <c r="F202" s="149" t="s">
        <v>5</v>
      </c>
      <c r="G202" s="190">
        <v>30761.977999999996</v>
      </c>
      <c r="H202" s="190">
        <v>0</v>
      </c>
      <c r="I202" s="190">
        <v>0</v>
      </c>
      <c r="J202" s="190">
        <v>0</v>
      </c>
      <c r="K202" s="190">
        <v>985.50100000000009</v>
      </c>
      <c r="L202" s="190">
        <v>0</v>
      </c>
      <c r="M202" s="190">
        <v>0</v>
      </c>
      <c r="N202" s="190">
        <v>0</v>
      </c>
      <c r="O202" s="190">
        <v>1965361</v>
      </c>
      <c r="P202" s="190">
        <v>0</v>
      </c>
      <c r="Q202" s="190">
        <v>0</v>
      </c>
      <c r="R202" s="149" t="s">
        <v>547</v>
      </c>
      <c r="S202" s="384">
        <v>12</v>
      </c>
      <c r="T202" s="149" t="s">
        <v>166</v>
      </c>
      <c r="U202"/>
      <c r="V202" s="350">
        <f>SUM(G202:N202)</f>
        <v>31747.478999999996</v>
      </c>
    </row>
    <row r="203" spans="1:22" x14ac:dyDescent="0.25">
      <c r="A203" s="149" t="s">
        <v>774</v>
      </c>
      <c r="B203" s="149">
        <v>8</v>
      </c>
      <c r="C203" s="26" t="s">
        <v>187</v>
      </c>
      <c r="D203" t="s">
        <v>189</v>
      </c>
      <c r="E203" s="149" t="s">
        <v>596</v>
      </c>
      <c r="F203" s="149" t="s">
        <v>12</v>
      </c>
      <c r="G203" s="190">
        <v>0</v>
      </c>
      <c r="H203" s="190">
        <v>0</v>
      </c>
      <c r="I203" s="190">
        <v>0</v>
      </c>
      <c r="J203" s="190">
        <v>32050</v>
      </c>
      <c r="K203" s="190">
        <v>0</v>
      </c>
      <c r="L203" s="190">
        <v>0</v>
      </c>
      <c r="M203" s="190">
        <v>0</v>
      </c>
      <c r="N203" s="190">
        <v>0</v>
      </c>
      <c r="O203" s="190">
        <v>0</v>
      </c>
      <c r="P203" s="190">
        <v>0</v>
      </c>
      <c r="Q203" s="190">
        <v>0</v>
      </c>
      <c r="R203" s="149" t="s">
        <v>584</v>
      </c>
      <c r="S203" s="384">
        <v>12</v>
      </c>
      <c r="T203" s="149">
        <v>0</v>
      </c>
      <c r="U203"/>
      <c r="V203" s="350">
        <f>SUM(G203:N203)</f>
        <v>32050</v>
      </c>
    </row>
    <row r="204" spans="1:22" x14ac:dyDescent="0.25">
      <c r="A204" s="149" t="s">
        <v>737</v>
      </c>
      <c r="B204" s="149">
        <v>121</v>
      </c>
      <c r="C204" s="26" t="s">
        <v>2005</v>
      </c>
      <c r="D204" t="s">
        <v>154</v>
      </c>
      <c r="E204" s="149" t="s">
        <v>596</v>
      </c>
      <c r="F204" s="149" t="s">
        <v>12</v>
      </c>
      <c r="G204" s="190">
        <v>39.45000000000001</v>
      </c>
      <c r="H204" s="190">
        <v>33602.550000000003</v>
      </c>
      <c r="I204" s="190">
        <v>0</v>
      </c>
      <c r="J204" s="190">
        <v>0</v>
      </c>
      <c r="K204" s="190">
        <v>0</v>
      </c>
      <c r="L204" s="190">
        <v>0</v>
      </c>
      <c r="M204" s="190">
        <v>0</v>
      </c>
      <c r="N204" s="190">
        <v>0</v>
      </c>
      <c r="O204" s="190">
        <v>5040</v>
      </c>
      <c r="P204" s="190">
        <v>428286</v>
      </c>
      <c r="Q204" s="190">
        <v>0</v>
      </c>
      <c r="R204" s="149" t="s">
        <v>584</v>
      </c>
      <c r="S204" s="384">
        <v>12</v>
      </c>
      <c r="T204" s="149">
        <v>0</v>
      </c>
      <c r="U204"/>
      <c r="V204" s="350">
        <f>SUM(G204:N204)</f>
        <v>33642</v>
      </c>
    </row>
    <row r="205" spans="1:22" x14ac:dyDescent="0.25">
      <c r="A205" s="384" t="s">
        <v>1034</v>
      </c>
      <c r="B205" s="384">
        <v>0</v>
      </c>
      <c r="C205" s="386" t="s">
        <v>1035</v>
      </c>
      <c r="D205" s="387" t="s">
        <v>1036</v>
      </c>
      <c r="E205" s="384" t="s">
        <v>1030</v>
      </c>
      <c r="F205" s="384" t="s">
        <v>4</v>
      </c>
      <c r="G205" s="190">
        <v>31722</v>
      </c>
      <c r="H205" s="190">
        <v>0</v>
      </c>
      <c r="I205" s="190">
        <v>0</v>
      </c>
      <c r="J205" s="190">
        <v>0</v>
      </c>
      <c r="K205" s="190">
        <v>0</v>
      </c>
      <c r="L205" s="190">
        <v>0</v>
      </c>
      <c r="M205" s="190">
        <v>0</v>
      </c>
      <c r="N205" s="190">
        <v>6345.9129999999986</v>
      </c>
      <c r="O205" s="190">
        <v>3475752</v>
      </c>
      <c r="P205" s="190">
        <v>0</v>
      </c>
      <c r="Q205" s="190">
        <v>0</v>
      </c>
      <c r="R205" s="384" t="s">
        <v>584</v>
      </c>
      <c r="S205" s="384">
        <v>12</v>
      </c>
      <c r="T205" s="384" t="s">
        <v>407</v>
      </c>
      <c r="U205" s="384"/>
      <c r="V205" s="388">
        <f>SUM(G205:N205)</f>
        <v>38067.913</v>
      </c>
    </row>
    <row r="206" spans="1:22" x14ac:dyDescent="0.25">
      <c r="A206" s="149" t="s">
        <v>980</v>
      </c>
      <c r="B206" s="149">
        <v>100</v>
      </c>
      <c r="C206" s="26" t="s">
        <v>340</v>
      </c>
      <c r="D206" t="s">
        <v>981</v>
      </c>
      <c r="E206" s="149" t="s">
        <v>982</v>
      </c>
      <c r="F206" s="149" t="s">
        <v>13</v>
      </c>
      <c r="G206" s="190">
        <v>0</v>
      </c>
      <c r="H206" s="190">
        <v>0</v>
      </c>
      <c r="I206" s="190">
        <v>0</v>
      </c>
      <c r="J206" s="190">
        <v>40707</v>
      </c>
      <c r="K206" s="190">
        <v>0</v>
      </c>
      <c r="L206" s="190">
        <v>0</v>
      </c>
      <c r="M206" s="190">
        <v>0</v>
      </c>
      <c r="N206" s="190">
        <v>0</v>
      </c>
      <c r="O206" s="190">
        <v>0</v>
      </c>
      <c r="P206" s="190">
        <v>0</v>
      </c>
      <c r="Q206" s="190">
        <v>0</v>
      </c>
      <c r="R206" s="149" t="s">
        <v>584</v>
      </c>
      <c r="S206" s="384">
        <v>12</v>
      </c>
      <c r="T206" s="149" t="s">
        <v>341</v>
      </c>
      <c r="U206"/>
      <c r="V206" s="350">
        <f>SUM(G206:N206)</f>
        <v>40707</v>
      </c>
    </row>
    <row r="207" spans="1:22" x14ac:dyDescent="0.25">
      <c r="A207" s="149" t="s">
        <v>859</v>
      </c>
      <c r="B207" s="149">
        <v>103</v>
      </c>
      <c r="C207" s="26" t="s">
        <v>245</v>
      </c>
      <c r="D207" t="s">
        <v>246</v>
      </c>
      <c r="E207" s="149" t="s">
        <v>860</v>
      </c>
      <c r="F207" s="149" t="s">
        <v>13</v>
      </c>
      <c r="G207" s="190">
        <v>0</v>
      </c>
      <c r="H207" s="190">
        <v>0</v>
      </c>
      <c r="I207" s="190">
        <v>0</v>
      </c>
      <c r="J207" s="190">
        <v>45508</v>
      </c>
      <c r="K207" s="190">
        <v>0</v>
      </c>
      <c r="L207" s="190">
        <v>0</v>
      </c>
      <c r="M207" s="190">
        <v>0</v>
      </c>
      <c r="N207" s="190">
        <v>0</v>
      </c>
      <c r="O207" s="190">
        <v>0</v>
      </c>
      <c r="P207" s="190">
        <v>0</v>
      </c>
      <c r="Q207" s="190">
        <v>0</v>
      </c>
      <c r="R207" s="149" t="s">
        <v>584</v>
      </c>
      <c r="S207" s="384">
        <v>12</v>
      </c>
      <c r="T207" s="149" t="s">
        <v>965</v>
      </c>
      <c r="U207"/>
      <c r="V207" s="350">
        <f>SUM(G207:N207)</f>
        <v>45508</v>
      </c>
    </row>
    <row r="208" spans="1:22" x14ac:dyDescent="0.25">
      <c r="A208" s="149" t="s">
        <v>841</v>
      </c>
      <c r="B208" s="149">
        <v>32</v>
      </c>
      <c r="C208" s="26" t="s">
        <v>227</v>
      </c>
      <c r="D208" t="s">
        <v>842</v>
      </c>
      <c r="E208" s="149" t="s">
        <v>596</v>
      </c>
      <c r="F208" s="149" t="s">
        <v>12</v>
      </c>
      <c r="G208" s="190">
        <v>0</v>
      </c>
      <c r="H208" s="190">
        <v>46481</v>
      </c>
      <c r="I208" s="190">
        <v>0</v>
      </c>
      <c r="J208" s="190">
        <v>0</v>
      </c>
      <c r="K208" s="190">
        <v>0</v>
      </c>
      <c r="L208" s="190">
        <v>0</v>
      </c>
      <c r="M208" s="190">
        <v>0</v>
      </c>
      <c r="N208" s="190">
        <v>0</v>
      </c>
      <c r="O208" s="190">
        <v>0</v>
      </c>
      <c r="P208" s="190">
        <v>502124</v>
      </c>
      <c r="Q208" s="190">
        <v>0</v>
      </c>
      <c r="R208" s="149" t="s">
        <v>584</v>
      </c>
      <c r="S208" s="384">
        <v>12</v>
      </c>
      <c r="T208" s="149">
        <v>0</v>
      </c>
      <c r="U208"/>
      <c r="V208" s="350">
        <f>SUM(G208:N208)</f>
        <v>46481</v>
      </c>
    </row>
    <row r="209" spans="1:22" x14ac:dyDescent="0.25">
      <c r="A209" s="223" t="s">
        <v>1029</v>
      </c>
      <c r="B209" s="149">
        <v>106</v>
      </c>
      <c r="C209" s="26" t="s">
        <v>373</v>
      </c>
      <c r="D209" t="s">
        <v>374</v>
      </c>
      <c r="E209" s="149" t="s">
        <v>1030</v>
      </c>
      <c r="F209" s="149" t="s">
        <v>4</v>
      </c>
      <c r="G209" s="190">
        <v>46622</v>
      </c>
      <c r="H209" s="190">
        <v>0</v>
      </c>
      <c r="I209" s="190">
        <v>0</v>
      </c>
      <c r="J209" s="190">
        <v>0</v>
      </c>
      <c r="K209" s="190">
        <v>0</v>
      </c>
      <c r="L209" s="190">
        <v>0</v>
      </c>
      <c r="M209" s="190">
        <v>0</v>
      </c>
      <c r="N209" s="190">
        <v>0</v>
      </c>
      <c r="O209" s="190">
        <v>3092796</v>
      </c>
      <c r="P209" s="190">
        <v>0</v>
      </c>
      <c r="Q209" s="190">
        <v>0</v>
      </c>
      <c r="R209" s="149" t="s">
        <v>584</v>
      </c>
      <c r="S209" s="384">
        <v>12</v>
      </c>
      <c r="T209" s="149" t="s">
        <v>407</v>
      </c>
      <c r="V209" s="350">
        <f>SUM(G209:N209)</f>
        <v>46622</v>
      </c>
    </row>
    <row r="210" spans="1:22" x14ac:dyDescent="0.25">
      <c r="A210" s="149" t="s">
        <v>1037</v>
      </c>
      <c r="B210" s="149">
        <v>452</v>
      </c>
      <c r="C210" s="26" t="s">
        <v>1038</v>
      </c>
      <c r="D210" t="s">
        <v>1039</v>
      </c>
      <c r="E210" s="149" t="s">
        <v>596</v>
      </c>
      <c r="F210" s="149" t="s">
        <v>12</v>
      </c>
      <c r="G210" s="190">
        <v>2827.9320000000002</v>
      </c>
      <c r="H210" s="190">
        <v>2161.1120000000001</v>
      </c>
      <c r="I210" s="190">
        <v>42366.230999999992</v>
      </c>
      <c r="J210" s="190">
        <v>0</v>
      </c>
      <c r="K210" s="190">
        <v>0</v>
      </c>
      <c r="L210" s="190">
        <v>0</v>
      </c>
      <c r="M210" s="190">
        <v>0</v>
      </c>
      <c r="N210" s="190">
        <v>0</v>
      </c>
      <c r="O210" s="190">
        <v>146076</v>
      </c>
      <c r="P210" s="190">
        <v>14618</v>
      </c>
      <c r="Q210" s="190">
        <v>18696</v>
      </c>
      <c r="R210" s="149" t="s">
        <v>584</v>
      </c>
      <c r="S210" s="384">
        <v>12</v>
      </c>
      <c r="T210" s="149">
        <v>0</v>
      </c>
      <c r="V210" s="350">
        <f>SUM(G210:N210)</f>
        <v>47355.274999999994</v>
      </c>
    </row>
    <row r="211" spans="1:22" x14ac:dyDescent="0.25">
      <c r="A211" s="149" t="s">
        <v>813</v>
      </c>
      <c r="B211" s="149">
        <v>0</v>
      </c>
      <c r="C211" s="26" t="s">
        <v>211</v>
      </c>
      <c r="D211" t="s">
        <v>814</v>
      </c>
      <c r="E211" s="149" t="s">
        <v>596</v>
      </c>
      <c r="F211" s="149" t="s">
        <v>12</v>
      </c>
      <c r="G211" s="190">
        <v>0</v>
      </c>
      <c r="H211" s="190">
        <v>0</v>
      </c>
      <c r="I211" s="190">
        <v>0</v>
      </c>
      <c r="J211" s="190">
        <v>0</v>
      </c>
      <c r="K211" s="190">
        <v>47812.999999999985</v>
      </c>
      <c r="L211" s="190">
        <v>0</v>
      </c>
      <c r="M211" s="190">
        <v>0</v>
      </c>
      <c r="N211" s="190">
        <v>0</v>
      </c>
      <c r="O211" s="190">
        <v>0</v>
      </c>
      <c r="P211" s="190">
        <v>0</v>
      </c>
      <c r="Q211" s="190">
        <v>0</v>
      </c>
      <c r="R211" s="149" t="s">
        <v>584</v>
      </c>
      <c r="S211" s="384">
        <v>12</v>
      </c>
      <c r="T211" s="149">
        <v>0</v>
      </c>
      <c r="U211"/>
      <c r="V211" s="350">
        <f>SUM(G211:N211)</f>
        <v>47812.999999999985</v>
      </c>
    </row>
    <row r="212" spans="1:22" x14ac:dyDescent="0.25">
      <c r="A212" s="149" t="s">
        <v>751</v>
      </c>
      <c r="B212" s="149">
        <v>214</v>
      </c>
      <c r="C212" s="26" t="s">
        <v>167</v>
      </c>
      <c r="D212" t="s">
        <v>168</v>
      </c>
      <c r="E212" s="149" t="s">
        <v>753</v>
      </c>
      <c r="F212" s="149" t="s">
        <v>10</v>
      </c>
      <c r="G212" s="190">
        <v>3.5649999999999999</v>
      </c>
      <c r="H212" s="190">
        <v>49633.434999999998</v>
      </c>
      <c r="I212" s="190">
        <v>0</v>
      </c>
      <c r="J212" s="190">
        <v>0</v>
      </c>
      <c r="K212" s="190">
        <v>0</v>
      </c>
      <c r="L212" s="190">
        <v>0</v>
      </c>
      <c r="M212" s="190">
        <v>0</v>
      </c>
      <c r="N212" s="190">
        <v>0</v>
      </c>
      <c r="O212" s="190">
        <v>378</v>
      </c>
      <c r="P212" s="190">
        <v>751742</v>
      </c>
      <c r="Q212" s="190">
        <v>0</v>
      </c>
      <c r="R212" s="149" t="s">
        <v>584</v>
      </c>
      <c r="S212" s="384">
        <v>12</v>
      </c>
      <c r="T212" s="149" t="s">
        <v>752</v>
      </c>
      <c r="U212"/>
      <c r="V212" s="350">
        <f>SUM(G212:N212)</f>
        <v>49637</v>
      </c>
    </row>
    <row r="213" spans="1:22" x14ac:dyDescent="0.25">
      <c r="A213" s="149" t="s">
        <v>788</v>
      </c>
      <c r="B213" s="149">
        <v>10</v>
      </c>
      <c r="C213" s="26" t="s">
        <v>784</v>
      </c>
      <c r="D213" t="s">
        <v>197</v>
      </c>
      <c r="E213" s="149" t="s">
        <v>786</v>
      </c>
      <c r="F213" s="149" t="s">
        <v>7</v>
      </c>
      <c r="G213" s="190">
        <v>0</v>
      </c>
      <c r="H213" s="190">
        <v>0</v>
      </c>
      <c r="I213" s="190">
        <v>0</v>
      </c>
      <c r="J213" s="190">
        <v>54955.000000000007</v>
      </c>
      <c r="K213" s="190">
        <v>0</v>
      </c>
      <c r="L213" s="190">
        <v>0</v>
      </c>
      <c r="M213" s="190">
        <v>0</v>
      </c>
      <c r="N213" s="190">
        <v>0</v>
      </c>
      <c r="O213" s="190">
        <v>0</v>
      </c>
      <c r="P213" s="190">
        <v>0</v>
      </c>
      <c r="Q213" s="190">
        <v>0</v>
      </c>
      <c r="R213" s="149" t="s">
        <v>584</v>
      </c>
      <c r="S213" s="384">
        <v>12</v>
      </c>
      <c r="T213" s="149">
        <v>0</v>
      </c>
      <c r="U213"/>
      <c r="V213" s="350">
        <f>SUM(G213:N213)</f>
        <v>54955.000000000007</v>
      </c>
    </row>
    <row r="214" spans="1:22" x14ac:dyDescent="0.25">
      <c r="A214" s="384" t="s">
        <v>804</v>
      </c>
      <c r="B214" s="384">
        <v>724</v>
      </c>
      <c r="C214" s="386" t="s">
        <v>805</v>
      </c>
      <c r="D214" s="387" t="s">
        <v>806</v>
      </c>
      <c r="E214" s="384" t="s">
        <v>596</v>
      </c>
      <c r="F214" s="384" t="s">
        <v>12</v>
      </c>
      <c r="G214" s="190">
        <v>0</v>
      </c>
      <c r="H214" s="190">
        <v>56166.999999999993</v>
      </c>
      <c r="I214" s="190">
        <v>0</v>
      </c>
      <c r="J214" s="190">
        <v>0</v>
      </c>
      <c r="K214" s="190">
        <v>0</v>
      </c>
      <c r="L214" s="190">
        <v>0</v>
      </c>
      <c r="M214" s="190">
        <v>0</v>
      </c>
      <c r="N214" s="190">
        <v>0</v>
      </c>
      <c r="O214" s="190">
        <v>0</v>
      </c>
      <c r="P214" s="190">
        <v>1021417</v>
      </c>
      <c r="Q214" s="190">
        <v>0</v>
      </c>
      <c r="R214" s="384" t="s">
        <v>584</v>
      </c>
      <c r="S214" s="384">
        <v>12</v>
      </c>
      <c r="T214" s="384">
        <v>0</v>
      </c>
      <c r="U214" s="387"/>
      <c r="V214" s="388">
        <f>SUM(G214:N214)</f>
        <v>56166.999999999993</v>
      </c>
    </row>
    <row r="215" spans="1:22" x14ac:dyDescent="0.25">
      <c r="A215" s="384" t="s">
        <v>1004</v>
      </c>
      <c r="B215" s="384">
        <v>227</v>
      </c>
      <c r="C215" s="386" t="s">
        <v>1273</v>
      </c>
      <c r="D215" s="387" t="s">
        <v>1006</v>
      </c>
      <c r="E215" s="384" t="s">
        <v>1008</v>
      </c>
      <c r="F215" s="384" t="s">
        <v>10</v>
      </c>
      <c r="G215" s="190">
        <v>5.0000000000000009</v>
      </c>
      <c r="H215" s="190">
        <v>66099</v>
      </c>
      <c r="I215" s="190">
        <v>0</v>
      </c>
      <c r="J215" s="190">
        <v>0</v>
      </c>
      <c r="K215" s="190">
        <v>0</v>
      </c>
      <c r="L215" s="190">
        <v>0</v>
      </c>
      <c r="M215" s="190">
        <v>0</v>
      </c>
      <c r="N215" s="190">
        <v>0</v>
      </c>
      <c r="O215" s="190">
        <v>1596</v>
      </c>
      <c r="P215" s="190">
        <v>1078601</v>
      </c>
      <c r="Q215" s="190">
        <v>0</v>
      </c>
      <c r="R215" s="384" t="s">
        <v>584</v>
      </c>
      <c r="S215" s="384">
        <v>12</v>
      </c>
      <c r="T215" s="384" t="s">
        <v>1007</v>
      </c>
      <c r="U215" s="384"/>
      <c r="V215" s="388">
        <f>SUM(G215:N215)</f>
        <v>66104</v>
      </c>
    </row>
    <row r="216" spans="1:22" x14ac:dyDescent="0.25">
      <c r="A216" s="149" t="s">
        <v>985</v>
      </c>
      <c r="B216" s="149">
        <v>103</v>
      </c>
      <c r="C216" s="26" t="s">
        <v>245</v>
      </c>
      <c r="D216" t="s">
        <v>249</v>
      </c>
      <c r="E216" s="149" t="s">
        <v>860</v>
      </c>
      <c r="F216" s="149" t="s">
        <v>13</v>
      </c>
      <c r="G216" s="190">
        <v>0</v>
      </c>
      <c r="H216" s="190">
        <v>0</v>
      </c>
      <c r="I216" s="190">
        <v>0</v>
      </c>
      <c r="J216" s="190">
        <v>66187</v>
      </c>
      <c r="K216" s="190">
        <v>0</v>
      </c>
      <c r="L216" s="190">
        <v>0</v>
      </c>
      <c r="M216" s="190">
        <v>0</v>
      </c>
      <c r="N216" s="190">
        <v>0</v>
      </c>
      <c r="O216" s="190">
        <v>0</v>
      </c>
      <c r="P216" s="190">
        <v>0</v>
      </c>
      <c r="Q216" s="190">
        <v>0</v>
      </c>
      <c r="R216" s="149" t="s">
        <v>584</v>
      </c>
      <c r="S216" s="384">
        <v>12</v>
      </c>
      <c r="T216" s="149" t="s">
        <v>965</v>
      </c>
      <c r="U216"/>
      <c r="V216" s="350">
        <f>SUM(G216:N216)</f>
        <v>66187</v>
      </c>
    </row>
    <row r="217" spans="1:22" x14ac:dyDescent="0.25">
      <c r="A217" s="149" t="s">
        <v>1013</v>
      </c>
      <c r="B217" s="149">
        <v>0</v>
      </c>
      <c r="C217" s="26" t="s">
        <v>1014</v>
      </c>
      <c r="D217" t="s">
        <v>1015</v>
      </c>
      <c r="E217" s="149" t="s">
        <v>596</v>
      </c>
      <c r="F217" s="149" t="s">
        <v>12</v>
      </c>
      <c r="G217" s="190">
        <v>0</v>
      </c>
      <c r="H217" s="190">
        <v>67069.239999999991</v>
      </c>
      <c r="I217" s="190">
        <v>0</v>
      </c>
      <c r="J217" s="190">
        <v>0</v>
      </c>
      <c r="K217" s="190">
        <v>0</v>
      </c>
      <c r="L217" s="190">
        <v>0</v>
      </c>
      <c r="M217" s="190">
        <v>0</v>
      </c>
      <c r="N217" s="190">
        <v>0</v>
      </c>
      <c r="O217" s="190">
        <v>0</v>
      </c>
      <c r="P217" s="190">
        <v>892416</v>
      </c>
      <c r="Q217" s="190">
        <v>0</v>
      </c>
      <c r="R217" s="149" t="s">
        <v>584</v>
      </c>
      <c r="S217" s="384">
        <v>12</v>
      </c>
      <c r="T217" s="149">
        <v>0</v>
      </c>
      <c r="V217" s="350">
        <f>SUM(G217:N217)</f>
        <v>67069.239999999991</v>
      </c>
    </row>
    <row r="218" spans="1:22" x14ac:dyDescent="0.25">
      <c r="A218" s="384" t="s">
        <v>1022</v>
      </c>
      <c r="B218" s="384">
        <v>0</v>
      </c>
      <c r="C218" s="386" t="s">
        <v>1023</v>
      </c>
      <c r="D218" s="387" t="s">
        <v>1024</v>
      </c>
      <c r="E218" s="384" t="s">
        <v>596</v>
      </c>
      <c r="F218" s="384" t="s">
        <v>12</v>
      </c>
      <c r="G218" s="190">
        <v>55</v>
      </c>
      <c r="H218" s="190">
        <v>0</v>
      </c>
      <c r="I218" s="190">
        <v>68209</v>
      </c>
      <c r="J218" s="190">
        <v>0</v>
      </c>
      <c r="K218" s="190">
        <v>0</v>
      </c>
      <c r="L218" s="190">
        <v>0</v>
      </c>
      <c r="M218" s="190">
        <v>0</v>
      </c>
      <c r="N218" s="190">
        <v>0</v>
      </c>
      <c r="O218" s="190">
        <v>5082</v>
      </c>
      <c r="P218" s="190">
        <v>0</v>
      </c>
      <c r="Q218" s="190">
        <v>25621</v>
      </c>
      <c r="R218" s="384" t="s">
        <v>584</v>
      </c>
      <c r="S218" s="384">
        <v>12</v>
      </c>
      <c r="T218" s="384">
        <v>0</v>
      </c>
      <c r="U218" s="384"/>
      <c r="V218" s="388">
        <f>SUM(G218:N218)</f>
        <v>68264</v>
      </c>
    </row>
    <row r="219" spans="1:22" x14ac:dyDescent="0.25">
      <c r="A219" s="149" t="s">
        <v>983</v>
      </c>
      <c r="B219" s="149">
        <v>100</v>
      </c>
      <c r="C219" s="26" t="s">
        <v>340</v>
      </c>
      <c r="D219" t="s">
        <v>342</v>
      </c>
      <c r="E219" s="149" t="s">
        <v>982</v>
      </c>
      <c r="F219" s="149" t="s">
        <v>13</v>
      </c>
      <c r="G219" s="190">
        <v>0</v>
      </c>
      <c r="H219" s="190">
        <v>0</v>
      </c>
      <c r="I219" s="190">
        <v>0</v>
      </c>
      <c r="J219" s="190">
        <v>70792</v>
      </c>
      <c r="K219" s="190">
        <v>0</v>
      </c>
      <c r="L219" s="190">
        <v>0</v>
      </c>
      <c r="M219" s="190">
        <v>0</v>
      </c>
      <c r="N219" s="190">
        <v>0</v>
      </c>
      <c r="O219" s="190">
        <v>0</v>
      </c>
      <c r="P219" s="190">
        <v>0</v>
      </c>
      <c r="Q219" s="190">
        <v>0</v>
      </c>
      <c r="R219" s="149" t="s">
        <v>584</v>
      </c>
      <c r="S219" s="384">
        <v>12</v>
      </c>
      <c r="T219" s="149" t="s">
        <v>341</v>
      </c>
      <c r="U219"/>
      <c r="V219" s="350">
        <f>SUM(G219:N219)</f>
        <v>70792</v>
      </c>
    </row>
    <row r="220" spans="1:22" x14ac:dyDescent="0.25">
      <c r="A220" s="149" t="s">
        <v>801</v>
      </c>
      <c r="B220" s="149">
        <v>726</v>
      </c>
      <c r="C220" s="26" t="s">
        <v>2167</v>
      </c>
      <c r="D220" t="s">
        <v>803</v>
      </c>
      <c r="E220" s="149" t="s">
        <v>596</v>
      </c>
      <c r="F220" s="149" t="s">
        <v>12</v>
      </c>
      <c r="G220" s="190">
        <v>0</v>
      </c>
      <c r="H220" s="190">
        <v>0</v>
      </c>
      <c r="I220" s="190">
        <v>71042.994000000006</v>
      </c>
      <c r="J220" s="190">
        <v>0</v>
      </c>
      <c r="K220" s="190">
        <v>0</v>
      </c>
      <c r="L220" s="190">
        <v>0</v>
      </c>
      <c r="M220" s="190">
        <v>0</v>
      </c>
      <c r="N220" s="190">
        <v>0</v>
      </c>
      <c r="O220" s="190">
        <v>0</v>
      </c>
      <c r="P220" s="190">
        <v>0</v>
      </c>
      <c r="Q220" s="190">
        <v>48978</v>
      </c>
      <c r="R220" s="149" t="s">
        <v>584</v>
      </c>
      <c r="S220" s="384">
        <v>12</v>
      </c>
      <c r="T220" s="149">
        <v>0</v>
      </c>
      <c r="U220"/>
      <c r="V220" s="350">
        <f>SUM(G220:N220)</f>
        <v>71042.994000000006</v>
      </c>
    </row>
    <row r="221" spans="1:22" x14ac:dyDescent="0.25">
      <c r="A221" s="149" t="s">
        <v>824</v>
      </c>
      <c r="B221" s="149">
        <v>13</v>
      </c>
      <c r="C221" s="26" t="s">
        <v>218</v>
      </c>
      <c r="D221" t="s">
        <v>825</v>
      </c>
      <c r="E221" s="149" t="s">
        <v>596</v>
      </c>
      <c r="F221" s="149" t="s">
        <v>12</v>
      </c>
      <c r="G221" s="190">
        <v>0</v>
      </c>
      <c r="H221" s="190">
        <v>0</v>
      </c>
      <c r="I221" s="190">
        <v>0</v>
      </c>
      <c r="J221" s="190">
        <v>0</v>
      </c>
      <c r="K221" s="190">
        <v>71779</v>
      </c>
      <c r="L221" s="190">
        <v>0</v>
      </c>
      <c r="M221" s="190">
        <v>0</v>
      </c>
      <c r="N221" s="190">
        <v>0</v>
      </c>
      <c r="O221" s="190">
        <v>0</v>
      </c>
      <c r="P221" s="190">
        <v>0</v>
      </c>
      <c r="Q221" s="190">
        <v>0</v>
      </c>
      <c r="R221" s="149" t="s">
        <v>584</v>
      </c>
      <c r="S221" s="384">
        <v>12</v>
      </c>
      <c r="T221" s="149">
        <v>0</v>
      </c>
      <c r="U221"/>
      <c r="V221" s="350">
        <f>SUM(G221:N221)</f>
        <v>71779</v>
      </c>
    </row>
    <row r="222" spans="1:22" x14ac:dyDescent="0.25">
      <c r="A222" s="149" t="s">
        <v>738</v>
      </c>
      <c r="B222" s="149">
        <v>121</v>
      </c>
      <c r="C222" s="26" t="s">
        <v>2005</v>
      </c>
      <c r="D222" t="s">
        <v>739</v>
      </c>
      <c r="E222" s="149" t="s">
        <v>596</v>
      </c>
      <c r="F222" s="149" t="s">
        <v>12</v>
      </c>
      <c r="G222" s="190">
        <v>0</v>
      </c>
      <c r="H222" s="190">
        <v>0</v>
      </c>
      <c r="I222" s="190">
        <v>0</v>
      </c>
      <c r="J222" s="190">
        <v>83110</v>
      </c>
      <c r="K222" s="190">
        <v>0</v>
      </c>
      <c r="L222" s="190">
        <v>0</v>
      </c>
      <c r="M222" s="190">
        <v>0</v>
      </c>
      <c r="N222" s="190">
        <v>0</v>
      </c>
      <c r="O222" s="190">
        <v>0</v>
      </c>
      <c r="P222" s="190">
        <v>0</v>
      </c>
      <c r="Q222" s="190">
        <v>0</v>
      </c>
      <c r="R222" s="149" t="s">
        <v>584</v>
      </c>
      <c r="S222" s="384">
        <v>12</v>
      </c>
      <c r="T222" s="149">
        <v>0</v>
      </c>
      <c r="U222"/>
      <c r="V222" s="350">
        <f>SUM(G222:N222)</f>
        <v>83110</v>
      </c>
    </row>
    <row r="223" spans="1:22" x14ac:dyDescent="0.25">
      <c r="A223" s="149" t="s">
        <v>581</v>
      </c>
      <c r="B223" s="149">
        <v>1</v>
      </c>
      <c r="C223" s="26" t="s">
        <v>67</v>
      </c>
      <c r="D223" t="s">
        <v>582</v>
      </c>
      <c r="E223" s="149" t="s">
        <v>583</v>
      </c>
      <c r="F223" s="149" t="s">
        <v>13</v>
      </c>
      <c r="G223" s="190">
        <v>0</v>
      </c>
      <c r="H223" s="190">
        <v>0</v>
      </c>
      <c r="I223" s="190">
        <v>0</v>
      </c>
      <c r="J223" s="190">
        <v>83599.999999999985</v>
      </c>
      <c r="K223" s="190">
        <v>0</v>
      </c>
      <c r="L223" s="190">
        <v>0</v>
      </c>
      <c r="M223" s="190">
        <v>0</v>
      </c>
      <c r="N223" s="190">
        <v>0</v>
      </c>
      <c r="O223" s="190">
        <v>0</v>
      </c>
      <c r="P223" s="190">
        <v>0</v>
      </c>
      <c r="Q223" s="190">
        <v>0</v>
      </c>
      <c r="R223" s="149" t="s">
        <v>584</v>
      </c>
      <c r="S223" s="384">
        <v>12</v>
      </c>
      <c r="T223" s="149" t="s">
        <v>585</v>
      </c>
      <c r="U223"/>
      <c r="V223" s="350">
        <f>SUM(G223:N223)</f>
        <v>83599.999999999985</v>
      </c>
    </row>
    <row r="224" spans="1:22" x14ac:dyDescent="0.25">
      <c r="A224" s="149" t="s">
        <v>884</v>
      </c>
      <c r="B224" s="149">
        <v>16</v>
      </c>
      <c r="C224" s="26" t="s">
        <v>255</v>
      </c>
      <c r="D224" t="s">
        <v>885</v>
      </c>
      <c r="E224" s="149" t="s">
        <v>872</v>
      </c>
      <c r="F224" s="149" t="s">
        <v>8</v>
      </c>
      <c r="G224" s="190">
        <v>0</v>
      </c>
      <c r="H224" s="190">
        <v>0</v>
      </c>
      <c r="I224" s="190">
        <v>0</v>
      </c>
      <c r="J224" s="190">
        <v>134030.99999999997</v>
      </c>
      <c r="K224" s="190">
        <v>0</v>
      </c>
      <c r="L224" s="190">
        <v>0</v>
      </c>
      <c r="M224" s="190">
        <v>0</v>
      </c>
      <c r="N224" s="190">
        <v>0</v>
      </c>
      <c r="O224" s="190">
        <v>0</v>
      </c>
      <c r="P224" s="190">
        <v>0</v>
      </c>
      <c r="Q224" s="190">
        <v>0</v>
      </c>
      <c r="R224" s="149" t="s">
        <v>584</v>
      </c>
      <c r="S224" s="384">
        <v>12</v>
      </c>
      <c r="T224" s="149" t="s">
        <v>873</v>
      </c>
      <c r="U224"/>
      <c r="V224" s="350">
        <f>SUM(G224:N224)</f>
        <v>134030.99999999997</v>
      </c>
    </row>
    <row r="225" spans="1:22" x14ac:dyDescent="0.25">
      <c r="A225" s="149" t="s">
        <v>827</v>
      </c>
      <c r="B225" s="149">
        <v>13</v>
      </c>
      <c r="C225" s="26" t="s">
        <v>218</v>
      </c>
      <c r="D225" t="s">
        <v>220</v>
      </c>
      <c r="E225" s="149" t="s">
        <v>596</v>
      </c>
      <c r="F225" s="149" t="s">
        <v>12</v>
      </c>
      <c r="G225" s="190">
        <v>293.04400000000004</v>
      </c>
      <c r="H225" s="190">
        <v>0</v>
      </c>
      <c r="I225" s="190">
        <v>185611.95600000001</v>
      </c>
      <c r="J225" s="190">
        <v>0</v>
      </c>
      <c r="K225" s="190">
        <v>0</v>
      </c>
      <c r="L225" s="190">
        <v>0</v>
      </c>
      <c r="M225" s="190">
        <v>0</v>
      </c>
      <c r="N225" s="190">
        <v>0</v>
      </c>
      <c r="O225" s="190">
        <v>36540</v>
      </c>
      <c r="P225" s="190">
        <v>0</v>
      </c>
      <c r="Q225" s="190">
        <v>180675</v>
      </c>
      <c r="R225" s="149" t="s">
        <v>584</v>
      </c>
      <c r="S225" s="384">
        <v>12</v>
      </c>
      <c r="T225" s="149">
        <v>0</v>
      </c>
      <c r="U225"/>
      <c r="V225" s="350">
        <f>SUM(G225:N225)</f>
        <v>185905</v>
      </c>
    </row>
    <row r="226" spans="1:22" x14ac:dyDescent="0.25">
      <c r="A226" s="149" t="s">
        <v>749</v>
      </c>
      <c r="B226" s="149">
        <v>520</v>
      </c>
      <c r="C226" s="26" t="s">
        <v>750</v>
      </c>
      <c r="D226" t="s">
        <v>165</v>
      </c>
      <c r="E226" s="149" t="s">
        <v>596</v>
      </c>
      <c r="F226" s="149" t="s">
        <v>12</v>
      </c>
      <c r="G226" s="190">
        <v>0</v>
      </c>
      <c r="H226" s="190">
        <v>0</v>
      </c>
      <c r="I226" s="190">
        <v>191062</v>
      </c>
      <c r="J226" s="190">
        <v>0</v>
      </c>
      <c r="K226" s="190">
        <v>0</v>
      </c>
      <c r="L226" s="190">
        <v>0</v>
      </c>
      <c r="M226" s="190">
        <v>0</v>
      </c>
      <c r="N226" s="190">
        <v>0</v>
      </c>
      <c r="O226" s="190">
        <v>0</v>
      </c>
      <c r="P226" s="190">
        <v>0</v>
      </c>
      <c r="Q226" s="190">
        <v>212780</v>
      </c>
      <c r="R226" s="149" t="s">
        <v>584</v>
      </c>
      <c r="S226" s="384">
        <v>12</v>
      </c>
      <c r="T226" s="149">
        <v>0</v>
      </c>
      <c r="U226"/>
      <c r="V226" s="350">
        <f>SUM(G226:N226)</f>
        <v>191062</v>
      </c>
    </row>
    <row r="227" spans="1:22" x14ac:dyDescent="0.25">
      <c r="A227" s="149" t="s">
        <v>588</v>
      </c>
      <c r="B227" s="149">
        <v>1</v>
      </c>
      <c r="C227" s="26" t="s">
        <v>67</v>
      </c>
      <c r="D227" t="s">
        <v>74</v>
      </c>
      <c r="E227" s="149" t="s">
        <v>583</v>
      </c>
      <c r="F227" s="149" t="s">
        <v>13</v>
      </c>
      <c r="G227" s="190">
        <v>0</v>
      </c>
      <c r="H227" s="190">
        <v>0</v>
      </c>
      <c r="I227" s="190">
        <v>0</v>
      </c>
      <c r="J227" s="190">
        <v>285599</v>
      </c>
      <c r="K227" s="190">
        <v>0</v>
      </c>
      <c r="L227" s="190">
        <v>0</v>
      </c>
      <c r="M227" s="190">
        <v>0</v>
      </c>
      <c r="N227" s="190">
        <v>0</v>
      </c>
      <c r="O227" s="190">
        <v>0</v>
      </c>
      <c r="P227" s="190">
        <v>0</v>
      </c>
      <c r="Q227" s="190">
        <v>0</v>
      </c>
      <c r="R227" s="149" t="s">
        <v>584</v>
      </c>
      <c r="S227" s="384">
        <v>12</v>
      </c>
      <c r="T227" s="149" t="s">
        <v>585</v>
      </c>
      <c r="U227"/>
      <c r="V227" s="350">
        <f>SUM(G227:N227)</f>
        <v>285599</v>
      </c>
    </row>
    <row r="228" spans="1:22" x14ac:dyDescent="0.25">
      <c r="A228" s="149" t="s">
        <v>828</v>
      </c>
      <c r="B228" s="149">
        <v>13</v>
      </c>
      <c r="C228" s="26" t="s">
        <v>218</v>
      </c>
      <c r="D228" t="s">
        <v>221</v>
      </c>
      <c r="E228" s="149" t="s">
        <v>596</v>
      </c>
      <c r="F228" s="149" t="s">
        <v>12</v>
      </c>
      <c r="G228" s="190">
        <v>313855</v>
      </c>
      <c r="H228" s="190">
        <v>0</v>
      </c>
      <c r="I228" s="190">
        <v>0</v>
      </c>
      <c r="J228" s="190">
        <v>0</v>
      </c>
      <c r="K228" s="190">
        <v>0</v>
      </c>
      <c r="L228" s="190">
        <v>0</v>
      </c>
      <c r="M228" s="190">
        <v>0</v>
      </c>
      <c r="N228" s="190">
        <v>0</v>
      </c>
      <c r="O228" s="190">
        <v>22242108</v>
      </c>
      <c r="P228" s="190">
        <v>0</v>
      </c>
      <c r="Q228" s="190">
        <v>0</v>
      </c>
      <c r="R228" s="149" t="s">
        <v>584</v>
      </c>
      <c r="S228" s="384">
        <v>12</v>
      </c>
      <c r="T228" s="149">
        <v>0</v>
      </c>
      <c r="U228"/>
      <c r="V228" s="350">
        <f>SUM(G228:N228)</f>
        <v>313855</v>
      </c>
    </row>
    <row r="229" spans="1:22" x14ac:dyDescent="0.25">
      <c r="A229" s="384" t="s">
        <v>839</v>
      </c>
      <c r="B229" s="384">
        <v>32</v>
      </c>
      <c r="C229" s="386" t="s">
        <v>227</v>
      </c>
      <c r="D229" s="387" t="s">
        <v>230</v>
      </c>
      <c r="E229" s="384" t="s">
        <v>596</v>
      </c>
      <c r="F229" s="384" t="s">
        <v>12</v>
      </c>
      <c r="G229" s="190">
        <v>0</v>
      </c>
      <c r="H229" s="190">
        <v>371284</v>
      </c>
      <c r="I229" s="190">
        <v>0</v>
      </c>
      <c r="J229" s="190">
        <v>0</v>
      </c>
      <c r="K229" s="190">
        <v>0</v>
      </c>
      <c r="L229" s="190">
        <v>0</v>
      </c>
      <c r="M229" s="190">
        <v>0</v>
      </c>
      <c r="N229" s="190">
        <v>0</v>
      </c>
      <c r="O229" s="190">
        <v>0</v>
      </c>
      <c r="P229" s="190">
        <v>3200842</v>
      </c>
      <c r="Q229" s="190">
        <v>0</v>
      </c>
      <c r="R229" s="384" t="s">
        <v>584</v>
      </c>
      <c r="S229" s="384">
        <v>12</v>
      </c>
      <c r="T229" s="384">
        <v>0</v>
      </c>
      <c r="U229" s="387"/>
      <c r="V229" s="388">
        <f>SUM(G229:N229)</f>
        <v>371284</v>
      </c>
    </row>
    <row r="230" spans="1:22" ht="16.5" customHeight="1" x14ac:dyDescent="0.25">
      <c r="A230" s="149" t="s">
        <v>838</v>
      </c>
      <c r="B230" s="149">
        <v>32</v>
      </c>
      <c r="C230" s="26" t="s">
        <v>227</v>
      </c>
      <c r="D230" t="s">
        <v>229</v>
      </c>
      <c r="E230" s="149" t="s">
        <v>596</v>
      </c>
      <c r="F230" s="149" t="s">
        <v>12</v>
      </c>
      <c r="G230" s="190">
        <v>0</v>
      </c>
      <c r="H230" s="190">
        <v>0</v>
      </c>
      <c r="I230" s="190">
        <v>0</v>
      </c>
      <c r="J230" s="190">
        <v>432575</v>
      </c>
      <c r="K230" s="190">
        <v>0</v>
      </c>
      <c r="L230" s="190">
        <v>0</v>
      </c>
      <c r="M230" s="190">
        <v>0</v>
      </c>
      <c r="N230" s="190">
        <v>0</v>
      </c>
      <c r="O230" s="190">
        <v>0</v>
      </c>
      <c r="P230" s="190">
        <v>0</v>
      </c>
      <c r="Q230" s="190">
        <v>0</v>
      </c>
      <c r="R230" s="149" t="s">
        <v>584</v>
      </c>
      <c r="S230" s="384">
        <v>12</v>
      </c>
      <c r="T230" s="149">
        <v>0</v>
      </c>
      <c r="U230"/>
      <c r="V230" s="350">
        <f>SUM(G230:N230)</f>
        <v>432575</v>
      </c>
    </row>
    <row r="231" spans="1:22" ht="16.5" customHeight="1" x14ac:dyDescent="0.25">
      <c r="A231" s="149" t="s">
        <v>740</v>
      </c>
      <c r="B231" s="149">
        <v>121</v>
      </c>
      <c r="C231" s="26" t="s">
        <v>2005</v>
      </c>
      <c r="D231" t="s">
        <v>156</v>
      </c>
      <c r="E231" s="149" t="s">
        <v>596</v>
      </c>
      <c r="F231" s="149" t="s">
        <v>12</v>
      </c>
      <c r="G231" s="190">
        <v>987.85900000000004</v>
      </c>
      <c r="H231" s="190">
        <v>492729.141</v>
      </c>
      <c r="I231" s="190">
        <v>0</v>
      </c>
      <c r="J231" s="190">
        <v>0</v>
      </c>
      <c r="K231" s="190">
        <v>0</v>
      </c>
      <c r="L231" s="190">
        <v>0</v>
      </c>
      <c r="M231" s="190">
        <v>0</v>
      </c>
      <c r="N231" s="190">
        <v>0</v>
      </c>
      <c r="O231" s="190">
        <v>84462</v>
      </c>
      <c r="P231" s="190">
        <v>5567873</v>
      </c>
      <c r="Q231" s="190">
        <v>0</v>
      </c>
      <c r="R231" s="149" t="s">
        <v>584</v>
      </c>
      <c r="S231" s="384">
        <v>12</v>
      </c>
      <c r="T231" s="149">
        <v>0</v>
      </c>
      <c r="U231"/>
      <c r="V231" s="350">
        <f>SUM(G231:N231)</f>
        <v>493717</v>
      </c>
    </row>
    <row r="232" spans="1:22" ht="16.5" customHeight="1" x14ac:dyDescent="0.25">
      <c r="A232" s="384" t="s">
        <v>776</v>
      </c>
      <c r="B232" s="384">
        <v>8</v>
      </c>
      <c r="C232" s="386" t="s">
        <v>187</v>
      </c>
      <c r="D232" s="387" t="s">
        <v>537</v>
      </c>
      <c r="E232" s="384" t="s">
        <v>596</v>
      </c>
      <c r="F232" s="384" t="s">
        <v>12</v>
      </c>
      <c r="G232" s="190">
        <v>0</v>
      </c>
      <c r="H232" s="190">
        <v>909356</v>
      </c>
      <c r="I232" s="190">
        <v>0</v>
      </c>
      <c r="J232" s="190">
        <v>0</v>
      </c>
      <c r="K232" s="190">
        <v>0</v>
      </c>
      <c r="L232" s="190">
        <v>0</v>
      </c>
      <c r="M232" s="190">
        <v>0</v>
      </c>
      <c r="N232" s="190">
        <v>0</v>
      </c>
      <c r="O232" s="190">
        <v>0</v>
      </c>
      <c r="P232" s="190">
        <v>6883626</v>
      </c>
      <c r="Q232" s="190">
        <v>0</v>
      </c>
      <c r="R232" s="384" t="s">
        <v>584</v>
      </c>
      <c r="S232" s="384">
        <v>12</v>
      </c>
      <c r="T232" s="384">
        <v>0</v>
      </c>
      <c r="U232" s="387"/>
      <c r="V232" s="388">
        <f>SUM(G232:N232)</f>
        <v>909356</v>
      </c>
    </row>
    <row r="233" spans="1:22" ht="16.5" customHeight="1" x14ac:dyDescent="0.25">
      <c r="A233" s="149" t="s">
        <v>773</v>
      </c>
      <c r="B233" s="149">
        <v>8</v>
      </c>
      <c r="C233" s="26" t="s">
        <v>187</v>
      </c>
      <c r="D233" t="s">
        <v>188</v>
      </c>
      <c r="E233" s="149" t="s">
        <v>596</v>
      </c>
      <c r="F233" s="149" t="s">
        <v>12</v>
      </c>
      <c r="G233" s="190">
        <v>0</v>
      </c>
      <c r="H233" s="190">
        <v>1216481</v>
      </c>
      <c r="I233" s="190">
        <v>0</v>
      </c>
      <c r="J233" s="190">
        <v>0</v>
      </c>
      <c r="K233" s="190">
        <v>0</v>
      </c>
      <c r="L233" s="190">
        <v>0</v>
      </c>
      <c r="M233" s="190">
        <v>0</v>
      </c>
      <c r="N233" s="190">
        <v>0</v>
      </c>
      <c r="O233" s="190">
        <v>0</v>
      </c>
      <c r="P233" s="190">
        <v>12954246</v>
      </c>
      <c r="Q233" s="190">
        <v>0</v>
      </c>
      <c r="R233" s="149" t="s">
        <v>584</v>
      </c>
      <c r="S233" s="384">
        <v>12</v>
      </c>
      <c r="T233" s="149">
        <v>0</v>
      </c>
      <c r="U233"/>
      <c r="V233" s="350">
        <f>SUM(G233:N233)</f>
        <v>1216481</v>
      </c>
    </row>
    <row r="234" spans="1:22" ht="16.5" customHeight="1" x14ac:dyDescent="0.25">
      <c r="A234" s="149"/>
    </row>
    <row r="235" spans="1:22" ht="16.5" customHeight="1" x14ac:dyDescent="0.25">
      <c r="A235" s="149"/>
    </row>
    <row r="236" spans="1:22" ht="16.5" customHeight="1" x14ac:dyDescent="0.25">
      <c r="A236" s="149"/>
    </row>
    <row r="237" spans="1:22" ht="16.5" customHeight="1" x14ac:dyDescent="0.25">
      <c r="A237" s="149"/>
    </row>
    <row r="238" spans="1:22" ht="16.5" customHeight="1" x14ac:dyDescent="0.25">
      <c r="A238" s="149"/>
    </row>
    <row r="239" spans="1:22" ht="16.5" customHeight="1" x14ac:dyDescent="0.25">
      <c r="A239" s="149"/>
    </row>
    <row r="240" spans="1:22" ht="16.5" customHeight="1" x14ac:dyDescent="0.25">
      <c r="A240" s="149"/>
    </row>
    <row r="241" spans="1:1" ht="16.5" customHeight="1" x14ac:dyDescent="0.25">
      <c r="A241" s="149"/>
    </row>
    <row r="242" spans="1:1" ht="16.5" customHeight="1" x14ac:dyDescent="0.25">
      <c r="A242" s="149"/>
    </row>
    <row r="243" spans="1:1" ht="16.5" customHeight="1" x14ac:dyDescent="0.25">
      <c r="A243" s="149"/>
    </row>
    <row r="244" spans="1:1" ht="16.5" customHeight="1" x14ac:dyDescent="0.25">
      <c r="A244" s="149"/>
    </row>
    <row r="245" spans="1:1" ht="16.5" customHeight="1" x14ac:dyDescent="0.25">
      <c r="A245" s="149"/>
    </row>
    <row r="246" spans="1:1" ht="16.5" customHeight="1" x14ac:dyDescent="0.25">
      <c r="A246" s="149"/>
    </row>
    <row r="247" spans="1:1" ht="16.5" customHeight="1" x14ac:dyDescent="0.25">
      <c r="A247" s="149"/>
    </row>
    <row r="248" spans="1:1" ht="16.5" customHeight="1" x14ac:dyDescent="0.25">
      <c r="A248" s="149"/>
    </row>
    <row r="249" spans="1:1" ht="16.5" customHeight="1" x14ac:dyDescent="0.25">
      <c r="A249" s="149"/>
    </row>
    <row r="250" spans="1:1" ht="16.5" customHeight="1" x14ac:dyDescent="0.25">
      <c r="A250" s="149"/>
    </row>
    <row r="251" spans="1:1" ht="16.5" customHeight="1" x14ac:dyDescent="0.25">
      <c r="A251" s="149"/>
    </row>
    <row r="252" spans="1:1" ht="16.5" customHeight="1" x14ac:dyDescent="0.25">
      <c r="A252" s="149"/>
    </row>
    <row r="253" spans="1:1" ht="16.5" customHeight="1" x14ac:dyDescent="0.25">
      <c r="A253" s="149"/>
    </row>
    <row r="254" spans="1:1" ht="16.5" customHeight="1" x14ac:dyDescent="0.25">
      <c r="A254" s="149"/>
    </row>
    <row r="255" spans="1:1" ht="16.5" customHeight="1" x14ac:dyDescent="0.25">
      <c r="A255" s="149"/>
    </row>
    <row r="256" spans="1:1" ht="16.5" customHeight="1" x14ac:dyDescent="0.25">
      <c r="A256" s="149"/>
    </row>
    <row r="257" spans="1:1" ht="16.5" customHeight="1" x14ac:dyDescent="0.25">
      <c r="A257" s="149" t="s">
        <v>703</v>
      </c>
    </row>
    <row r="258" spans="1:1" ht="16.5" customHeight="1" x14ac:dyDescent="0.25">
      <c r="A258" s="149" t="s">
        <v>709</v>
      </c>
    </row>
    <row r="259" spans="1:1" ht="16.5" customHeight="1" x14ac:dyDescent="0.25">
      <c r="A259" s="149" t="s">
        <v>711</v>
      </c>
    </row>
    <row r="260" spans="1:1" ht="16.5" customHeight="1" x14ac:dyDescent="0.25">
      <c r="A260" s="149" t="s">
        <v>713</v>
      </c>
    </row>
    <row r="261" spans="1:1" ht="16.5" customHeight="1" x14ac:dyDescent="0.25">
      <c r="A261" s="149" t="s">
        <v>715</v>
      </c>
    </row>
    <row r="262" spans="1:1" ht="16.5" customHeight="1" x14ac:dyDescent="0.25">
      <c r="A262" s="149" t="s">
        <v>719</v>
      </c>
    </row>
    <row r="263" spans="1:1" ht="16.5" customHeight="1" x14ac:dyDescent="0.25">
      <c r="A263" s="149" t="s">
        <v>721</v>
      </c>
    </row>
    <row r="264" spans="1:1" ht="16.5" customHeight="1" x14ac:dyDescent="0.25">
      <c r="A264" s="149" t="s">
        <v>727</v>
      </c>
    </row>
    <row r="265" spans="1:1" ht="16.5" customHeight="1" x14ac:dyDescent="0.25">
      <c r="A265" s="149" t="s">
        <v>1291</v>
      </c>
    </row>
    <row r="266" spans="1:1" ht="16.5" customHeight="1" x14ac:dyDescent="0.25">
      <c r="A266" s="149" t="s">
        <v>1390</v>
      </c>
    </row>
    <row r="267" spans="1:1" ht="16.5" customHeight="1" x14ac:dyDescent="0.25">
      <c r="A267" s="149" t="s">
        <v>775</v>
      </c>
    </row>
    <row r="268" spans="1:1" ht="16.5" customHeight="1" x14ac:dyDescent="0.25">
      <c r="A268" s="149" t="s">
        <v>1298</v>
      </c>
    </row>
    <row r="269" spans="1:1" ht="16.5" customHeight="1" x14ac:dyDescent="0.25">
      <c r="A269" s="149" t="s">
        <v>1392</v>
      </c>
    </row>
    <row r="270" spans="1:1" ht="16.5" customHeight="1" x14ac:dyDescent="0.25">
      <c r="A270" s="149" t="s">
        <v>1393</v>
      </c>
    </row>
    <row r="271" spans="1:1" ht="16.5" customHeight="1" x14ac:dyDescent="0.25">
      <c r="A271" s="149" t="s">
        <v>1394</v>
      </c>
    </row>
    <row r="272" spans="1:1" ht="16.5" customHeight="1" x14ac:dyDescent="0.25">
      <c r="A272" s="149" t="s">
        <v>1301</v>
      </c>
    </row>
    <row r="273" spans="1:1" ht="16.5" customHeight="1" x14ac:dyDescent="0.25">
      <c r="A273" s="149" t="s">
        <v>1302</v>
      </c>
    </row>
    <row r="274" spans="1:1" ht="16.5" customHeight="1" x14ac:dyDescent="0.25">
      <c r="A274" s="149" t="s">
        <v>607</v>
      </c>
    </row>
    <row r="275" spans="1:1" ht="16.5" customHeight="1" x14ac:dyDescent="0.25">
      <c r="A275" s="149" t="s">
        <v>896</v>
      </c>
    </row>
    <row r="276" spans="1:1" ht="16.5" customHeight="1" x14ac:dyDescent="0.25">
      <c r="A276" s="149" t="s">
        <v>1303</v>
      </c>
    </row>
    <row r="277" spans="1:1" ht="16.5" customHeight="1" x14ac:dyDescent="0.25">
      <c r="A277" s="149" t="s">
        <v>1048</v>
      </c>
    </row>
    <row r="278" spans="1:1" ht="16.5" customHeight="1" x14ac:dyDescent="0.25">
      <c r="A278" s="149" t="s">
        <v>1395</v>
      </c>
    </row>
    <row r="279" spans="1:1" ht="16.5" customHeight="1" x14ac:dyDescent="0.25">
      <c r="A279" s="149" t="s">
        <v>1304</v>
      </c>
    </row>
    <row r="280" spans="1:1" ht="16.5" customHeight="1" x14ac:dyDescent="0.25">
      <c r="A280" s="149" t="s">
        <v>1306</v>
      </c>
    </row>
    <row r="281" spans="1:1" ht="16.5" customHeight="1" x14ac:dyDescent="0.25">
      <c r="A281" s="149" t="s">
        <v>1309</v>
      </c>
    </row>
    <row r="282" spans="1:1" x14ac:dyDescent="0.25">
      <c r="A282" s="149" t="s">
        <v>1396</v>
      </c>
    </row>
    <row r="283" spans="1:1" x14ac:dyDescent="0.25">
      <c r="A283" s="149" t="s">
        <v>988</v>
      </c>
    </row>
    <row r="284" spans="1:1" x14ac:dyDescent="0.25">
      <c r="A284" s="149" t="s">
        <v>1016</v>
      </c>
    </row>
    <row r="285" spans="1:1" x14ac:dyDescent="0.25">
      <c r="A285" s="149" t="s">
        <v>1020</v>
      </c>
    </row>
    <row r="286" spans="1:1" x14ac:dyDescent="0.25">
      <c r="A286" s="149" t="s">
        <v>1397</v>
      </c>
    </row>
    <row r="287" spans="1:1" x14ac:dyDescent="0.25">
      <c r="A287" s="149" t="s">
        <v>1398</v>
      </c>
    </row>
    <row r="288" spans="1:1" x14ac:dyDescent="0.25">
      <c r="A288" s="149" t="s">
        <v>1314</v>
      </c>
    </row>
    <row r="289" spans="1:1" x14ac:dyDescent="0.25">
      <c r="A289" s="149" t="s">
        <v>1316</v>
      </c>
    </row>
    <row r="290" spans="1:1" x14ac:dyDescent="0.25">
      <c r="A290" s="149" t="s">
        <v>1399</v>
      </c>
    </row>
    <row r="291" spans="1:1" x14ac:dyDescent="0.25">
      <c r="A291" s="149" t="s">
        <v>1339</v>
      </c>
    </row>
    <row r="292" spans="1:1" x14ac:dyDescent="0.25">
      <c r="A292" s="149" t="s">
        <v>1400</v>
      </c>
    </row>
    <row r="293" spans="1:1" x14ac:dyDescent="0.25">
      <c r="A293" s="149" t="s">
        <v>1401</v>
      </c>
    </row>
    <row r="294" spans="1:1" x14ac:dyDescent="0.25">
      <c r="A294" s="149" t="s">
        <v>1402</v>
      </c>
    </row>
    <row r="295" spans="1:1" x14ac:dyDescent="0.25">
      <c r="A295" s="149" t="s">
        <v>1403</v>
      </c>
    </row>
    <row r="296" spans="1:1" x14ac:dyDescent="0.25">
      <c r="A296" s="149" t="s">
        <v>1404</v>
      </c>
    </row>
    <row r="297" spans="1:1" x14ac:dyDescent="0.25">
      <c r="A297" s="149" t="s">
        <v>1405</v>
      </c>
    </row>
    <row r="298" spans="1:1" x14ac:dyDescent="0.25">
      <c r="A298" s="149" t="s">
        <v>1406</v>
      </c>
    </row>
    <row r="299" spans="1:1" x14ac:dyDescent="0.25">
      <c r="A299" s="149" t="s">
        <v>1407</v>
      </c>
    </row>
    <row r="300" spans="1:1" x14ac:dyDescent="0.25">
      <c r="A300" s="149" t="s">
        <v>1408</v>
      </c>
    </row>
    <row r="301" spans="1:1" x14ac:dyDescent="0.25">
      <c r="A301" s="149" t="s">
        <v>1409</v>
      </c>
    </row>
    <row r="302" spans="1:1" x14ac:dyDescent="0.25">
      <c r="A302" s="149" t="s">
        <v>1410</v>
      </c>
    </row>
    <row r="303" spans="1:1" x14ac:dyDescent="0.25">
      <c r="A303" s="149" t="s">
        <v>1411</v>
      </c>
    </row>
    <row r="304" spans="1:1" x14ac:dyDescent="0.25">
      <c r="A304" s="149" t="s">
        <v>1318</v>
      </c>
    </row>
    <row r="305" spans="1:1" x14ac:dyDescent="0.25">
      <c r="A305" s="149" t="s">
        <v>1319</v>
      </c>
    </row>
    <row r="306" spans="1:1" x14ac:dyDescent="0.25">
      <c r="A306" s="149" t="s">
        <v>1320</v>
      </c>
    </row>
    <row r="307" spans="1:1" x14ac:dyDescent="0.25">
      <c r="A307" s="149" t="s">
        <v>1414</v>
      </c>
    </row>
    <row r="308" spans="1:1" x14ac:dyDescent="0.25">
      <c r="A308" s="149" t="s">
        <v>1415</v>
      </c>
    </row>
    <row r="309" spans="1:1" x14ac:dyDescent="0.25">
      <c r="A309" s="149" t="s">
        <v>1321</v>
      </c>
    </row>
    <row r="310" spans="1:1" x14ac:dyDescent="0.25">
      <c r="A310" s="149" t="s">
        <v>1323</v>
      </c>
    </row>
    <row r="311" spans="1:1" x14ac:dyDescent="0.25">
      <c r="A311" s="149" t="s">
        <v>1341</v>
      </c>
    </row>
    <row r="312" spans="1:1" x14ac:dyDescent="0.25">
      <c r="A312" s="149" t="s">
        <v>1416</v>
      </c>
    </row>
    <row r="313" spans="1:1" x14ac:dyDescent="0.25">
      <c r="A313" s="149" t="s">
        <v>667</v>
      </c>
    </row>
    <row r="314" spans="1:1" x14ac:dyDescent="0.25">
      <c r="A314" s="149" t="s">
        <v>1326</v>
      </c>
    </row>
    <row r="315" spans="1:1" x14ac:dyDescent="0.25">
      <c r="A315" s="149" t="s">
        <v>1327</v>
      </c>
    </row>
    <row r="316" spans="1:1" x14ac:dyDescent="0.25">
      <c r="A316" s="149" t="s">
        <v>1328</v>
      </c>
    </row>
    <row r="317" spans="1:1" x14ac:dyDescent="0.25">
      <c r="A317" s="149" t="s">
        <v>1330</v>
      </c>
    </row>
    <row r="318" spans="1:1" x14ac:dyDescent="0.25">
      <c r="A318" s="149" t="s">
        <v>1418</v>
      </c>
    </row>
    <row r="319" spans="1:1" x14ac:dyDescent="0.25">
      <c r="A319" s="149" t="s">
        <v>1331</v>
      </c>
    </row>
    <row r="320" spans="1:1" x14ac:dyDescent="0.25">
      <c r="A320" s="149" t="s">
        <v>1419</v>
      </c>
    </row>
  </sheetData>
  <autoFilter ref="A3:V233" xr:uid="{00000000-0001-0000-0F00-000000000000}">
    <sortState xmlns:xlrd2="http://schemas.microsoft.com/office/spreadsheetml/2017/richdata2" ref="A4:V233">
      <sortCondition ref="V3:V233"/>
    </sortState>
  </autoFilter>
  <sortState xmlns:xlrd2="http://schemas.microsoft.com/office/spreadsheetml/2017/richdata2" ref="A4:U233">
    <sortCondition ref="F4:F233"/>
    <sortCondition ref="E4:E233"/>
    <sortCondition ref="C4:C233"/>
    <sortCondition ref="A4:A233"/>
  </sortState>
  <conditionalFormatting sqref="A234:A1048576 A2:A3">
    <cfRule type="duplicateValues" dxfId="73" priority="1"/>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C000"/>
  </sheetPr>
  <dimension ref="A1:T307"/>
  <sheetViews>
    <sheetView zoomScaleNormal="100" workbookViewId="0">
      <pane xSplit="3" ySplit="4" topLeftCell="F5" activePane="bottomRight" state="frozen"/>
      <selection activeCell="H4" sqref="H4"/>
      <selection pane="topRight" activeCell="H4" sqref="H4"/>
      <selection pane="bottomLeft" activeCell="H4" sqref="H4"/>
      <selection pane="bottomRight" activeCell="A5" sqref="A5:XFD115"/>
    </sheetView>
  </sheetViews>
  <sheetFormatPr defaultRowHeight="15" x14ac:dyDescent="0.25"/>
  <cols>
    <col min="1" max="1" width="9" style="149" customWidth="1"/>
    <col min="2" max="2" width="12.42578125" style="149" customWidth="1"/>
    <col min="3" max="3" width="29.42578125" customWidth="1"/>
    <col min="4" max="4" width="25.7109375" customWidth="1"/>
    <col min="5" max="5" width="22.85546875" bestFit="1" customWidth="1"/>
    <col min="6" max="6" width="22.85546875" style="26" bestFit="1" customWidth="1"/>
    <col min="7" max="7" width="15" style="149" bestFit="1" customWidth="1"/>
    <col min="8" max="8" width="11.42578125" style="149" bestFit="1" customWidth="1"/>
    <col min="9" max="9" width="11" style="149" customWidth="1"/>
    <col min="10" max="10" width="12" style="71" customWidth="1"/>
    <col min="11" max="11" width="14.28515625" style="71" bestFit="1" customWidth="1"/>
    <col min="12" max="12" width="10.85546875" customWidth="1"/>
    <col min="13" max="13" width="13.140625" style="268" customWidth="1"/>
    <col min="14" max="14" width="16.140625" style="266" customWidth="1"/>
    <col min="15" max="15" width="15.85546875" style="186" customWidth="1"/>
    <col min="16" max="16" width="12.7109375" style="186" customWidth="1"/>
    <col min="17" max="17" width="17.5703125" style="188" customWidth="1"/>
    <col min="18" max="18" width="7" style="149" bestFit="1" customWidth="1"/>
    <col min="19" max="19" width="10.42578125" style="149" customWidth="1"/>
    <col min="20" max="20" width="10.85546875" bestFit="1" customWidth="1"/>
  </cols>
  <sheetData>
    <row r="1" spans="1:20" x14ac:dyDescent="0.25">
      <c r="A1" s="84" t="s">
        <v>2222</v>
      </c>
    </row>
    <row r="2" spans="1:20" x14ac:dyDescent="0.25">
      <c r="A2" s="150" t="s">
        <v>1051</v>
      </c>
    </row>
    <row r="3" spans="1:20" x14ac:dyDescent="0.25">
      <c r="A3" s="150" t="s">
        <v>1052</v>
      </c>
    </row>
    <row r="4" spans="1:20" s="148" customFormat="1" ht="63" customHeight="1" x14ac:dyDescent="0.25">
      <c r="A4" s="147" t="s">
        <v>1420</v>
      </c>
      <c r="B4" s="147" t="s">
        <v>1384</v>
      </c>
      <c r="C4" s="147" t="s">
        <v>2163</v>
      </c>
      <c r="D4" s="147" t="s">
        <v>54</v>
      </c>
      <c r="E4" s="147" t="s">
        <v>565</v>
      </c>
      <c r="F4" s="270" t="s">
        <v>566</v>
      </c>
      <c r="G4" s="147" t="s">
        <v>415</v>
      </c>
      <c r="H4" s="147" t="s">
        <v>416</v>
      </c>
      <c r="I4" s="147" t="s">
        <v>2169</v>
      </c>
      <c r="J4" s="184" t="s">
        <v>417</v>
      </c>
      <c r="K4" s="184" t="s">
        <v>1053</v>
      </c>
      <c r="L4" s="147" t="s">
        <v>418</v>
      </c>
      <c r="M4" s="187" t="s">
        <v>419</v>
      </c>
      <c r="N4" s="179" t="s">
        <v>420</v>
      </c>
      <c r="O4" s="179" t="s">
        <v>421</v>
      </c>
      <c r="P4" s="179" t="s">
        <v>422</v>
      </c>
      <c r="Q4" s="182" t="s">
        <v>57</v>
      </c>
      <c r="R4" s="147" t="s">
        <v>571</v>
      </c>
      <c r="S4" s="147" t="s">
        <v>572</v>
      </c>
      <c r="T4" s="147" t="s">
        <v>58</v>
      </c>
    </row>
    <row r="5" spans="1:20" x14ac:dyDescent="0.25">
      <c r="A5" s="149" t="s">
        <v>862</v>
      </c>
      <c r="B5" s="149">
        <v>103</v>
      </c>
      <c r="C5" t="s">
        <v>245</v>
      </c>
      <c r="D5" t="s">
        <v>250</v>
      </c>
      <c r="E5" t="s">
        <v>860</v>
      </c>
      <c r="F5" s="26" t="s">
        <v>13</v>
      </c>
      <c r="G5" s="149" t="s">
        <v>423</v>
      </c>
      <c r="H5" s="149" t="s">
        <v>424</v>
      </c>
      <c r="I5" s="149">
        <v>-262.90199000000001</v>
      </c>
      <c r="J5" s="185">
        <v>118734</v>
      </c>
      <c r="K5" s="185" t="s">
        <v>1422</v>
      </c>
      <c r="L5">
        <v>16385.292000000001</v>
      </c>
      <c r="M5" s="269">
        <v>0</v>
      </c>
      <c r="N5" s="248">
        <v>-2.2142098303771456</v>
      </c>
      <c r="O5" s="248">
        <v>0</v>
      </c>
      <c r="P5" s="248">
        <v>0.13800000000000001</v>
      </c>
      <c r="Q5" s="249" t="s">
        <v>584</v>
      </c>
      <c r="R5" s="149">
        <v>12</v>
      </c>
      <c r="S5" s="149" t="s">
        <v>965</v>
      </c>
    </row>
    <row r="6" spans="1:20" x14ac:dyDescent="0.25">
      <c r="A6" s="149" t="s">
        <v>826</v>
      </c>
      <c r="B6" s="149">
        <v>13</v>
      </c>
      <c r="C6" t="s">
        <v>218</v>
      </c>
      <c r="D6" t="s">
        <v>77</v>
      </c>
      <c r="E6" t="s">
        <v>596</v>
      </c>
      <c r="F6" s="26" t="s">
        <v>12</v>
      </c>
      <c r="G6" s="149" t="s">
        <v>423</v>
      </c>
      <c r="H6" s="149" t="s">
        <v>424</v>
      </c>
      <c r="I6" s="149">
        <v>-125</v>
      </c>
      <c r="J6" s="185">
        <v>378</v>
      </c>
      <c r="K6" s="185" t="s">
        <v>1422</v>
      </c>
      <c r="L6">
        <v>52.164000000000001</v>
      </c>
      <c r="M6" s="269">
        <v>0</v>
      </c>
      <c r="N6" s="248">
        <v>-330.68783068783068</v>
      </c>
      <c r="O6" s="248">
        <v>0</v>
      </c>
      <c r="P6" s="248">
        <v>0.13800000000000001</v>
      </c>
      <c r="Q6" s="249" t="s">
        <v>584</v>
      </c>
      <c r="R6" s="149">
        <v>0</v>
      </c>
      <c r="S6" s="149">
        <v>0</v>
      </c>
    </row>
    <row r="7" spans="1:20" x14ac:dyDescent="0.25">
      <c r="A7" s="149" t="s">
        <v>823</v>
      </c>
      <c r="B7" s="149">
        <v>13</v>
      </c>
      <c r="C7" t="s">
        <v>218</v>
      </c>
      <c r="D7" t="s">
        <v>219</v>
      </c>
      <c r="E7" t="s">
        <v>596</v>
      </c>
      <c r="F7" s="26" t="s">
        <v>12</v>
      </c>
      <c r="G7" s="149" t="s">
        <v>423</v>
      </c>
      <c r="H7" s="149" t="s">
        <v>427</v>
      </c>
      <c r="I7" s="149">
        <v>-121</v>
      </c>
      <c r="J7" s="185">
        <v>7686</v>
      </c>
      <c r="K7" s="185" t="s">
        <v>1422</v>
      </c>
      <c r="L7">
        <v>1060.6680000000001</v>
      </c>
      <c r="M7" s="269">
        <v>0</v>
      </c>
      <c r="N7" s="248">
        <v>-15.742909185532136</v>
      </c>
      <c r="O7" s="248">
        <v>0</v>
      </c>
      <c r="P7" s="248">
        <v>0.13800000000000001</v>
      </c>
      <c r="Q7" s="249" t="s">
        <v>584</v>
      </c>
      <c r="R7" s="149">
        <v>12</v>
      </c>
      <c r="S7" s="149">
        <v>0</v>
      </c>
    </row>
    <row r="8" spans="1:20" x14ac:dyDescent="0.25">
      <c r="A8" s="149" t="s">
        <v>909</v>
      </c>
      <c r="B8" s="149">
        <v>0</v>
      </c>
      <c r="C8" t="s">
        <v>274</v>
      </c>
      <c r="D8" t="s">
        <v>275</v>
      </c>
      <c r="E8" t="s">
        <v>910</v>
      </c>
      <c r="F8" s="26" t="s">
        <v>13</v>
      </c>
      <c r="G8" s="149" t="s">
        <v>423</v>
      </c>
      <c r="H8" s="149" t="s">
        <v>424</v>
      </c>
      <c r="I8" s="149">
        <v>-39</v>
      </c>
      <c r="J8" s="185">
        <v>15960</v>
      </c>
      <c r="K8" s="185" t="s">
        <v>1422</v>
      </c>
      <c r="L8">
        <v>2202.48</v>
      </c>
      <c r="M8" s="269">
        <v>0</v>
      </c>
      <c r="N8" s="248">
        <v>-2.4436090225563909</v>
      </c>
      <c r="O8" s="248">
        <v>0</v>
      </c>
      <c r="P8" s="248">
        <v>0.13800000000000001</v>
      </c>
      <c r="Q8" s="249" t="s">
        <v>584</v>
      </c>
      <c r="R8" s="149">
        <v>12</v>
      </c>
      <c r="S8" s="149" t="s">
        <v>276</v>
      </c>
    </row>
    <row r="9" spans="1:20" x14ac:dyDescent="0.25">
      <c r="A9" s="149" t="s">
        <v>620</v>
      </c>
      <c r="B9" s="149">
        <v>2</v>
      </c>
      <c r="C9" t="s">
        <v>78</v>
      </c>
      <c r="D9" t="s">
        <v>97</v>
      </c>
      <c r="E9" t="s">
        <v>598</v>
      </c>
      <c r="F9" s="26" t="s">
        <v>13</v>
      </c>
      <c r="G9" s="149" t="s">
        <v>423</v>
      </c>
      <c r="H9" s="149" t="s">
        <v>424</v>
      </c>
      <c r="I9" s="149">
        <v>-24</v>
      </c>
      <c r="J9" s="185">
        <v>2520</v>
      </c>
      <c r="K9" s="185" t="s">
        <v>1422</v>
      </c>
      <c r="L9">
        <v>347.76000000000005</v>
      </c>
      <c r="M9" s="269">
        <v>0</v>
      </c>
      <c r="N9" s="248">
        <v>-9.5238095238095237</v>
      </c>
      <c r="O9" s="248">
        <v>0</v>
      </c>
      <c r="P9" s="248">
        <v>0.13800000000000001</v>
      </c>
      <c r="Q9" s="249" t="s">
        <v>584</v>
      </c>
      <c r="R9" s="149">
        <v>12</v>
      </c>
      <c r="S9" s="149" t="s">
        <v>599</v>
      </c>
    </row>
    <row r="10" spans="1:20" x14ac:dyDescent="0.25">
      <c r="A10" s="149" t="s">
        <v>607</v>
      </c>
      <c r="B10" s="149">
        <v>2</v>
      </c>
      <c r="C10" t="s">
        <v>78</v>
      </c>
      <c r="D10" t="s">
        <v>99</v>
      </c>
      <c r="E10" t="s">
        <v>598</v>
      </c>
      <c r="F10" s="26" t="s">
        <v>13</v>
      </c>
      <c r="G10" s="149" t="s">
        <v>423</v>
      </c>
      <c r="H10" s="149" t="s">
        <v>424</v>
      </c>
      <c r="I10" s="149">
        <v>-15.000000000000002</v>
      </c>
      <c r="J10" s="185">
        <v>0</v>
      </c>
      <c r="K10" s="185" t="s">
        <v>1422</v>
      </c>
      <c r="L10">
        <v>0</v>
      </c>
      <c r="M10" s="269">
        <v>0</v>
      </c>
      <c r="N10" s="248" t="s">
        <v>2135</v>
      </c>
      <c r="O10" s="248" t="s">
        <v>2135</v>
      </c>
      <c r="P10" s="248">
        <v>0.13800000000000001</v>
      </c>
      <c r="Q10" s="249" t="s">
        <v>584</v>
      </c>
      <c r="R10" s="149">
        <v>0</v>
      </c>
      <c r="S10" s="149" t="s">
        <v>599</v>
      </c>
    </row>
    <row r="11" spans="1:20" x14ac:dyDescent="0.25">
      <c r="A11" s="149" t="s">
        <v>737</v>
      </c>
      <c r="B11" s="149">
        <v>121</v>
      </c>
      <c r="C11" t="s">
        <v>2005</v>
      </c>
      <c r="D11" t="s">
        <v>154</v>
      </c>
      <c r="E11" t="s">
        <v>596</v>
      </c>
      <c r="F11" s="26" t="s">
        <v>12</v>
      </c>
      <c r="G11" s="149" t="s">
        <v>423</v>
      </c>
      <c r="H11" s="149" t="s">
        <v>424</v>
      </c>
      <c r="I11" s="149">
        <v>0</v>
      </c>
      <c r="J11" s="185">
        <v>1176</v>
      </c>
      <c r="K11" s="185" t="s">
        <v>1422</v>
      </c>
      <c r="L11">
        <v>162.28800000000001</v>
      </c>
      <c r="M11" s="269">
        <v>0</v>
      </c>
      <c r="N11" s="267">
        <v>0</v>
      </c>
      <c r="O11" s="248" t="s">
        <v>2135</v>
      </c>
      <c r="P11" s="248">
        <v>0.13800000000000001</v>
      </c>
      <c r="Q11" s="249" t="s">
        <v>584</v>
      </c>
      <c r="R11" s="149">
        <v>12</v>
      </c>
      <c r="S11" s="149">
        <v>0</v>
      </c>
    </row>
    <row r="12" spans="1:20" x14ac:dyDescent="0.25">
      <c r="A12" s="149" t="s">
        <v>749</v>
      </c>
      <c r="B12" s="149">
        <v>520</v>
      </c>
      <c r="C12" t="s">
        <v>750</v>
      </c>
      <c r="D12" t="s">
        <v>165</v>
      </c>
      <c r="E12" t="s">
        <v>596</v>
      </c>
      <c r="F12" s="26" t="s">
        <v>12</v>
      </c>
      <c r="G12" s="149" t="s">
        <v>423</v>
      </c>
      <c r="H12" s="149" t="s">
        <v>434</v>
      </c>
      <c r="I12" s="149">
        <v>0</v>
      </c>
      <c r="J12" s="185">
        <v>0</v>
      </c>
      <c r="K12" s="185" t="s">
        <v>1422</v>
      </c>
      <c r="L12">
        <v>0</v>
      </c>
      <c r="M12" s="269">
        <v>0</v>
      </c>
      <c r="N12" s="248" t="s">
        <v>2135</v>
      </c>
      <c r="O12" s="248" t="s">
        <v>2135</v>
      </c>
      <c r="P12" s="248">
        <v>0.13800000000000001</v>
      </c>
      <c r="Q12" s="249" t="s">
        <v>584</v>
      </c>
      <c r="R12" s="149">
        <v>12</v>
      </c>
      <c r="S12" s="149">
        <v>0</v>
      </c>
    </row>
    <row r="13" spans="1:20" x14ac:dyDescent="0.25">
      <c r="A13" s="149" t="s">
        <v>749</v>
      </c>
      <c r="B13" s="149">
        <v>520</v>
      </c>
      <c r="C13" t="s">
        <v>750</v>
      </c>
      <c r="D13" t="s">
        <v>165</v>
      </c>
      <c r="E13" t="s">
        <v>596</v>
      </c>
      <c r="F13" s="26" t="s">
        <v>12</v>
      </c>
      <c r="G13" s="149" t="s">
        <v>1423</v>
      </c>
      <c r="H13" s="149" t="s">
        <v>434</v>
      </c>
      <c r="I13" s="149">
        <v>0</v>
      </c>
      <c r="J13" s="185">
        <v>0</v>
      </c>
      <c r="K13" s="185" t="s">
        <v>1057</v>
      </c>
      <c r="L13">
        <v>0</v>
      </c>
      <c r="M13" s="269">
        <v>0</v>
      </c>
      <c r="N13" s="248" t="s">
        <v>2135</v>
      </c>
      <c r="O13" s="248" t="s">
        <v>2135</v>
      </c>
      <c r="P13" s="248">
        <v>0</v>
      </c>
      <c r="Q13" s="249" t="s">
        <v>584</v>
      </c>
      <c r="R13" s="149">
        <v>0</v>
      </c>
      <c r="S13" s="149">
        <v>0</v>
      </c>
    </row>
    <row r="14" spans="1:20" x14ac:dyDescent="0.25">
      <c r="A14" s="149" t="s">
        <v>751</v>
      </c>
      <c r="B14" s="149">
        <v>214</v>
      </c>
      <c r="C14" t="s">
        <v>167</v>
      </c>
      <c r="D14" t="s">
        <v>168</v>
      </c>
      <c r="E14" t="s">
        <v>753</v>
      </c>
      <c r="F14" s="26" t="s">
        <v>10</v>
      </c>
      <c r="G14" s="149" t="s">
        <v>430</v>
      </c>
      <c r="H14" s="149" t="s">
        <v>424</v>
      </c>
      <c r="I14" s="149">
        <v>0</v>
      </c>
      <c r="J14" s="185">
        <v>0</v>
      </c>
      <c r="K14" s="185" t="s">
        <v>1056</v>
      </c>
      <c r="L14">
        <v>0</v>
      </c>
      <c r="M14" s="269">
        <v>0</v>
      </c>
      <c r="N14" s="267" t="s">
        <v>2135</v>
      </c>
      <c r="O14" s="248" t="s">
        <v>2135</v>
      </c>
      <c r="P14" s="248">
        <v>1.026</v>
      </c>
      <c r="Q14" s="249" t="s">
        <v>584</v>
      </c>
      <c r="R14" s="149">
        <v>12</v>
      </c>
      <c r="S14" s="149" t="s">
        <v>752</v>
      </c>
    </row>
    <row r="15" spans="1:20" x14ac:dyDescent="0.25">
      <c r="A15" s="149" t="s">
        <v>790</v>
      </c>
      <c r="B15" s="149">
        <v>10</v>
      </c>
      <c r="C15" t="s">
        <v>784</v>
      </c>
      <c r="D15" t="s">
        <v>199</v>
      </c>
      <c r="E15" t="s">
        <v>786</v>
      </c>
      <c r="F15" s="26" t="s">
        <v>7</v>
      </c>
      <c r="G15" s="149" t="s">
        <v>435</v>
      </c>
      <c r="H15" s="149" t="s">
        <v>427</v>
      </c>
      <c r="I15" s="149">
        <v>0</v>
      </c>
      <c r="J15" s="185">
        <v>0</v>
      </c>
      <c r="K15" s="185" t="s">
        <v>1422</v>
      </c>
      <c r="L15">
        <v>0</v>
      </c>
      <c r="M15" s="269">
        <v>0</v>
      </c>
      <c r="N15" s="248" t="s">
        <v>2135</v>
      </c>
      <c r="O15" s="248" t="s">
        <v>2135</v>
      </c>
      <c r="P15" s="248">
        <v>0.13400000000000001</v>
      </c>
      <c r="Q15" s="249" t="s">
        <v>584</v>
      </c>
      <c r="R15" s="149">
        <v>12</v>
      </c>
      <c r="S15" s="149">
        <v>0</v>
      </c>
    </row>
    <row r="16" spans="1:20" x14ac:dyDescent="0.25">
      <c r="A16" s="149" t="s">
        <v>827</v>
      </c>
      <c r="B16" s="149">
        <v>13</v>
      </c>
      <c r="C16" t="s">
        <v>218</v>
      </c>
      <c r="D16" t="s">
        <v>220</v>
      </c>
      <c r="E16" t="s">
        <v>596</v>
      </c>
      <c r="F16" s="26" t="s">
        <v>12</v>
      </c>
      <c r="G16" s="149" t="s">
        <v>423</v>
      </c>
      <c r="H16" s="149" t="s">
        <v>424</v>
      </c>
      <c r="I16" s="149">
        <v>0</v>
      </c>
      <c r="J16" s="185">
        <v>6636</v>
      </c>
      <c r="K16" s="185" t="s">
        <v>1422</v>
      </c>
      <c r="L16">
        <v>915.76800000000003</v>
      </c>
      <c r="M16" s="269">
        <v>0</v>
      </c>
      <c r="N16" s="248">
        <v>0</v>
      </c>
      <c r="O16" s="248" t="s">
        <v>2135</v>
      </c>
      <c r="P16" s="248">
        <v>0.13800000000000001</v>
      </c>
      <c r="Q16" s="249" t="s">
        <v>584</v>
      </c>
      <c r="R16" s="149">
        <v>12</v>
      </c>
      <c r="S16" s="149">
        <v>0</v>
      </c>
    </row>
    <row r="17" spans="1:19" x14ac:dyDescent="0.25">
      <c r="A17" s="149" t="s">
        <v>876</v>
      </c>
      <c r="B17" s="149">
        <v>16</v>
      </c>
      <c r="C17" t="s">
        <v>255</v>
      </c>
      <c r="D17" t="s">
        <v>877</v>
      </c>
      <c r="E17" t="s">
        <v>872</v>
      </c>
      <c r="F17" s="26" t="s">
        <v>8</v>
      </c>
      <c r="G17" s="149" t="s">
        <v>423</v>
      </c>
      <c r="H17" s="149" t="s">
        <v>424</v>
      </c>
      <c r="I17" s="149">
        <v>0</v>
      </c>
      <c r="J17" s="185">
        <v>21630</v>
      </c>
      <c r="K17" s="185" t="s">
        <v>1422</v>
      </c>
      <c r="L17">
        <v>2984.94</v>
      </c>
      <c r="M17" s="269">
        <v>0</v>
      </c>
      <c r="N17" s="267">
        <v>0</v>
      </c>
      <c r="O17" s="248" t="s">
        <v>2135</v>
      </c>
      <c r="P17" s="248">
        <v>0.13800000000000001</v>
      </c>
      <c r="Q17" s="249" t="s">
        <v>584</v>
      </c>
      <c r="R17" s="149">
        <v>12</v>
      </c>
      <c r="S17" s="149" t="s">
        <v>873</v>
      </c>
    </row>
    <row r="18" spans="1:19" x14ac:dyDescent="0.25">
      <c r="A18" s="149" t="s">
        <v>878</v>
      </c>
      <c r="B18" s="149">
        <v>16</v>
      </c>
      <c r="C18" t="s">
        <v>255</v>
      </c>
      <c r="D18" t="s">
        <v>879</v>
      </c>
      <c r="E18" t="s">
        <v>872</v>
      </c>
      <c r="F18" s="26" t="s">
        <v>8</v>
      </c>
      <c r="G18" s="149" t="s">
        <v>423</v>
      </c>
      <c r="H18" s="149" t="s">
        <v>424</v>
      </c>
      <c r="I18" s="149">
        <v>0</v>
      </c>
      <c r="J18" s="185">
        <v>6384</v>
      </c>
      <c r="K18" s="185" t="s">
        <v>1422</v>
      </c>
      <c r="L18">
        <v>880.99200000000008</v>
      </c>
      <c r="M18" s="269">
        <v>0</v>
      </c>
      <c r="N18" s="248">
        <v>0</v>
      </c>
      <c r="O18" s="248" t="s">
        <v>2135</v>
      </c>
      <c r="P18" s="248">
        <v>0.13800000000000001</v>
      </c>
      <c r="Q18" s="249" t="s">
        <v>584</v>
      </c>
      <c r="R18" s="149">
        <v>12</v>
      </c>
      <c r="S18" s="149" t="s">
        <v>873</v>
      </c>
    </row>
    <row r="19" spans="1:19" x14ac:dyDescent="0.25">
      <c r="A19" s="149" t="s">
        <v>1302</v>
      </c>
      <c r="B19" s="149">
        <v>16</v>
      </c>
      <c r="C19" t="s">
        <v>255</v>
      </c>
      <c r="D19" t="s">
        <v>1335</v>
      </c>
      <c r="E19" t="s">
        <v>872</v>
      </c>
      <c r="F19" s="26" t="s">
        <v>8</v>
      </c>
      <c r="G19" s="149" t="s">
        <v>423</v>
      </c>
      <c r="H19" s="149" t="s">
        <v>424</v>
      </c>
      <c r="I19" s="149">
        <v>0</v>
      </c>
      <c r="J19" s="185">
        <v>0</v>
      </c>
      <c r="K19" s="185" t="s">
        <v>1422</v>
      </c>
      <c r="L19">
        <v>0</v>
      </c>
      <c r="M19" s="269">
        <v>0</v>
      </c>
      <c r="N19" s="248" t="s">
        <v>2135</v>
      </c>
      <c r="O19" s="248" t="s">
        <v>2135</v>
      </c>
      <c r="P19" s="248">
        <v>0.13800000000000001</v>
      </c>
      <c r="Q19" s="249" t="s">
        <v>584</v>
      </c>
      <c r="R19" s="149">
        <v>12</v>
      </c>
      <c r="S19" s="149" t="s">
        <v>873</v>
      </c>
    </row>
    <row r="20" spans="1:19" x14ac:dyDescent="0.25">
      <c r="A20" s="149" t="s">
        <v>1013</v>
      </c>
      <c r="B20" s="149">
        <v>0</v>
      </c>
      <c r="C20" t="s">
        <v>1014</v>
      </c>
      <c r="D20" t="s">
        <v>1015</v>
      </c>
      <c r="E20" t="s">
        <v>596</v>
      </c>
      <c r="F20" s="26" t="s">
        <v>12</v>
      </c>
      <c r="G20" s="149" t="s">
        <v>423</v>
      </c>
      <c r="H20" s="149" t="s">
        <v>427</v>
      </c>
      <c r="I20" s="149">
        <v>0</v>
      </c>
      <c r="J20" s="185">
        <v>0</v>
      </c>
      <c r="K20" s="185" t="s">
        <v>1422</v>
      </c>
      <c r="L20">
        <v>0</v>
      </c>
      <c r="M20" s="269">
        <v>0</v>
      </c>
      <c r="N20" s="248" t="s">
        <v>2135</v>
      </c>
      <c r="O20" s="248" t="s">
        <v>2135</v>
      </c>
      <c r="P20" s="248">
        <v>0.13800000000000001</v>
      </c>
      <c r="Q20" s="249" t="s">
        <v>584</v>
      </c>
      <c r="R20" s="149">
        <v>0</v>
      </c>
      <c r="S20" s="149">
        <v>0</v>
      </c>
    </row>
    <row r="21" spans="1:19" x14ac:dyDescent="0.25">
      <c r="A21" s="149" t="s">
        <v>1013</v>
      </c>
      <c r="B21" s="149">
        <v>0</v>
      </c>
      <c r="C21" t="s">
        <v>1014</v>
      </c>
      <c r="D21" t="s">
        <v>1015</v>
      </c>
      <c r="E21" t="s">
        <v>596</v>
      </c>
      <c r="F21" s="26" t="s">
        <v>12</v>
      </c>
      <c r="G21" s="149" t="s">
        <v>435</v>
      </c>
      <c r="H21" s="149" t="s">
        <v>427</v>
      </c>
      <c r="I21" s="149">
        <v>0</v>
      </c>
      <c r="J21" s="185">
        <v>0</v>
      </c>
      <c r="K21" s="185" t="s">
        <v>1422</v>
      </c>
      <c r="L21">
        <v>0</v>
      </c>
      <c r="M21" s="269">
        <v>0</v>
      </c>
      <c r="N21" s="267" t="s">
        <v>2135</v>
      </c>
      <c r="O21" s="248" t="s">
        <v>2135</v>
      </c>
      <c r="P21" s="248">
        <v>0.13400000000000001</v>
      </c>
      <c r="Q21" s="249" t="s">
        <v>584</v>
      </c>
      <c r="R21" s="149">
        <v>0</v>
      </c>
      <c r="S21" s="149">
        <v>0</v>
      </c>
    </row>
    <row r="22" spans="1:19" x14ac:dyDescent="0.25">
      <c r="A22" s="149" t="s">
        <v>1013</v>
      </c>
      <c r="B22" s="149">
        <v>0</v>
      </c>
      <c r="C22" t="s">
        <v>1014</v>
      </c>
      <c r="D22" t="s">
        <v>1015</v>
      </c>
      <c r="E22" t="s">
        <v>596</v>
      </c>
      <c r="F22" s="26" t="s">
        <v>12</v>
      </c>
      <c r="G22" s="149" t="s">
        <v>548</v>
      </c>
      <c r="H22" s="149" t="s">
        <v>427</v>
      </c>
      <c r="I22" s="149">
        <v>0</v>
      </c>
      <c r="J22" s="185">
        <v>0</v>
      </c>
      <c r="K22" s="185" t="s">
        <v>1422</v>
      </c>
      <c r="L22">
        <v>0</v>
      </c>
      <c r="M22" s="269">
        <v>0</v>
      </c>
      <c r="N22" s="267" t="s">
        <v>2135</v>
      </c>
      <c r="O22" s="248" t="s">
        <v>2135</v>
      </c>
      <c r="P22" s="248">
        <v>0.13400000000000001</v>
      </c>
      <c r="Q22" s="249" t="s">
        <v>584</v>
      </c>
      <c r="R22" s="149">
        <v>0</v>
      </c>
      <c r="S22" s="149">
        <v>0</v>
      </c>
    </row>
    <row r="23" spans="1:19" x14ac:dyDescent="0.25">
      <c r="A23" s="149" t="s">
        <v>1037</v>
      </c>
      <c r="B23" s="149">
        <v>452</v>
      </c>
      <c r="C23" t="s">
        <v>1038</v>
      </c>
      <c r="D23" t="s">
        <v>1039</v>
      </c>
      <c r="E23" t="s">
        <v>596</v>
      </c>
      <c r="F23" s="26" t="s">
        <v>12</v>
      </c>
      <c r="G23" s="149" t="s">
        <v>423</v>
      </c>
      <c r="H23" s="149" t="s">
        <v>424</v>
      </c>
      <c r="I23" s="149">
        <v>0</v>
      </c>
      <c r="J23" s="185">
        <v>0</v>
      </c>
      <c r="K23" s="185" t="s">
        <v>1422</v>
      </c>
      <c r="L23">
        <v>0</v>
      </c>
      <c r="M23" s="269">
        <v>0</v>
      </c>
      <c r="N23" s="267" t="s">
        <v>2135</v>
      </c>
      <c r="O23" s="248" t="s">
        <v>2135</v>
      </c>
      <c r="P23" s="248">
        <v>0.13800000000000001</v>
      </c>
      <c r="Q23" s="249" t="s">
        <v>584</v>
      </c>
      <c r="R23" s="149">
        <v>5</v>
      </c>
      <c r="S23" s="149">
        <v>0</v>
      </c>
    </row>
    <row r="24" spans="1:19" x14ac:dyDescent="0.25">
      <c r="A24" s="149" t="s">
        <v>1037</v>
      </c>
      <c r="B24" s="149">
        <v>452</v>
      </c>
      <c r="C24" t="s">
        <v>1038</v>
      </c>
      <c r="D24" t="s">
        <v>1039</v>
      </c>
      <c r="E24" t="s">
        <v>596</v>
      </c>
      <c r="F24" s="26" t="s">
        <v>12</v>
      </c>
      <c r="G24" s="149" t="s">
        <v>1423</v>
      </c>
      <c r="H24" s="149" t="s">
        <v>434</v>
      </c>
      <c r="I24" s="149">
        <v>0</v>
      </c>
      <c r="J24" s="185">
        <v>0</v>
      </c>
      <c r="K24" s="185" t="s">
        <v>1057</v>
      </c>
      <c r="L24">
        <v>0</v>
      </c>
      <c r="M24" s="269">
        <v>0</v>
      </c>
      <c r="N24" s="267" t="s">
        <v>2135</v>
      </c>
      <c r="O24" s="248" t="s">
        <v>2135</v>
      </c>
      <c r="P24" s="248">
        <v>0</v>
      </c>
      <c r="Q24" s="249" t="s">
        <v>584</v>
      </c>
      <c r="R24" s="149">
        <v>0</v>
      </c>
      <c r="S24" s="149">
        <v>0</v>
      </c>
    </row>
    <row r="25" spans="1:19" x14ac:dyDescent="0.25">
      <c r="A25" s="149" t="s">
        <v>590</v>
      </c>
      <c r="B25" s="149">
        <v>1</v>
      </c>
      <c r="C25" t="s">
        <v>67</v>
      </c>
      <c r="D25" t="s">
        <v>70</v>
      </c>
      <c r="E25" t="s">
        <v>583</v>
      </c>
      <c r="F25" s="26" t="s">
        <v>13</v>
      </c>
      <c r="G25" s="149" t="s">
        <v>423</v>
      </c>
      <c r="H25" s="149" t="s">
        <v>424</v>
      </c>
      <c r="I25" s="149">
        <v>0</v>
      </c>
      <c r="J25" s="185">
        <v>924</v>
      </c>
      <c r="K25" s="185" t="s">
        <v>1422</v>
      </c>
      <c r="L25">
        <v>127.51200000000001</v>
      </c>
      <c r="M25" s="269">
        <v>0</v>
      </c>
      <c r="N25" s="248">
        <v>0</v>
      </c>
      <c r="O25" s="248" t="s">
        <v>2135</v>
      </c>
      <c r="P25" s="248">
        <v>0.13800000000000001</v>
      </c>
      <c r="Q25" s="249" t="s">
        <v>584</v>
      </c>
      <c r="R25" s="149">
        <v>12</v>
      </c>
      <c r="S25" s="149" t="s">
        <v>585</v>
      </c>
    </row>
    <row r="26" spans="1:19" x14ac:dyDescent="0.25">
      <c r="A26" s="149" t="s">
        <v>590</v>
      </c>
      <c r="B26" s="149">
        <v>1</v>
      </c>
      <c r="C26" t="s">
        <v>67</v>
      </c>
      <c r="D26" t="s">
        <v>70</v>
      </c>
      <c r="E26" t="s">
        <v>583</v>
      </c>
      <c r="F26" s="26" t="s">
        <v>13</v>
      </c>
      <c r="G26" s="149" t="s">
        <v>423</v>
      </c>
      <c r="H26" s="149" t="s">
        <v>427</v>
      </c>
      <c r="I26" s="149">
        <v>0</v>
      </c>
      <c r="J26" s="185">
        <v>15330</v>
      </c>
      <c r="K26" s="185" t="s">
        <v>1422</v>
      </c>
      <c r="L26">
        <v>2115.54</v>
      </c>
      <c r="M26" s="269">
        <v>0</v>
      </c>
      <c r="N26" s="248">
        <v>0</v>
      </c>
      <c r="O26" s="248" t="s">
        <v>2135</v>
      </c>
      <c r="P26" s="248">
        <v>0.13800000000000001</v>
      </c>
      <c r="Q26" s="249" t="s">
        <v>584</v>
      </c>
      <c r="R26" s="149">
        <v>12</v>
      </c>
      <c r="S26" s="149" t="s">
        <v>585</v>
      </c>
    </row>
    <row r="27" spans="1:19" x14ac:dyDescent="0.25">
      <c r="A27" s="149" t="s">
        <v>804</v>
      </c>
      <c r="B27" s="149">
        <v>724</v>
      </c>
      <c r="C27" t="s">
        <v>805</v>
      </c>
      <c r="D27" t="s">
        <v>806</v>
      </c>
      <c r="E27" t="s">
        <v>596</v>
      </c>
      <c r="F27" s="26" t="s">
        <v>12</v>
      </c>
      <c r="G27" s="149" t="s">
        <v>430</v>
      </c>
      <c r="H27" s="149" t="s">
        <v>424</v>
      </c>
      <c r="I27" s="149">
        <v>1.2309999999999999</v>
      </c>
      <c r="J27" s="185">
        <v>12</v>
      </c>
      <c r="K27" s="185" t="s">
        <v>1056</v>
      </c>
      <c r="L27">
        <v>12.312000000000001</v>
      </c>
      <c r="M27" s="269">
        <v>0</v>
      </c>
      <c r="N27" s="248">
        <v>102.58333333333331</v>
      </c>
      <c r="O27" s="248">
        <v>0</v>
      </c>
      <c r="P27" s="248">
        <v>1.026</v>
      </c>
      <c r="Q27" s="249" t="s">
        <v>584</v>
      </c>
      <c r="R27" s="149">
        <v>12</v>
      </c>
      <c r="S27" s="149">
        <v>0</v>
      </c>
    </row>
    <row r="28" spans="1:19" x14ac:dyDescent="0.25">
      <c r="A28" s="149" t="s">
        <v>961</v>
      </c>
      <c r="B28" s="149">
        <v>24</v>
      </c>
      <c r="C28" t="s">
        <v>317</v>
      </c>
      <c r="D28" t="s">
        <v>318</v>
      </c>
      <c r="E28" t="s">
        <v>962</v>
      </c>
      <c r="F28" s="26" t="s">
        <v>13</v>
      </c>
      <c r="G28" s="149" t="s">
        <v>423</v>
      </c>
      <c r="H28" s="149" t="s">
        <v>424</v>
      </c>
      <c r="I28" s="149">
        <v>3</v>
      </c>
      <c r="J28" s="185">
        <v>210</v>
      </c>
      <c r="K28" s="185" t="s">
        <v>1422</v>
      </c>
      <c r="L28">
        <v>28.980000000000004</v>
      </c>
      <c r="M28" s="269">
        <v>0</v>
      </c>
      <c r="N28" s="267">
        <v>14.285714285714286</v>
      </c>
      <c r="O28" s="248">
        <v>0</v>
      </c>
      <c r="P28" s="248">
        <v>0.13800000000000001</v>
      </c>
      <c r="Q28" s="249" t="s">
        <v>584</v>
      </c>
      <c r="R28" s="149">
        <v>0</v>
      </c>
      <c r="S28" s="149" t="s">
        <v>318</v>
      </c>
    </row>
    <row r="29" spans="1:19" x14ac:dyDescent="0.25">
      <c r="A29" s="149" t="s">
        <v>751</v>
      </c>
      <c r="B29" s="149">
        <v>214</v>
      </c>
      <c r="C29" t="s">
        <v>167</v>
      </c>
      <c r="D29" t="s">
        <v>168</v>
      </c>
      <c r="E29" t="s">
        <v>753</v>
      </c>
      <c r="F29" s="26" t="s">
        <v>10</v>
      </c>
      <c r="G29" s="149" t="s">
        <v>423</v>
      </c>
      <c r="H29" s="149" t="s">
        <v>427</v>
      </c>
      <c r="I29" s="149">
        <v>3.5649999999999999</v>
      </c>
      <c r="J29" s="185">
        <v>378</v>
      </c>
      <c r="K29" s="185" t="s">
        <v>1422</v>
      </c>
      <c r="L29">
        <v>52.164000000000001</v>
      </c>
      <c r="M29" s="269">
        <v>0</v>
      </c>
      <c r="N29" s="267">
        <v>9.4312169312169321</v>
      </c>
      <c r="O29" s="248">
        <v>0</v>
      </c>
      <c r="P29" s="248">
        <v>0.13800000000000001</v>
      </c>
      <c r="Q29" s="249" t="s">
        <v>584</v>
      </c>
      <c r="R29" s="149">
        <v>12</v>
      </c>
      <c r="S29" s="149" t="s">
        <v>752</v>
      </c>
    </row>
    <row r="30" spans="1:19" x14ac:dyDescent="0.25">
      <c r="A30" s="149" t="s">
        <v>1004</v>
      </c>
      <c r="B30" s="149">
        <v>227</v>
      </c>
      <c r="C30" t="s">
        <v>1273</v>
      </c>
      <c r="D30" t="s">
        <v>1006</v>
      </c>
      <c r="E30" t="s">
        <v>1008</v>
      </c>
      <c r="F30" s="26" t="s">
        <v>10</v>
      </c>
      <c r="G30" s="149" t="s">
        <v>423</v>
      </c>
      <c r="H30" s="149" t="s">
        <v>424</v>
      </c>
      <c r="I30" s="149">
        <v>5.0000000000000009</v>
      </c>
      <c r="J30" s="185">
        <v>1596</v>
      </c>
      <c r="K30" s="185" t="s">
        <v>1422</v>
      </c>
      <c r="L30">
        <v>220.24800000000002</v>
      </c>
      <c r="M30" s="269">
        <v>0</v>
      </c>
      <c r="N30" s="248">
        <v>3.1328320802005019</v>
      </c>
      <c r="O30" s="248">
        <v>0</v>
      </c>
      <c r="P30" s="248">
        <v>0.13800000000000001</v>
      </c>
      <c r="Q30" s="249" t="s">
        <v>584</v>
      </c>
      <c r="R30" s="149">
        <v>12</v>
      </c>
      <c r="S30" s="149" t="s">
        <v>1007</v>
      </c>
    </row>
    <row r="31" spans="1:19" x14ac:dyDescent="0.25">
      <c r="A31" s="149" t="s">
        <v>611</v>
      </c>
      <c r="B31" s="149">
        <v>2</v>
      </c>
      <c r="C31" t="s">
        <v>78</v>
      </c>
      <c r="D31" t="s">
        <v>90</v>
      </c>
      <c r="E31" t="s">
        <v>598</v>
      </c>
      <c r="F31" s="26" t="s">
        <v>13</v>
      </c>
      <c r="G31" s="149" t="s">
        <v>423</v>
      </c>
      <c r="H31" s="149" t="s">
        <v>424</v>
      </c>
      <c r="I31" s="149">
        <v>13</v>
      </c>
      <c r="J31" s="185">
        <v>4788</v>
      </c>
      <c r="K31" s="185" t="s">
        <v>1422</v>
      </c>
      <c r="L31">
        <v>660.74400000000003</v>
      </c>
      <c r="M31" s="269">
        <v>0</v>
      </c>
      <c r="N31" s="248">
        <v>2.7151211361737677</v>
      </c>
      <c r="O31" s="248">
        <v>0</v>
      </c>
      <c r="P31" s="248">
        <v>0.13800000000000001</v>
      </c>
      <c r="Q31" s="249" t="s">
        <v>584</v>
      </c>
      <c r="R31" s="149">
        <v>12</v>
      </c>
      <c r="S31" s="149" t="s">
        <v>599</v>
      </c>
    </row>
    <row r="32" spans="1:19" x14ac:dyDescent="0.25">
      <c r="A32" s="149" t="s">
        <v>591</v>
      </c>
      <c r="B32" s="149">
        <v>1</v>
      </c>
      <c r="C32" t="s">
        <v>67</v>
      </c>
      <c r="D32" t="s">
        <v>71</v>
      </c>
      <c r="E32" t="s">
        <v>583</v>
      </c>
      <c r="F32" s="26" t="s">
        <v>13</v>
      </c>
      <c r="G32" s="149" t="s">
        <v>423</v>
      </c>
      <c r="H32" s="149" t="s">
        <v>424</v>
      </c>
      <c r="I32" s="149">
        <v>18.000000000000004</v>
      </c>
      <c r="J32" s="185">
        <v>1680</v>
      </c>
      <c r="K32" s="185" t="s">
        <v>1422</v>
      </c>
      <c r="L32">
        <v>231.84000000000003</v>
      </c>
      <c r="M32" s="269">
        <v>0</v>
      </c>
      <c r="N32" s="248">
        <v>10.714285714285717</v>
      </c>
      <c r="O32" s="248">
        <v>0</v>
      </c>
      <c r="P32" s="248">
        <v>0.13800000000000001</v>
      </c>
      <c r="Q32" s="249" t="s">
        <v>584</v>
      </c>
      <c r="R32" s="149">
        <v>12</v>
      </c>
      <c r="S32" s="149" t="s">
        <v>585</v>
      </c>
    </row>
    <row r="33" spans="1:19" x14ac:dyDescent="0.25">
      <c r="A33" s="149" t="s">
        <v>789</v>
      </c>
      <c r="B33" s="149">
        <v>10</v>
      </c>
      <c r="C33" t="s">
        <v>784</v>
      </c>
      <c r="D33" t="s">
        <v>198</v>
      </c>
      <c r="E33" t="s">
        <v>786</v>
      </c>
      <c r="F33" s="26" t="s">
        <v>7</v>
      </c>
      <c r="G33" s="149" t="s">
        <v>423</v>
      </c>
      <c r="H33" s="149" t="s">
        <v>427</v>
      </c>
      <c r="I33" s="149">
        <v>29</v>
      </c>
      <c r="J33" s="185">
        <v>3738</v>
      </c>
      <c r="K33" s="185" t="s">
        <v>1422</v>
      </c>
      <c r="L33">
        <v>515.84400000000005</v>
      </c>
      <c r="M33" s="269">
        <v>0</v>
      </c>
      <c r="N33" s="248">
        <v>7.7581594435527022</v>
      </c>
      <c r="O33" s="248">
        <v>0</v>
      </c>
      <c r="P33" s="248">
        <v>0.13800000000000001</v>
      </c>
      <c r="Q33" s="249" t="s">
        <v>584</v>
      </c>
      <c r="R33" s="149">
        <v>0</v>
      </c>
      <c r="S33" s="149">
        <v>0</v>
      </c>
    </row>
    <row r="34" spans="1:19" x14ac:dyDescent="0.25">
      <c r="A34" s="149" t="s">
        <v>737</v>
      </c>
      <c r="B34" s="149">
        <v>121</v>
      </c>
      <c r="C34" t="s">
        <v>2005</v>
      </c>
      <c r="D34" t="s">
        <v>154</v>
      </c>
      <c r="E34" t="s">
        <v>596</v>
      </c>
      <c r="F34" s="26" t="s">
        <v>12</v>
      </c>
      <c r="G34" s="149" t="s">
        <v>423</v>
      </c>
      <c r="H34" s="149" t="s">
        <v>427</v>
      </c>
      <c r="I34" s="149">
        <v>39.45000000000001</v>
      </c>
      <c r="J34" s="185">
        <v>3864</v>
      </c>
      <c r="K34" s="185" t="s">
        <v>1422</v>
      </c>
      <c r="L34">
        <v>533.23200000000008</v>
      </c>
      <c r="M34" s="269">
        <v>0</v>
      </c>
      <c r="N34" s="267">
        <v>10.209627329192548</v>
      </c>
      <c r="O34" s="248">
        <v>0</v>
      </c>
      <c r="P34" s="248">
        <v>0.13800000000000001</v>
      </c>
      <c r="Q34" s="249" t="s">
        <v>584</v>
      </c>
      <c r="R34" s="149">
        <v>0</v>
      </c>
      <c r="S34" s="149">
        <v>0</v>
      </c>
    </row>
    <row r="35" spans="1:19" x14ac:dyDescent="0.25">
      <c r="A35" s="149" t="s">
        <v>828</v>
      </c>
      <c r="B35" s="149">
        <v>13</v>
      </c>
      <c r="C35" t="s">
        <v>218</v>
      </c>
      <c r="D35" t="s">
        <v>221</v>
      </c>
      <c r="E35" t="s">
        <v>596</v>
      </c>
      <c r="F35" s="26" t="s">
        <v>12</v>
      </c>
      <c r="G35" s="149" t="s">
        <v>423</v>
      </c>
      <c r="H35" s="149" t="s">
        <v>431</v>
      </c>
      <c r="I35" s="149">
        <v>46.075000000000003</v>
      </c>
      <c r="J35" s="185">
        <v>0</v>
      </c>
      <c r="K35" s="185" t="s">
        <v>1422</v>
      </c>
      <c r="L35">
        <v>0</v>
      </c>
      <c r="M35" s="269">
        <v>0</v>
      </c>
      <c r="N35" s="248" t="s">
        <v>2135</v>
      </c>
      <c r="O35" s="248" t="s">
        <v>2135</v>
      </c>
      <c r="P35" s="248">
        <v>0.13800000000000001</v>
      </c>
      <c r="Q35" s="249" t="s">
        <v>584</v>
      </c>
      <c r="R35" s="149">
        <v>12</v>
      </c>
      <c r="S35" s="149">
        <v>0</v>
      </c>
    </row>
    <row r="36" spans="1:19" x14ac:dyDescent="0.25">
      <c r="A36" s="149" t="s">
        <v>779</v>
      </c>
      <c r="B36" s="149">
        <v>108</v>
      </c>
      <c r="C36" t="s">
        <v>1634</v>
      </c>
      <c r="D36" t="s">
        <v>339</v>
      </c>
      <c r="E36" t="s">
        <v>596</v>
      </c>
      <c r="F36" s="26" t="s">
        <v>12</v>
      </c>
      <c r="G36" s="149" t="s">
        <v>423</v>
      </c>
      <c r="H36" s="149" t="s">
        <v>424</v>
      </c>
      <c r="I36" s="149">
        <v>49</v>
      </c>
      <c r="J36" s="185">
        <v>8232</v>
      </c>
      <c r="K36" s="185" t="s">
        <v>1422</v>
      </c>
      <c r="L36">
        <v>1136.0160000000001</v>
      </c>
      <c r="M36" s="269">
        <v>0</v>
      </c>
      <c r="N36" s="248">
        <v>5.9523809523809526</v>
      </c>
      <c r="O36" s="248">
        <v>0</v>
      </c>
      <c r="P36" s="248">
        <v>0.13800000000000001</v>
      </c>
      <c r="Q36" s="249" t="s">
        <v>584</v>
      </c>
      <c r="R36" s="149">
        <v>12</v>
      </c>
      <c r="S36" s="149">
        <v>0</v>
      </c>
    </row>
    <row r="37" spans="1:19" x14ac:dyDescent="0.25">
      <c r="A37" s="149" t="s">
        <v>586</v>
      </c>
      <c r="B37" s="149">
        <v>1</v>
      </c>
      <c r="C37" t="s">
        <v>67</v>
      </c>
      <c r="D37" t="s">
        <v>72</v>
      </c>
      <c r="E37" t="s">
        <v>583</v>
      </c>
      <c r="F37" s="26" t="s">
        <v>13</v>
      </c>
      <c r="G37" s="149" t="s">
        <v>423</v>
      </c>
      <c r="H37" s="149" t="s">
        <v>427</v>
      </c>
      <c r="I37" s="149">
        <v>50</v>
      </c>
      <c r="J37" s="185">
        <v>7434</v>
      </c>
      <c r="K37" s="185" t="s">
        <v>1422</v>
      </c>
      <c r="L37">
        <v>1025.8920000000001</v>
      </c>
      <c r="M37" s="269">
        <v>0</v>
      </c>
      <c r="N37" s="267">
        <v>6.7258541834813022</v>
      </c>
      <c r="O37" s="248">
        <v>0</v>
      </c>
      <c r="P37" s="248">
        <v>0.13800000000000001</v>
      </c>
      <c r="Q37" s="249" t="s">
        <v>584</v>
      </c>
      <c r="R37" s="149">
        <v>0</v>
      </c>
      <c r="S37" s="149" t="s">
        <v>585</v>
      </c>
    </row>
    <row r="38" spans="1:19" x14ac:dyDescent="0.25">
      <c r="A38" s="149" t="s">
        <v>1022</v>
      </c>
      <c r="B38" s="149">
        <v>0</v>
      </c>
      <c r="C38" t="s">
        <v>1023</v>
      </c>
      <c r="D38" t="s">
        <v>1024</v>
      </c>
      <c r="E38" t="s">
        <v>596</v>
      </c>
      <c r="F38" s="26" t="s">
        <v>12</v>
      </c>
      <c r="G38" s="149" t="s">
        <v>423</v>
      </c>
      <c r="H38" s="149" t="s">
        <v>424</v>
      </c>
      <c r="I38" s="149">
        <v>55</v>
      </c>
      <c r="J38" s="185">
        <v>5082</v>
      </c>
      <c r="K38" s="185" t="s">
        <v>1422</v>
      </c>
      <c r="L38">
        <v>701.31600000000003</v>
      </c>
      <c r="M38" s="269">
        <v>0</v>
      </c>
      <c r="N38" s="267">
        <v>10.822510822510823</v>
      </c>
      <c r="O38" s="248">
        <v>0</v>
      </c>
      <c r="P38" s="248">
        <v>0.13800000000000001</v>
      </c>
      <c r="Q38" s="249" t="s">
        <v>584</v>
      </c>
      <c r="R38" s="149">
        <v>12</v>
      </c>
      <c r="S38" s="149">
        <v>0</v>
      </c>
    </row>
    <row r="39" spans="1:19" x14ac:dyDescent="0.25">
      <c r="A39" s="149" t="s">
        <v>1031</v>
      </c>
      <c r="B39" s="149">
        <v>106</v>
      </c>
      <c r="C39" t="s">
        <v>373</v>
      </c>
      <c r="D39" t="s">
        <v>375</v>
      </c>
      <c r="E39" t="s">
        <v>1030</v>
      </c>
      <c r="F39" s="26" t="s">
        <v>4</v>
      </c>
      <c r="G39" s="149" t="s">
        <v>423</v>
      </c>
      <c r="H39" s="149" t="s">
        <v>424</v>
      </c>
      <c r="I39" s="149">
        <v>68</v>
      </c>
      <c r="J39" s="185">
        <v>4998</v>
      </c>
      <c r="K39" s="185" t="s">
        <v>1422</v>
      </c>
      <c r="L39">
        <v>689.72400000000005</v>
      </c>
      <c r="M39" s="269">
        <v>0</v>
      </c>
      <c r="N39" s="248">
        <v>13.605442176870747</v>
      </c>
      <c r="O39" s="248">
        <v>0</v>
      </c>
      <c r="P39" s="248">
        <v>0.13800000000000001</v>
      </c>
      <c r="Q39" s="249" t="s">
        <v>584</v>
      </c>
      <c r="R39" s="149">
        <v>0</v>
      </c>
      <c r="S39" s="149" t="s">
        <v>407</v>
      </c>
    </row>
    <row r="40" spans="1:19" x14ac:dyDescent="0.25">
      <c r="A40" s="149" t="s">
        <v>826</v>
      </c>
      <c r="B40" s="149">
        <v>13</v>
      </c>
      <c r="C40" t="s">
        <v>218</v>
      </c>
      <c r="D40" t="s">
        <v>77</v>
      </c>
      <c r="E40" t="s">
        <v>596</v>
      </c>
      <c r="F40" s="26" t="s">
        <v>12</v>
      </c>
      <c r="G40" s="149" t="s">
        <v>423</v>
      </c>
      <c r="H40" s="149" t="s">
        <v>427</v>
      </c>
      <c r="I40" s="149">
        <v>105.74000000000001</v>
      </c>
      <c r="J40" s="185">
        <v>18900</v>
      </c>
      <c r="K40" s="185" t="s">
        <v>1422</v>
      </c>
      <c r="L40">
        <v>2608.2000000000003</v>
      </c>
      <c r="M40" s="269">
        <v>0</v>
      </c>
      <c r="N40" s="248">
        <v>5.5947089947089959</v>
      </c>
      <c r="O40" s="248">
        <v>0</v>
      </c>
      <c r="P40" s="248">
        <v>0.13800000000000001</v>
      </c>
      <c r="Q40" s="249" t="s">
        <v>584</v>
      </c>
      <c r="R40" s="149">
        <v>0</v>
      </c>
      <c r="S40" s="149">
        <v>0</v>
      </c>
    </row>
    <row r="41" spans="1:19" x14ac:dyDescent="0.25">
      <c r="A41" s="149" t="s">
        <v>798</v>
      </c>
      <c r="B41" s="149">
        <v>720</v>
      </c>
      <c r="C41" t="s">
        <v>799</v>
      </c>
      <c r="D41" t="s">
        <v>800</v>
      </c>
      <c r="E41" t="s">
        <v>596</v>
      </c>
      <c r="F41" s="26" t="s">
        <v>12</v>
      </c>
      <c r="G41" s="149" t="s">
        <v>423</v>
      </c>
      <c r="H41" s="149" t="s">
        <v>424</v>
      </c>
      <c r="I41" s="149">
        <v>119.56</v>
      </c>
      <c r="J41" s="185">
        <v>9660</v>
      </c>
      <c r="K41" s="185" t="s">
        <v>1422</v>
      </c>
      <c r="L41">
        <v>1333.0800000000002</v>
      </c>
      <c r="M41" s="269">
        <v>0</v>
      </c>
      <c r="N41" s="248">
        <v>12.376811594202898</v>
      </c>
      <c r="O41" s="248">
        <v>0</v>
      </c>
      <c r="P41" s="248">
        <v>0.13800000000000001</v>
      </c>
      <c r="Q41" s="249" t="s">
        <v>584</v>
      </c>
      <c r="R41" s="149">
        <v>12</v>
      </c>
      <c r="S41" s="149">
        <v>0</v>
      </c>
    </row>
    <row r="42" spans="1:19" x14ac:dyDescent="0.25">
      <c r="A42" s="149" t="s">
        <v>586</v>
      </c>
      <c r="B42" s="149">
        <v>1</v>
      </c>
      <c r="C42" t="s">
        <v>67</v>
      </c>
      <c r="D42" t="s">
        <v>72</v>
      </c>
      <c r="E42" t="s">
        <v>583</v>
      </c>
      <c r="F42" s="26" t="s">
        <v>13</v>
      </c>
      <c r="G42" s="149" t="s">
        <v>423</v>
      </c>
      <c r="H42" s="149" t="s">
        <v>424</v>
      </c>
      <c r="I42" s="149">
        <v>131</v>
      </c>
      <c r="J42" s="185">
        <v>10416</v>
      </c>
      <c r="K42" s="185" t="s">
        <v>1422</v>
      </c>
      <c r="L42">
        <v>1437.4080000000001</v>
      </c>
      <c r="M42" s="269">
        <v>0</v>
      </c>
      <c r="N42" s="248">
        <v>12.576804915514593</v>
      </c>
      <c r="O42" s="248">
        <v>0</v>
      </c>
      <c r="P42" s="248">
        <v>0.13800000000000001</v>
      </c>
      <c r="Q42" s="249" t="s">
        <v>584</v>
      </c>
      <c r="R42" s="149">
        <v>0</v>
      </c>
      <c r="S42" s="149" t="s">
        <v>585</v>
      </c>
    </row>
    <row r="43" spans="1:19" x14ac:dyDescent="0.25">
      <c r="A43" s="149" t="s">
        <v>740</v>
      </c>
      <c r="B43" s="149">
        <v>121</v>
      </c>
      <c r="C43" t="s">
        <v>2005</v>
      </c>
      <c r="D43" t="s">
        <v>156</v>
      </c>
      <c r="E43" t="s">
        <v>596</v>
      </c>
      <c r="F43" s="26" t="s">
        <v>12</v>
      </c>
      <c r="G43" s="149" t="s">
        <v>423</v>
      </c>
      <c r="H43" s="149" t="s">
        <v>431</v>
      </c>
      <c r="I43" s="149">
        <v>169.91200000000001</v>
      </c>
      <c r="J43" s="185">
        <v>0</v>
      </c>
      <c r="K43" s="185" t="s">
        <v>1422</v>
      </c>
      <c r="L43">
        <v>0</v>
      </c>
      <c r="M43" s="269">
        <v>0</v>
      </c>
      <c r="N43" s="267" t="s">
        <v>2135</v>
      </c>
      <c r="O43" s="248" t="s">
        <v>2135</v>
      </c>
      <c r="P43" s="248">
        <v>0.13800000000000001</v>
      </c>
      <c r="Q43" s="249" t="s">
        <v>584</v>
      </c>
      <c r="R43" s="149">
        <v>12</v>
      </c>
      <c r="S43" s="149">
        <v>0</v>
      </c>
    </row>
    <row r="44" spans="1:19" x14ac:dyDescent="0.25">
      <c r="A44" s="149" t="s">
        <v>828</v>
      </c>
      <c r="B44" s="149">
        <v>13</v>
      </c>
      <c r="C44" t="s">
        <v>218</v>
      </c>
      <c r="D44" t="s">
        <v>221</v>
      </c>
      <c r="E44" t="s">
        <v>596</v>
      </c>
      <c r="F44" s="26" t="s">
        <v>12</v>
      </c>
      <c r="G44" s="149" t="s">
        <v>423</v>
      </c>
      <c r="H44" s="149" t="s">
        <v>427</v>
      </c>
      <c r="I44" s="149">
        <v>199.71199999999999</v>
      </c>
      <c r="J44" s="185">
        <v>23142</v>
      </c>
      <c r="K44" s="185" t="s">
        <v>1422</v>
      </c>
      <c r="L44">
        <v>3193.5960000000005</v>
      </c>
      <c r="M44" s="269">
        <v>0</v>
      </c>
      <c r="N44" s="267">
        <v>8.6298504882896889</v>
      </c>
      <c r="O44" s="248">
        <v>0</v>
      </c>
      <c r="P44" s="248">
        <v>0.13800000000000001</v>
      </c>
      <c r="Q44" s="249" t="s">
        <v>584</v>
      </c>
      <c r="R44" s="149">
        <v>12</v>
      </c>
      <c r="S44" s="149">
        <v>0</v>
      </c>
    </row>
    <row r="45" spans="1:19" x14ac:dyDescent="0.25">
      <c r="A45" s="149" t="s">
        <v>828</v>
      </c>
      <c r="B45" s="149">
        <v>13</v>
      </c>
      <c r="C45" t="s">
        <v>218</v>
      </c>
      <c r="D45" t="s">
        <v>221</v>
      </c>
      <c r="E45" t="s">
        <v>596</v>
      </c>
      <c r="F45" s="26" t="s">
        <v>12</v>
      </c>
      <c r="G45" s="149" t="s">
        <v>423</v>
      </c>
      <c r="H45" s="149" t="s">
        <v>432</v>
      </c>
      <c r="I45" s="149">
        <v>219.36500000000004</v>
      </c>
      <c r="J45" s="185">
        <v>17598</v>
      </c>
      <c r="K45" s="185" t="s">
        <v>1422</v>
      </c>
      <c r="L45">
        <v>2428.5240000000003</v>
      </c>
      <c r="M45" s="269">
        <v>0</v>
      </c>
      <c r="N45" s="248">
        <v>12.465336970110242</v>
      </c>
      <c r="O45" s="248">
        <v>0</v>
      </c>
      <c r="P45" s="248">
        <v>0.13800000000000001</v>
      </c>
      <c r="Q45" s="249" t="s">
        <v>584</v>
      </c>
      <c r="R45" s="149">
        <v>12</v>
      </c>
      <c r="S45" s="149">
        <v>0</v>
      </c>
    </row>
    <row r="46" spans="1:19" x14ac:dyDescent="0.25">
      <c r="A46" s="149" t="s">
        <v>984</v>
      </c>
      <c r="B46" s="149">
        <v>100</v>
      </c>
      <c r="C46" t="s">
        <v>340</v>
      </c>
      <c r="D46" t="s">
        <v>343</v>
      </c>
      <c r="E46" t="s">
        <v>982</v>
      </c>
      <c r="F46" s="26" t="s">
        <v>13</v>
      </c>
      <c r="G46" s="149" t="s">
        <v>423</v>
      </c>
      <c r="H46" s="149" t="s">
        <v>424</v>
      </c>
      <c r="I46" s="149">
        <v>251</v>
      </c>
      <c r="J46" s="185">
        <v>89376</v>
      </c>
      <c r="K46" s="185" t="s">
        <v>1422</v>
      </c>
      <c r="L46">
        <v>12333.888000000001</v>
      </c>
      <c r="M46" s="269">
        <v>0</v>
      </c>
      <c r="N46" s="248">
        <v>2.8083601861797352</v>
      </c>
      <c r="O46" s="248">
        <v>0</v>
      </c>
      <c r="P46" s="248">
        <v>0.13800000000000001</v>
      </c>
      <c r="Q46" s="249" t="s">
        <v>584</v>
      </c>
      <c r="R46" s="149">
        <v>12</v>
      </c>
      <c r="S46" s="149" t="s">
        <v>341</v>
      </c>
    </row>
    <row r="47" spans="1:19" x14ac:dyDescent="0.25">
      <c r="A47" s="149" t="s">
        <v>827</v>
      </c>
      <c r="B47" s="149">
        <v>13</v>
      </c>
      <c r="C47" t="s">
        <v>218</v>
      </c>
      <c r="D47" t="s">
        <v>220</v>
      </c>
      <c r="E47" t="s">
        <v>596</v>
      </c>
      <c r="F47" s="26" t="s">
        <v>12</v>
      </c>
      <c r="G47" s="149" t="s">
        <v>423</v>
      </c>
      <c r="H47" s="149" t="s">
        <v>434</v>
      </c>
      <c r="I47" s="149">
        <v>293.04400000000004</v>
      </c>
      <c r="J47" s="185">
        <v>29904</v>
      </c>
      <c r="K47" s="185" t="s">
        <v>1422</v>
      </c>
      <c r="L47">
        <v>4126.7520000000004</v>
      </c>
      <c r="M47" s="269">
        <v>0</v>
      </c>
      <c r="N47" s="267">
        <v>9.7994917067950791</v>
      </c>
      <c r="O47" s="248">
        <v>0</v>
      </c>
      <c r="P47" s="248">
        <v>0.13800000000000001</v>
      </c>
      <c r="Q47" s="249" t="s">
        <v>584</v>
      </c>
      <c r="R47" s="149">
        <v>0</v>
      </c>
      <c r="S47" s="149">
        <v>0</v>
      </c>
    </row>
    <row r="48" spans="1:19" x14ac:dyDescent="0.25">
      <c r="A48" s="149" t="s">
        <v>608</v>
      </c>
      <c r="B48" s="149">
        <v>2</v>
      </c>
      <c r="C48" t="s">
        <v>78</v>
      </c>
      <c r="D48" t="s">
        <v>82</v>
      </c>
      <c r="E48" t="s">
        <v>598</v>
      </c>
      <c r="F48" s="26" t="s">
        <v>13</v>
      </c>
      <c r="G48" s="149" t="s">
        <v>423</v>
      </c>
      <c r="H48" s="149" t="s">
        <v>424</v>
      </c>
      <c r="I48" s="149">
        <v>306</v>
      </c>
      <c r="J48" s="185">
        <v>35826</v>
      </c>
      <c r="K48" s="185" t="s">
        <v>1422</v>
      </c>
      <c r="L48">
        <v>4943.9880000000003</v>
      </c>
      <c r="M48" s="269">
        <v>0</v>
      </c>
      <c r="N48" s="267">
        <v>8.5412828671914252</v>
      </c>
      <c r="O48" s="248">
        <v>0</v>
      </c>
      <c r="P48" s="248">
        <v>0.13800000000000001</v>
      </c>
      <c r="Q48" s="249" t="s">
        <v>584</v>
      </c>
      <c r="R48" s="149">
        <v>0</v>
      </c>
      <c r="S48" s="149" t="s">
        <v>599</v>
      </c>
    </row>
    <row r="49" spans="1:19" x14ac:dyDescent="0.25">
      <c r="A49" s="149" t="s">
        <v>840</v>
      </c>
      <c r="B49" s="149">
        <v>32</v>
      </c>
      <c r="C49" t="s">
        <v>227</v>
      </c>
      <c r="D49" t="s">
        <v>231</v>
      </c>
      <c r="E49" t="s">
        <v>596</v>
      </c>
      <c r="F49" s="26" t="s">
        <v>12</v>
      </c>
      <c r="G49" s="149" t="s">
        <v>423</v>
      </c>
      <c r="H49" s="149" t="s">
        <v>424</v>
      </c>
      <c r="I49" s="149">
        <v>444</v>
      </c>
      <c r="J49" s="185">
        <v>30030</v>
      </c>
      <c r="K49" s="185" t="s">
        <v>1422</v>
      </c>
      <c r="L49">
        <v>4144.1400000000003</v>
      </c>
      <c r="M49" s="269">
        <v>0</v>
      </c>
      <c r="N49" s="248">
        <v>14.785214785214785</v>
      </c>
      <c r="O49" s="248">
        <v>0</v>
      </c>
      <c r="P49" s="248">
        <v>0.13800000000000001</v>
      </c>
      <c r="Q49" s="249" t="s">
        <v>584</v>
      </c>
      <c r="R49" s="149">
        <v>12</v>
      </c>
      <c r="S49" s="149">
        <v>0</v>
      </c>
    </row>
    <row r="50" spans="1:19" x14ac:dyDescent="0.25">
      <c r="A50" s="149" t="s">
        <v>1047</v>
      </c>
      <c r="B50" s="149">
        <v>111</v>
      </c>
      <c r="C50" t="s">
        <v>380</v>
      </c>
      <c r="D50" t="s">
        <v>381</v>
      </c>
      <c r="E50" t="s">
        <v>860</v>
      </c>
      <c r="F50" s="26" t="s">
        <v>13</v>
      </c>
      <c r="G50" s="149" t="s">
        <v>423</v>
      </c>
      <c r="H50" s="149" t="s">
        <v>424</v>
      </c>
      <c r="I50" s="149">
        <v>673</v>
      </c>
      <c r="J50" s="185">
        <v>71106</v>
      </c>
      <c r="K50" s="185" t="s">
        <v>1422</v>
      </c>
      <c r="L50">
        <v>9812.6280000000006</v>
      </c>
      <c r="M50" s="269">
        <v>0</v>
      </c>
      <c r="N50" s="267">
        <v>9.4647427783871958</v>
      </c>
      <c r="O50" s="248">
        <v>0</v>
      </c>
      <c r="P50" s="248">
        <v>0.13800000000000001</v>
      </c>
      <c r="Q50" s="249" t="s">
        <v>584</v>
      </c>
      <c r="R50" s="149">
        <v>12</v>
      </c>
      <c r="S50" s="149" t="s">
        <v>965</v>
      </c>
    </row>
    <row r="51" spans="1:19" x14ac:dyDescent="0.25">
      <c r="A51" s="149" t="s">
        <v>963</v>
      </c>
      <c r="B51" s="149">
        <v>212</v>
      </c>
      <c r="C51" t="s">
        <v>319</v>
      </c>
      <c r="D51" t="s">
        <v>320</v>
      </c>
      <c r="E51" t="s">
        <v>860</v>
      </c>
      <c r="F51" s="26" t="s">
        <v>13</v>
      </c>
      <c r="G51" s="149" t="s">
        <v>423</v>
      </c>
      <c r="H51" s="149" t="s">
        <v>424</v>
      </c>
      <c r="I51" s="149">
        <v>732.06000000000017</v>
      </c>
      <c r="J51" s="185">
        <v>55860</v>
      </c>
      <c r="K51" s="185" t="s">
        <v>1422</v>
      </c>
      <c r="L51">
        <v>7708.68</v>
      </c>
      <c r="M51" s="269">
        <v>0</v>
      </c>
      <c r="N51" s="267">
        <v>13.105263157894738</v>
      </c>
      <c r="O51" s="248">
        <v>0</v>
      </c>
      <c r="P51" s="248">
        <v>0.13800000000000001</v>
      </c>
      <c r="Q51" s="249" t="s">
        <v>584</v>
      </c>
      <c r="R51" s="149">
        <v>0</v>
      </c>
      <c r="S51" s="149" t="s">
        <v>965</v>
      </c>
    </row>
    <row r="52" spans="1:19" x14ac:dyDescent="0.25">
      <c r="A52" s="149" t="s">
        <v>740</v>
      </c>
      <c r="B52" s="149">
        <v>121</v>
      </c>
      <c r="C52" t="s">
        <v>2005</v>
      </c>
      <c r="D52" t="s">
        <v>156</v>
      </c>
      <c r="E52" t="s">
        <v>596</v>
      </c>
      <c r="F52" s="26" t="s">
        <v>12</v>
      </c>
      <c r="G52" s="149" t="s">
        <v>423</v>
      </c>
      <c r="H52" s="149" t="s">
        <v>432</v>
      </c>
      <c r="I52" s="149">
        <v>817.94699999999989</v>
      </c>
      <c r="J52" s="185">
        <v>84462</v>
      </c>
      <c r="K52" s="185" t="s">
        <v>1422</v>
      </c>
      <c r="L52">
        <v>11655.756000000001</v>
      </c>
      <c r="M52" s="269">
        <v>0</v>
      </c>
      <c r="N52" s="267">
        <v>9.684201179228527</v>
      </c>
      <c r="O52" s="248">
        <v>0</v>
      </c>
      <c r="P52" s="248">
        <v>0.13800000000000001</v>
      </c>
      <c r="Q52" s="249" t="s">
        <v>584</v>
      </c>
      <c r="R52" s="149">
        <v>12</v>
      </c>
      <c r="S52" s="149">
        <v>0</v>
      </c>
    </row>
    <row r="53" spans="1:19" x14ac:dyDescent="0.25">
      <c r="A53" s="149" t="s">
        <v>609</v>
      </c>
      <c r="B53" s="149">
        <v>2</v>
      </c>
      <c r="C53" t="s">
        <v>78</v>
      </c>
      <c r="D53" t="s">
        <v>86</v>
      </c>
      <c r="E53" t="s">
        <v>598</v>
      </c>
      <c r="F53" s="26" t="s">
        <v>13</v>
      </c>
      <c r="G53" s="149" t="s">
        <v>423</v>
      </c>
      <c r="H53" s="149" t="s">
        <v>424</v>
      </c>
      <c r="I53" s="149">
        <v>818.00000000000011</v>
      </c>
      <c r="J53" s="185">
        <v>56868</v>
      </c>
      <c r="K53" s="185" t="s">
        <v>1422</v>
      </c>
      <c r="L53">
        <v>7847.7840000000006</v>
      </c>
      <c r="M53" s="269">
        <v>0</v>
      </c>
      <c r="N53" s="267">
        <v>14.384187944010694</v>
      </c>
      <c r="O53" s="248">
        <v>0</v>
      </c>
      <c r="P53" s="248">
        <v>0.13800000000000001</v>
      </c>
      <c r="Q53" s="249" t="s">
        <v>584</v>
      </c>
      <c r="R53" s="149">
        <v>12</v>
      </c>
      <c r="S53" s="149" t="s">
        <v>599</v>
      </c>
    </row>
    <row r="54" spans="1:19" x14ac:dyDescent="0.25">
      <c r="A54" s="149" t="s">
        <v>775</v>
      </c>
      <c r="B54" s="149">
        <v>8</v>
      </c>
      <c r="C54" t="s">
        <v>187</v>
      </c>
      <c r="D54" t="s">
        <v>190</v>
      </c>
      <c r="E54" t="s">
        <v>596</v>
      </c>
      <c r="F54" s="26" t="s">
        <v>12</v>
      </c>
      <c r="G54" s="149" t="s">
        <v>430</v>
      </c>
      <c r="H54" s="149" t="s">
        <v>427</v>
      </c>
      <c r="I54" s="149">
        <v>862</v>
      </c>
      <c r="J54" s="185">
        <v>30921</v>
      </c>
      <c r="K54" s="185" t="s">
        <v>1056</v>
      </c>
      <c r="L54">
        <v>31724.946</v>
      </c>
      <c r="M54" s="269">
        <v>0</v>
      </c>
      <c r="N54" s="248">
        <v>27.877494259564696</v>
      </c>
      <c r="O54" s="248">
        <v>0</v>
      </c>
      <c r="P54" s="248">
        <v>1.026</v>
      </c>
      <c r="Q54" s="249" t="s">
        <v>584</v>
      </c>
      <c r="R54" s="149">
        <v>0</v>
      </c>
      <c r="S54" s="149">
        <v>0</v>
      </c>
    </row>
    <row r="55" spans="1:19" x14ac:dyDescent="0.25">
      <c r="A55" s="149" t="s">
        <v>944</v>
      </c>
      <c r="B55" s="149">
        <v>254</v>
      </c>
      <c r="C55" t="s">
        <v>301</v>
      </c>
      <c r="D55" t="s">
        <v>305</v>
      </c>
      <c r="E55" t="s">
        <v>945</v>
      </c>
      <c r="F55" s="26" t="s">
        <v>10</v>
      </c>
      <c r="G55" s="149" t="s">
        <v>423</v>
      </c>
      <c r="H55" s="149" t="s">
        <v>424</v>
      </c>
      <c r="I55" s="149">
        <v>886.3900000000001</v>
      </c>
      <c r="J55" s="185">
        <v>81060</v>
      </c>
      <c r="K55" s="185" t="s">
        <v>1422</v>
      </c>
      <c r="L55">
        <v>11186.28</v>
      </c>
      <c r="M55" s="269">
        <v>0</v>
      </c>
      <c r="N55" s="248">
        <v>10.934986429805084</v>
      </c>
      <c r="O55" s="248">
        <v>0</v>
      </c>
      <c r="P55" s="248">
        <v>0.13800000000000001</v>
      </c>
      <c r="Q55" s="249" t="s">
        <v>584</v>
      </c>
      <c r="R55" s="149">
        <v>12</v>
      </c>
      <c r="S55" s="149" t="s">
        <v>305</v>
      </c>
    </row>
    <row r="56" spans="1:19" x14ac:dyDescent="0.25">
      <c r="A56" s="149" t="s">
        <v>961</v>
      </c>
      <c r="B56" s="149">
        <v>24</v>
      </c>
      <c r="C56" t="s">
        <v>317</v>
      </c>
      <c r="D56" t="s">
        <v>318</v>
      </c>
      <c r="E56" t="s">
        <v>962</v>
      </c>
      <c r="F56" s="26" t="s">
        <v>13</v>
      </c>
      <c r="G56" s="149" t="s">
        <v>425</v>
      </c>
      <c r="H56" s="149" t="s">
        <v>426</v>
      </c>
      <c r="I56" s="149">
        <v>1097</v>
      </c>
      <c r="J56" s="185">
        <v>0</v>
      </c>
      <c r="K56" s="185" t="s">
        <v>2146</v>
      </c>
      <c r="L56">
        <v>0</v>
      </c>
      <c r="M56" s="269">
        <v>0</v>
      </c>
      <c r="N56" s="248" t="s">
        <v>2135</v>
      </c>
      <c r="O56" s="248" t="s">
        <v>2135</v>
      </c>
      <c r="P56" s="248">
        <v>0</v>
      </c>
      <c r="Q56" s="249" t="s">
        <v>584</v>
      </c>
      <c r="R56" s="149">
        <v>12</v>
      </c>
      <c r="S56" s="149" t="s">
        <v>318</v>
      </c>
    </row>
    <row r="57" spans="1:19" x14ac:dyDescent="0.25">
      <c r="A57" s="149" t="s">
        <v>789</v>
      </c>
      <c r="B57" s="149">
        <v>10</v>
      </c>
      <c r="C57" t="s">
        <v>784</v>
      </c>
      <c r="D57" t="s">
        <v>198</v>
      </c>
      <c r="E57" t="s">
        <v>786</v>
      </c>
      <c r="F57" s="26" t="s">
        <v>7</v>
      </c>
      <c r="G57" s="149" t="s">
        <v>423</v>
      </c>
      <c r="H57" s="149" t="s">
        <v>424</v>
      </c>
      <c r="I57" s="149">
        <v>1978</v>
      </c>
      <c r="J57" s="185">
        <v>233940</v>
      </c>
      <c r="K57" s="185" t="s">
        <v>1422</v>
      </c>
      <c r="L57">
        <v>32283.72</v>
      </c>
      <c r="M57" s="269">
        <v>0</v>
      </c>
      <c r="N57" s="267">
        <v>8.4551594425921177</v>
      </c>
      <c r="O57" s="248">
        <v>0</v>
      </c>
      <c r="P57" s="248">
        <v>0.13800000000000001</v>
      </c>
      <c r="Q57" s="249" t="s">
        <v>584</v>
      </c>
      <c r="R57" s="149">
        <v>12</v>
      </c>
      <c r="S57" s="149">
        <v>0</v>
      </c>
    </row>
    <row r="58" spans="1:19" x14ac:dyDescent="0.25">
      <c r="A58" s="149" t="s">
        <v>1037</v>
      </c>
      <c r="B58" s="149">
        <v>452</v>
      </c>
      <c r="C58" t="s">
        <v>1038</v>
      </c>
      <c r="D58" t="s">
        <v>1039</v>
      </c>
      <c r="E58" t="s">
        <v>596</v>
      </c>
      <c r="F58" s="26" t="s">
        <v>12</v>
      </c>
      <c r="G58" s="149" t="s">
        <v>430</v>
      </c>
      <c r="H58" s="149" t="s">
        <v>434</v>
      </c>
      <c r="I58" s="149">
        <v>2161.1120000000001</v>
      </c>
      <c r="J58" s="185">
        <v>14618</v>
      </c>
      <c r="K58" s="185" t="s">
        <v>1056</v>
      </c>
      <c r="L58">
        <v>14998.068000000001</v>
      </c>
      <c r="M58" s="269">
        <v>0</v>
      </c>
      <c r="N58" s="248">
        <v>147.83910247639895</v>
      </c>
      <c r="O58" s="248">
        <v>0</v>
      </c>
      <c r="P58" s="248">
        <v>1.026</v>
      </c>
      <c r="Q58" s="249" t="s">
        <v>584</v>
      </c>
      <c r="R58" s="149">
        <v>12</v>
      </c>
      <c r="S58" s="149">
        <v>0</v>
      </c>
    </row>
    <row r="59" spans="1:19" x14ac:dyDescent="0.25">
      <c r="A59" s="149" t="s">
        <v>1037</v>
      </c>
      <c r="B59" s="149">
        <v>452</v>
      </c>
      <c r="C59" t="s">
        <v>1038</v>
      </c>
      <c r="D59" t="s">
        <v>1039</v>
      </c>
      <c r="E59" t="s">
        <v>596</v>
      </c>
      <c r="F59" s="26" t="s">
        <v>12</v>
      </c>
      <c r="G59" s="149" t="s">
        <v>423</v>
      </c>
      <c r="H59" s="149" t="s">
        <v>434</v>
      </c>
      <c r="I59" s="149">
        <v>2827.9320000000002</v>
      </c>
      <c r="J59" s="185">
        <v>146076</v>
      </c>
      <c r="K59" s="185" t="s">
        <v>1422</v>
      </c>
      <c r="L59">
        <v>20158.488000000001</v>
      </c>
      <c r="M59" s="269">
        <v>0</v>
      </c>
      <c r="N59" s="267">
        <v>19.359319806128319</v>
      </c>
      <c r="O59" s="248">
        <v>0</v>
      </c>
      <c r="P59" s="248">
        <v>0.13800000000000001</v>
      </c>
      <c r="Q59" s="249" t="s">
        <v>584</v>
      </c>
      <c r="R59" s="149">
        <v>0</v>
      </c>
      <c r="S59" s="149">
        <v>0</v>
      </c>
    </row>
    <row r="60" spans="1:19" x14ac:dyDescent="0.25">
      <c r="A60" s="149" t="s">
        <v>617</v>
      </c>
      <c r="B60" s="149">
        <v>2</v>
      </c>
      <c r="C60" t="s">
        <v>78</v>
      </c>
      <c r="D60" t="s">
        <v>93</v>
      </c>
      <c r="E60" t="s">
        <v>602</v>
      </c>
      <c r="F60" s="26" t="s">
        <v>13</v>
      </c>
      <c r="G60" s="149" t="s">
        <v>425</v>
      </c>
      <c r="H60" s="149" t="s">
        <v>426</v>
      </c>
      <c r="I60" s="149">
        <v>2945</v>
      </c>
      <c r="J60" s="185">
        <v>0</v>
      </c>
      <c r="K60" s="185" t="s">
        <v>2146</v>
      </c>
      <c r="L60">
        <v>0</v>
      </c>
      <c r="M60" s="269">
        <v>0</v>
      </c>
      <c r="N60" s="248" t="s">
        <v>2135</v>
      </c>
      <c r="O60" s="248" t="s">
        <v>2135</v>
      </c>
      <c r="P60" s="248">
        <v>0</v>
      </c>
      <c r="Q60" s="249" t="s">
        <v>584</v>
      </c>
      <c r="R60" s="149">
        <v>12</v>
      </c>
      <c r="S60" s="149" t="s">
        <v>603</v>
      </c>
    </row>
    <row r="61" spans="1:19" x14ac:dyDescent="0.25">
      <c r="A61" s="149" t="s">
        <v>791</v>
      </c>
      <c r="B61" s="149">
        <v>160</v>
      </c>
      <c r="C61" t="s">
        <v>200</v>
      </c>
      <c r="D61" t="s">
        <v>201</v>
      </c>
      <c r="E61" t="s">
        <v>792</v>
      </c>
      <c r="F61" s="26" t="s">
        <v>7</v>
      </c>
      <c r="G61" s="149" t="s">
        <v>425</v>
      </c>
      <c r="H61" s="149" t="s">
        <v>426</v>
      </c>
      <c r="I61" s="149">
        <v>3100</v>
      </c>
      <c r="J61" s="185">
        <v>0</v>
      </c>
      <c r="K61" s="185" t="s">
        <v>2146</v>
      </c>
      <c r="L61">
        <v>0</v>
      </c>
      <c r="M61" s="269">
        <v>0</v>
      </c>
      <c r="N61" s="267" t="s">
        <v>2135</v>
      </c>
      <c r="O61" s="248" t="s">
        <v>2135</v>
      </c>
      <c r="P61" s="248">
        <v>0</v>
      </c>
      <c r="Q61" s="249" t="s">
        <v>584</v>
      </c>
      <c r="R61" s="149">
        <v>12</v>
      </c>
      <c r="S61" s="149" t="s">
        <v>793</v>
      </c>
    </row>
    <row r="62" spans="1:19" x14ac:dyDescent="0.25">
      <c r="A62" s="149" t="s">
        <v>594</v>
      </c>
      <c r="B62" s="149">
        <v>742</v>
      </c>
      <c r="C62" t="s">
        <v>75</v>
      </c>
      <c r="D62" t="s">
        <v>76</v>
      </c>
      <c r="E62" t="s">
        <v>596</v>
      </c>
      <c r="F62" s="26" t="s">
        <v>12</v>
      </c>
      <c r="G62" s="149" t="s">
        <v>428</v>
      </c>
      <c r="H62" s="149" t="s">
        <v>429</v>
      </c>
      <c r="I62" s="149">
        <v>4500</v>
      </c>
      <c r="J62" s="185">
        <v>0</v>
      </c>
      <c r="K62" s="185" t="s">
        <v>2146</v>
      </c>
      <c r="L62">
        <v>0</v>
      </c>
      <c r="M62" s="269">
        <v>0</v>
      </c>
      <c r="N62" s="267" t="s">
        <v>2135</v>
      </c>
      <c r="O62" s="248" t="s">
        <v>2135</v>
      </c>
      <c r="P62" s="248">
        <v>0</v>
      </c>
      <c r="Q62" s="249" t="s">
        <v>584</v>
      </c>
      <c r="R62" s="149">
        <v>12</v>
      </c>
      <c r="S62" s="149">
        <v>0</v>
      </c>
    </row>
    <row r="63" spans="1:19" x14ac:dyDescent="0.25">
      <c r="A63" s="149" t="s">
        <v>591</v>
      </c>
      <c r="B63" s="149">
        <v>1</v>
      </c>
      <c r="C63" t="s">
        <v>67</v>
      </c>
      <c r="D63" t="s">
        <v>71</v>
      </c>
      <c r="E63" t="s">
        <v>583</v>
      </c>
      <c r="F63" s="26" t="s">
        <v>13</v>
      </c>
      <c r="G63" s="149" t="s">
        <v>425</v>
      </c>
      <c r="H63" s="149" t="s">
        <v>426</v>
      </c>
      <c r="I63" s="149">
        <v>5634.0000000000009</v>
      </c>
      <c r="J63" s="185">
        <v>0</v>
      </c>
      <c r="K63" s="185" t="s">
        <v>2146</v>
      </c>
      <c r="L63">
        <v>0</v>
      </c>
      <c r="M63" s="269">
        <v>0</v>
      </c>
      <c r="N63" s="248" t="s">
        <v>2135</v>
      </c>
      <c r="O63" s="248" t="s">
        <v>2135</v>
      </c>
      <c r="P63" s="248">
        <v>0</v>
      </c>
      <c r="Q63" s="249" t="s">
        <v>584</v>
      </c>
      <c r="R63" s="149">
        <v>12</v>
      </c>
      <c r="S63" s="149" t="s">
        <v>585</v>
      </c>
    </row>
    <row r="64" spans="1:19" x14ac:dyDescent="0.25">
      <c r="A64" s="149" t="s">
        <v>944</v>
      </c>
      <c r="B64" s="149">
        <v>254</v>
      </c>
      <c r="C64" t="s">
        <v>301</v>
      </c>
      <c r="D64" t="s">
        <v>305</v>
      </c>
      <c r="E64" t="s">
        <v>945</v>
      </c>
      <c r="F64" s="26" t="s">
        <v>10</v>
      </c>
      <c r="G64" s="149" t="s">
        <v>430</v>
      </c>
      <c r="H64" s="149" t="s">
        <v>424</v>
      </c>
      <c r="I64" s="149">
        <v>5711.6100000000006</v>
      </c>
      <c r="J64" s="185">
        <v>72628</v>
      </c>
      <c r="K64" s="185" t="s">
        <v>1056</v>
      </c>
      <c r="L64">
        <v>74516.328000000009</v>
      </c>
      <c r="M64" s="269">
        <v>0</v>
      </c>
      <c r="N64" s="267">
        <v>78.641983807897788</v>
      </c>
      <c r="O64" s="248">
        <v>0</v>
      </c>
      <c r="P64" s="248">
        <v>1.026</v>
      </c>
      <c r="Q64" s="249" t="s">
        <v>584</v>
      </c>
      <c r="R64" s="149">
        <v>12</v>
      </c>
      <c r="S64" s="149" t="s">
        <v>305</v>
      </c>
    </row>
    <row r="65" spans="1:19" x14ac:dyDescent="0.25">
      <c r="A65" s="149" t="s">
        <v>946</v>
      </c>
      <c r="B65" s="149">
        <v>254</v>
      </c>
      <c r="C65" t="s">
        <v>301</v>
      </c>
      <c r="D65" t="s">
        <v>306</v>
      </c>
      <c r="E65" t="s">
        <v>947</v>
      </c>
      <c r="F65" s="26" t="s">
        <v>10</v>
      </c>
      <c r="G65" s="149" t="s">
        <v>423</v>
      </c>
      <c r="H65" s="149" t="s">
        <v>424</v>
      </c>
      <c r="I65" s="149">
        <v>5759</v>
      </c>
      <c r="J65" s="185">
        <v>411642</v>
      </c>
      <c r="K65" s="185" t="s">
        <v>1422</v>
      </c>
      <c r="L65">
        <v>56806.596000000005</v>
      </c>
      <c r="M65" s="269">
        <v>0</v>
      </c>
      <c r="N65" s="267">
        <v>13.99031197010995</v>
      </c>
      <c r="O65" s="248">
        <v>0</v>
      </c>
      <c r="P65" s="248">
        <v>0.13800000000000001</v>
      </c>
      <c r="Q65" s="249" t="s">
        <v>584</v>
      </c>
      <c r="R65" s="149">
        <v>12</v>
      </c>
      <c r="S65" s="149" t="s">
        <v>306</v>
      </c>
    </row>
    <row r="66" spans="1:19" x14ac:dyDescent="0.25">
      <c r="A66" s="149" t="s">
        <v>606</v>
      </c>
      <c r="B66" s="149">
        <v>2</v>
      </c>
      <c r="C66" t="s">
        <v>78</v>
      </c>
      <c r="D66" t="s">
        <v>95</v>
      </c>
      <c r="E66" t="s">
        <v>598</v>
      </c>
      <c r="F66" s="26" t="s">
        <v>13</v>
      </c>
      <c r="G66" s="149" t="s">
        <v>425</v>
      </c>
      <c r="H66" s="149" t="s">
        <v>426</v>
      </c>
      <c r="I66" s="149">
        <v>5875</v>
      </c>
      <c r="J66" s="185">
        <v>0</v>
      </c>
      <c r="K66" s="185" t="s">
        <v>2146</v>
      </c>
      <c r="L66">
        <v>0</v>
      </c>
      <c r="M66" s="269">
        <v>0</v>
      </c>
      <c r="N66" s="267" t="s">
        <v>2135</v>
      </c>
      <c r="O66" s="248" t="s">
        <v>2135</v>
      </c>
      <c r="P66" s="248">
        <v>0</v>
      </c>
      <c r="Q66" s="249" t="s">
        <v>584</v>
      </c>
      <c r="R66" s="149">
        <v>12</v>
      </c>
      <c r="S66" s="149" t="s">
        <v>599</v>
      </c>
    </row>
    <row r="67" spans="1:19" x14ac:dyDescent="0.25">
      <c r="A67" s="149" t="s">
        <v>911</v>
      </c>
      <c r="B67" s="149">
        <v>0</v>
      </c>
      <c r="C67" t="s">
        <v>274</v>
      </c>
      <c r="D67" t="s">
        <v>277</v>
      </c>
      <c r="E67" t="s">
        <v>910</v>
      </c>
      <c r="F67" s="26" t="s">
        <v>13</v>
      </c>
      <c r="G67" s="149" t="s">
        <v>425</v>
      </c>
      <c r="H67" s="149" t="s">
        <v>426</v>
      </c>
      <c r="I67" s="149">
        <v>5966</v>
      </c>
      <c r="J67" s="185">
        <v>0</v>
      </c>
      <c r="K67" s="185" t="s">
        <v>2146</v>
      </c>
      <c r="L67">
        <v>0</v>
      </c>
      <c r="M67" s="269">
        <v>0</v>
      </c>
      <c r="N67" s="267" t="s">
        <v>2135</v>
      </c>
      <c r="O67" s="248" t="s">
        <v>2135</v>
      </c>
      <c r="P67" s="248">
        <v>0</v>
      </c>
      <c r="Q67" s="249" t="s">
        <v>584</v>
      </c>
      <c r="R67" s="149">
        <v>12</v>
      </c>
      <c r="S67" s="149" t="s">
        <v>276</v>
      </c>
    </row>
    <row r="68" spans="1:19" x14ac:dyDescent="0.25">
      <c r="A68" s="149" t="s">
        <v>1034</v>
      </c>
      <c r="B68" s="149">
        <v>0</v>
      </c>
      <c r="C68" t="s">
        <v>1035</v>
      </c>
      <c r="D68" t="s">
        <v>1036</v>
      </c>
      <c r="E68" t="s">
        <v>1030</v>
      </c>
      <c r="F68" s="26" t="s">
        <v>4</v>
      </c>
      <c r="G68" s="149" t="s">
        <v>1060</v>
      </c>
      <c r="H68" s="149" t="s">
        <v>424</v>
      </c>
      <c r="I68" s="149">
        <v>6345.9129999999986</v>
      </c>
      <c r="J68" s="185">
        <v>970914</v>
      </c>
      <c r="K68" s="185" t="s">
        <v>1422</v>
      </c>
      <c r="L68">
        <v>116509.68</v>
      </c>
      <c r="M68" s="269">
        <v>0</v>
      </c>
      <c r="N68" s="267">
        <v>6.5360196680653475</v>
      </c>
      <c r="O68" s="248">
        <v>0</v>
      </c>
      <c r="P68" s="248">
        <v>0.12</v>
      </c>
      <c r="Q68" s="249" t="s">
        <v>584</v>
      </c>
      <c r="R68" s="149">
        <v>0</v>
      </c>
      <c r="S68" s="149" t="s">
        <v>407</v>
      </c>
    </row>
    <row r="69" spans="1:19" x14ac:dyDescent="0.25">
      <c r="A69" s="149" t="s">
        <v>826</v>
      </c>
      <c r="B69" s="149">
        <v>13</v>
      </c>
      <c r="C69" t="s">
        <v>218</v>
      </c>
      <c r="D69" t="s">
        <v>77</v>
      </c>
      <c r="E69" t="s">
        <v>596</v>
      </c>
      <c r="F69" s="26" t="s">
        <v>12</v>
      </c>
      <c r="G69" s="149" t="s">
        <v>1424</v>
      </c>
      <c r="H69" s="149" t="s">
        <v>427</v>
      </c>
      <c r="I69" s="149">
        <v>7104.2599999999993</v>
      </c>
      <c r="J69" s="185">
        <v>1183728</v>
      </c>
      <c r="K69" s="185" t="s">
        <v>1422</v>
      </c>
      <c r="L69">
        <v>165721.92000000001</v>
      </c>
      <c r="M69" s="269">
        <v>0</v>
      </c>
      <c r="N69" s="248">
        <v>6.0015983401592248</v>
      </c>
      <c r="O69" s="248">
        <v>0</v>
      </c>
      <c r="P69" s="248">
        <v>0.14000000000000001</v>
      </c>
      <c r="Q69" s="249" t="s">
        <v>584</v>
      </c>
      <c r="R69" s="149">
        <v>12</v>
      </c>
      <c r="S69" s="149">
        <v>0</v>
      </c>
    </row>
    <row r="70" spans="1:19" x14ac:dyDescent="0.25">
      <c r="A70" s="149" t="s">
        <v>794</v>
      </c>
      <c r="B70" s="149">
        <v>160</v>
      </c>
      <c r="C70" t="s">
        <v>200</v>
      </c>
      <c r="D70" t="s">
        <v>202</v>
      </c>
      <c r="E70" t="s">
        <v>792</v>
      </c>
      <c r="F70" s="26" t="s">
        <v>7</v>
      </c>
      <c r="G70" s="149" t="s">
        <v>423</v>
      </c>
      <c r="H70" s="149" t="s">
        <v>424</v>
      </c>
      <c r="I70" s="149">
        <v>7570</v>
      </c>
      <c r="J70" s="185">
        <v>554400</v>
      </c>
      <c r="K70" s="185" t="s">
        <v>1422</v>
      </c>
      <c r="L70">
        <v>76507.200000000012</v>
      </c>
      <c r="M70" s="269">
        <v>0</v>
      </c>
      <c r="N70" s="267">
        <v>13.654401154401155</v>
      </c>
      <c r="O70" s="248">
        <v>0</v>
      </c>
      <c r="P70" s="248">
        <v>0.13800000000000001</v>
      </c>
      <c r="Q70" s="249" t="s">
        <v>584</v>
      </c>
      <c r="R70" s="149">
        <v>4</v>
      </c>
      <c r="S70" s="149" t="s">
        <v>793</v>
      </c>
    </row>
    <row r="71" spans="1:19" x14ac:dyDescent="0.25">
      <c r="A71" s="149" t="s">
        <v>604</v>
      </c>
      <c r="B71" s="149">
        <v>2</v>
      </c>
      <c r="C71" t="s">
        <v>78</v>
      </c>
      <c r="D71" t="s">
        <v>605</v>
      </c>
      <c r="E71" t="s">
        <v>602</v>
      </c>
      <c r="F71" s="26" t="s">
        <v>13</v>
      </c>
      <c r="G71" s="149" t="s">
        <v>425</v>
      </c>
      <c r="H71" s="149" t="s">
        <v>426</v>
      </c>
      <c r="I71" s="149">
        <v>8640</v>
      </c>
      <c r="J71" s="185">
        <v>0</v>
      </c>
      <c r="K71" s="185" t="s">
        <v>2146</v>
      </c>
      <c r="L71">
        <v>0</v>
      </c>
      <c r="M71" s="269">
        <v>0</v>
      </c>
      <c r="N71" s="248" t="s">
        <v>2135</v>
      </c>
      <c r="O71" s="248" t="s">
        <v>2135</v>
      </c>
      <c r="P71" s="248">
        <v>0</v>
      </c>
      <c r="Q71" s="249" t="s">
        <v>584</v>
      </c>
      <c r="R71" s="149">
        <v>12</v>
      </c>
      <c r="S71" s="149" t="s">
        <v>603</v>
      </c>
    </row>
    <row r="72" spans="1:19" x14ac:dyDescent="0.25">
      <c r="A72" s="149" t="s">
        <v>787</v>
      </c>
      <c r="B72" s="149">
        <v>10</v>
      </c>
      <c r="C72" t="s">
        <v>784</v>
      </c>
      <c r="D72" t="s">
        <v>196</v>
      </c>
      <c r="E72" t="s">
        <v>786</v>
      </c>
      <c r="F72" s="26" t="s">
        <v>7</v>
      </c>
      <c r="G72" s="149" t="s">
        <v>423</v>
      </c>
      <c r="H72" s="149" t="s">
        <v>424</v>
      </c>
      <c r="I72" s="149">
        <v>9104</v>
      </c>
      <c r="J72" s="185">
        <v>668892</v>
      </c>
      <c r="K72" s="185" t="s">
        <v>1422</v>
      </c>
      <c r="L72">
        <v>92307.096000000005</v>
      </c>
      <c r="M72" s="269">
        <v>0</v>
      </c>
      <c r="N72" s="248">
        <v>13.610567924268791</v>
      </c>
      <c r="O72" s="248">
        <v>0</v>
      </c>
      <c r="P72" s="248">
        <v>0.13800000000000001</v>
      </c>
      <c r="Q72" s="249" t="s">
        <v>584</v>
      </c>
      <c r="R72" s="149">
        <v>12</v>
      </c>
      <c r="S72" s="149">
        <v>0</v>
      </c>
    </row>
    <row r="73" spans="1:19" x14ac:dyDescent="0.25">
      <c r="A73" s="149" t="s">
        <v>1009</v>
      </c>
      <c r="B73" s="149">
        <v>227</v>
      </c>
      <c r="C73" t="s">
        <v>1273</v>
      </c>
      <c r="D73" t="s">
        <v>1010</v>
      </c>
      <c r="E73" t="s">
        <v>1008</v>
      </c>
      <c r="F73" s="26" t="s">
        <v>10</v>
      </c>
      <c r="G73" s="149" t="s">
        <v>430</v>
      </c>
      <c r="H73" s="149" t="s">
        <v>424</v>
      </c>
      <c r="I73" s="149">
        <v>9104</v>
      </c>
      <c r="J73" s="185">
        <v>84645</v>
      </c>
      <c r="K73" s="185" t="s">
        <v>1056</v>
      </c>
      <c r="L73">
        <v>86845.77</v>
      </c>
      <c r="M73" s="269">
        <v>0</v>
      </c>
      <c r="N73" s="267">
        <v>107.55508299367949</v>
      </c>
      <c r="O73" s="248">
        <v>0</v>
      </c>
      <c r="P73" s="248">
        <v>1.026</v>
      </c>
      <c r="Q73" s="249" t="s">
        <v>584</v>
      </c>
      <c r="R73" s="149">
        <v>12</v>
      </c>
      <c r="S73" s="149" t="s">
        <v>1007</v>
      </c>
    </row>
    <row r="74" spans="1:19" x14ac:dyDescent="0.25">
      <c r="A74" s="149" t="s">
        <v>963</v>
      </c>
      <c r="B74" s="149">
        <v>212</v>
      </c>
      <c r="C74" t="s">
        <v>319</v>
      </c>
      <c r="D74" t="s">
        <v>320</v>
      </c>
      <c r="E74" t="s">
        <v>860</v>
      </c>
      <c r="F74" s="26" t="s">
        <v>13</v>
      </c>
      <c r="G74" s="149" t="s">
        <v>425</v>
      </c>
      <c r="H74" s="149" t="s">
        <v>426</v>
      </c>
      <c r="I74" s="149">
        <v>13108</v>
      </c>
      <c r="J74" s="185">
        <v>0</v>
      </c>
      <c r="K74" s="185" t="s">
        <v>2146</v>
      </c>
      <c r="L74">
        <v>0</v>
      </c>
      <c r="M74" s="269">
        <v>0</v>
      </c>
      <c r="N74" s="267" t="s">
        <v>2135</v>
      </c>
      <c r="O74" s="248" t="s">
        <v>2135</v>
      </c>
      <c r="P74" s="248">
        <v>0</v>
      </c>
      <c r="Q74" s="249" t="s">
        <v>584</v>
      </c>
      <c r="R74" s="149">
        <v>12</v>
      </c>
      <c r="S74" s="149" t="s">
        <v>965</v>
      </c>
    </row>
    <row r="75" spans="1:19" x14ac:dyDescent="0.25">
      <c r="A75" s="149" t="s">
        <v>863</v>
      </c>
      <c r="B75" s="149">
        <v>103</v>
      </c>
      <c r="C75" t="s">
        <v>245</v>
      </c>
      <c r="D75" t="s">
        <v>248</v>
      </c>
      <c r="E75" t="s">
        <v>860</v>
      </c>
      <c r="F75" s="26" t="s">
        <v>13</v>
      </c>
      <c r="G75" s="149" t="s">
        <v>425</v>
      </c>
      <c r="H75" s="149" t="s">
        <v>426</v>
      </c>
      <c r="I75" s="149">
        <v>13723.000000000002</v>
      </c>
      <c r="J75" s="185">
        <v>0</v>
      </c>
      <c r="K75" s="185" t="s">
        <v>2146</v>
      </c>
      <c r="L75">
        <v>0</v>
      </c>
      <c r="M75" s="269">
        <v>0</v>
      </c>
      <c r="N75" s="248" t="s">
        <v>2135</v>
      </c>
      <c r="O75" s="248" t="s">
        <v>2135</v>
      </c>
      <c r="P75" s="248">
        <v>0</v>
      </c>
      <c r="Q75" s="249" t="s">
        <v>584</v>
      </c>
      <c r="R75" s="149">
        <v>12</v>
      </c>
      <c r="S75" s="149" t="s">
        <v>965</v>
      </c>
    </row>
    <row r="76" spans="1:19" x14ac:dyDescent="0.25">
      <c r="A76" s="149" t="s">
        <v>600</v>
      </c>
      <c r="B76" s="149">
        <v>2</v>
      </c>
      <c r="C76" t="s">
        <v>78</v>
      </c>
      <c r="D76" t="s">
        <v>601</v>
      </c>
      <c r="E76" t="s">
        <v>602</v>
      </c>
      <c r="F76" s="26" t="s">
        <v>13</v>
      </c>
      <c r="G76" s="149" t="s">
        <v>425</v>
      </c>
      <c r="H76" s="149" t="s">
        <v>426</v>
      </c>
      <c r="I76" s="149">
        <v>15140</v>
      </c>
      <c r="J76" s="185">
        <v>0</v>
      </c>
      <c r="K76" s="185" t="s">
        <v>2146</v>
      </c>
      <c r="L76">
        <v>0</v>
      </c>
      <c r="M76" s="269">
        <v>0</v>
      </c>
      <c r="N76" s="248" t="s">
        <v>2135</v>
      </c>
      <c r="O76" s="248" t="s">
        <v>2135</v>
      </c>
      <c r="P76" s="248">
        <v>0</v>
      </c>
      <c r="Q76" s="249" t="s">
        <v>584</v>
      </c>
      <c r="R76" s="149">
        <v>0</v>
      </c>
      <c r="S76" s="149" t="s">
        <v>603</v>
      </c>
    </row>
    <row r="77" spans="1:19" x14ac:dyDescent="0.25">
      <c r="A77" s="149" t="s">
        <v>912</v>
      </c>
      <c r="B77" s="149">
        <v>0</v>
      </c>
      <c r="C77" t="s">
        <v>274</v>
      </c>
      <c r="D77" t="s">
        <v>278</v>
      </c>
      <c r="E77" t="s">
        <v>910</v>
      </c>
      <c r="F77" s="26" t="s">
        <v>13</v>
      </c>
      <c r="G77" s="149" t="s">
        <v>425</v>
      </c>
      <c r="H77" s="149" t="s">
        <v>426</v>
      </c>
      <c r="I77" s="149">
        <v>15659.999999999998</v>
      </c>
      <c r="J77" s="185">
        <v>0</v>
      </c>
      <c r="K77" s="185" t="s">
        <v>2146</v>
      </c>
      <c r="L77">
        <v>0</v>
      </c>
      <c r="M77" s="269">
        <v>0</v>
      </c>
      <c r="N77" s="248" t="s">
        <v>2135</v>
      </c>
      <c r="O77" s="248" t="s">
        <v>2135</v>
      </c>
      <c r="P77" s="248">
        <v>0</v>
      </c>
      <c r="Q77" s="249" t="s">
        <v>584</v>
      </c>
      <c r="R77" s="149">
        <v>12</v>
      </c>
      <c r="S77" s="149" t="s">
        <v>276</v>
      </c>
    </row>
    <row r="78" spans="1:19" x14ac:dyDescent="0.25">
      <c r="A78" s="149" t="s">
        <v>827</v>
      </c>
      <c r="B78" s="149">
        <v>13</v>
      </c>
      <c r="C78" t="s">
        <v>218</v>
      </c>
      <c r="D78" t="s">
        <v>220</v>
      </c>
      <c r="E78" t="s">
        <v>596</v>
      </c>
      <c r="F78" s="26" t="s">
        <v>12</v>
      </c>
      <c r="G78" s="149" t="s">
        <v>1059</v>
      </c>
      <c r="H78" s="149" t="s">
        <v>434</v>
      </c>
      <c r="I78" s="149">
        <v>16112.422999999999</v>
      </c>
      <c r="J78" s="185">
        <v>15906</v>
      </c>
      <c r="K78" s="185" t="s">
        <v>1057</v>
      </c>
      <c r="L78">
        <v>226024.26</v>
      </c>
      <c r="M78" s="269">
        <v>0</v>
      </c>
      <c r="N78" s="267">
        <v>1012.9776813780962</v>
      </c>
      <c r="O78" s="248">
        <v>0</v>
      </c>
      <c r="P78" s="248">
        <v>14.21</v>
      </c>
      <c r="Q78" s="249" t="s">
        <v>584</v>
      </c>
      <c r="R78" s="149">
        <v>1</v>
      </c>
      <c r="S78" s="149">
        <v>0</v>
      </c>
    </row>
    <row r="79" spans="1:19" x14ac:dyDescent="0.25">
      <c r="A79" s="149" t="s">
        <v>795</v>
      </c>
      <c r="B79" s="149">
        <v>160</v>
      </c>
      <c r="C79" t="s">
        <v>200</v>
      </c>
      <c r="D79" t="s">
        <v>203</v>
      </c>
      <c r="E79" t="s">
        <v>792</v>
      </c>
      <c r="F79" s="26" t="s">
        <v>7</v>
      </c>
      <c r="G79" s="149" t="s">
        <v>425</v>
      </c>
      <c r="H79" s="149" t="s">
        <v>426</v>
      </c>
      <c r="I79" s="149">
        <v>16525</v>
      </c>
      <c r="J79" s="185">
        <v>0</v>
      </c>
      <c r="K79" s="185" t="s">
        <v>2146</v>
      </c>
      <c r="L79">
        <v>0</v>
      </c>
      <c r="M79" s="269">
        <v>0</v>
      </c>
      <c r="N79" s="267" t="s">
        <v>2135</v>
      </c>
      <c r="O79" s="248" t="s">
        <v>2135</v>
      </c>
      <c r="P79" s="248">
        <v>0</v>
      </c>
      <c r="Q79" s="249" t="s">
        <v>584</v>
      </c>
      <c r="R79" s="149">
        <v>0</v>
      </c>
      <c r="S79" s="149" t="s">
        <v>793</v>
      </c>
    </row>
    <row r="80" spans="1:19" x14ac:dyDescent="0.25">
      <c r="A80" s="149" t="s">
        <v>836</v>
      </c>
      <c r="B80" s="149">
        <v>32</v>
      </c>
      <c r="C80" t="s">
        <v>227</v>
      </c>
      <c r="D80" t="s">
        <v>228</v>
      </c>
      <c r="E80" t="s">
        <v>596</v>
      </c>
      <c r="F80" s="26" t="s">
        <v>12</v>
      </c>
      <c r="G80" s="149" t="s">
        <v>430</v>
      </c>
      <c r="H80" s="149" t="s">
        <v>427</v>
      </c>
      <c r="I80" s="149">
        <v>17447</v>
      </c>
      <c r="J80" s="185">
        <v>388466</v>
      </c>
      <c r="K80" s="185" t="s">
        <v>1056</v>
      </c>
      <c r="L80">
        <v>398566.11599999998</v>
      </c>
      <c r="M80" s="269">
        <v>0</v>
      </c>
      <c r="N80" s="248">
        <v>44.912553479583799</v>
      </c>
      <c r="O80" s="248">
        <v>0</v>
      </c>
      <c r="P80" s="248">
        <v>1.026</v>
      </c>
      <c r="Q80" s="249" t="s">
        <v>584</v>
      </c>
      <c r="R80" s="149">
        <v>12</v>
      </c>
      <c r="S80" s="149">
        <v>0</v>
      </c>
    </row>
    <row r="81" spans="1:19" x14ac:dyDescent="0.25">
      <c r="A81" s="149" t="s">
        <v>1042</v>
      </c>
      <c r="B81" s="149">
        <v>0</v>
      </c>
      <c r="C81" t="s">
        <v>1043</v>
      </c>
      <c r="D81" t="s">
        <v>1044</v>
      </c>
      <c r="E81" t="s">
        <v>1030</v>
      </c>
      <c r="F81" s="26" t="s">
        <v>4</v>
      </c>
      <c r="G81" s="149" t="s">
        <v>423</v>
      </c>
      <c r="H81" s="149" t="s">
        <v>424</v>
      </c>
      <c r="I81" s="149">
        <v>18767</v>
      </c>
      <c r="J81" s="185">
        <v>1244208</v>
      </c>
      <c r="K81" s="185" t="s">
        <v>1422</v>
      </c>
      <c r="L81">
        <v>171700.70400000003</v>
      </c>
      <c r="M81" s="269">
        <v>0</v>
      </c>
      <c r="N81" s="267">
        <v>15.08349086326402</v>
      </c>
      <c r="O81" s="248">
        <v>0</v>
      </c>
      <c r="P81" s="248">
        <v>0.13800000000000001</v>
      </c>
      <c r="Q81" s="249" t="s">
        <v>584</v>
      </c>
      <c r="R81" s="149">
        <v>12</v>
      </c>
      <c r="S81" s="149" t="s">
        <v>407</v>
      </c>
    </row>
    <row r="82" spans="1:19" x14ac:dyDescent="0.25">
      <c r="A82" s="149" t="s">
        <v>597</v>
      </c>
      <c r="B82" s="149">
        <v>2</v>
      </c>
      <c r="C82" t="s">
        <v>78</v>
      </c>
      <c r="D82" t="s">
        <v>81</v>
      </c>
      <c r="E82" t="s">
        <v>598</v>
      </c>
      <c r="F82" s="26" t="s">
        <v>13</v>
      </c>
      <c r="G82" s="149" t="s">
        <v>425</v>
      </c>
      <c r="H82" s="149" t="s">
        <v>426</v>
      </c>
      <c r="I82" s="149">
        <v>21145</v>
      </c>
      <c r="J82" s="185">
        <v>0</v>
      </c>
      <c r="K82" s="185" t="s">
        <v>2146</v>
      </c>
      <c r="L82">
        <v>0</v>
      </c>
      <c r="M82" s="269">
        <v>0</v>
      </c>
      <c r="N82" s="248" t="s">
        <v>2135</v>
      </c>
      <c r="O82" s="248" t="s">
        <v>2135</v>
      </c>
      <c r="P82" s="248">
        <v>0</v>
      </c>
      <c r="Q82" s="249" t="s">
        <v>584</v>
      </c>
      <c r="R82" s="149">
        <v>12</v>
      </c>
      <c r="S82" s="149" t="s">
        <v>599</v>
      </c>
    </row>
    <row r="83" spans="1:19" x14ac:dyDescent="0.25">
      <c r="A83" s="149" t="s">
        <v>790</v>
      </c>
      <c r="B83" s="149">
        <v>10</v>
      </c>
      <c r="C83" t="s">
        <v>784</v>
      </c>
      <c r="D83" t="s">
        <v>199</v>
      </c>
      <c r="E83" t="s">
        <v>786</v>
      </c>
      <c r="F83" s="26" t="s">
        <v>7</v>
      </c>
      <c r="G83" s="149" t="s">
        <v>548</v>
      </c>
      <c r="H83" s="149" t="s">
        <v>427</v>
      </c>
      <c r="I83" s="149">
        <v>21216.999999999996</v>
      </c>
      <c r="J83" s="185">
        <v>2208780</v>
      </c>
      <c r="K83" s="185" t="s">
        <v>1422</v>
      </c>
      <c r="L83">
        <v>295976.52</v>
      </c>
      <c r="M83" s="269">
        <v>0</v>
      </c>
      <c r="N83" s="248">
        <v>9.6057552132851605</v>
      </c>
      <c r="O83" s="248">
        <v>0</v>
      </c>
      <c r="P83" s="248">
        <v>0.13400000000000001</v>
      </c>
      <c r="Q83" s="249" t="s">
        <v>584</v>
      </c>
      <c r="R83" s="149">
        <v>12</v>
      </c>
      <c r="S83" s="149">
        <v>0</v>
      </c>
    </row>
    <row r="84" spans="1:19" x14ac:dyDescent="0.25">
      <c r="A84" s="149" t="s">
        <v>587</v>
      </c>
      <c r="B84" s="149">
        <v>1</v>
      </c>
      <c r="C84" t="s">
        <v>67</v>
      </c>
      <c r="D84" t="s">
        <v>73</v>
      </c>
      <c r="E84" t="s">
        <v>583</v>
      </c>
      <c r="F84" s="26" t="s">
        <v>13</v>
      </c>
      <c r="G84" s="149" t="s">
        <v>425</v>
      </c>
      <c r="H84" s="149" t="s">
        <v>426</v>
      </c>
      <c r="I84" s="149">
        <v>22116</v>
      </c>
      <c r="J84" s="185">
        <v>0</v>
      </c>
      <c r="K84" s="185" t="s">
        <v>2146</v>
      </c>
      <c r="L84">
        <v>0</v>
      </c>
      <c r="M84" s="269">
        <v>0</v>
      </c>
      <c r="N84" s="248" t="s">
        <v>2135</v>
      </c>
      <c r="O84" s="248" t="s">
        <v>2135</v>
      </c>
      <c r="P84" s="248">
        <v>0</v>
      </c>
      <c r="Q84" s="249" t="s">
        <v>584</v>
      </c>
      <c r="R84" s="149">
        <v>12</v>
      </c>
      <c r="S84" s="149" t="s">
        <v>585</v>
      </c>
    </row>
    <row r="85" spans="1:19" x14ac:dyDescent="0.25">
      <c r="A85" s="149" t="s">
        <v>880</v>
      </c>
      <c r="B85" s="149">
        <v>16</v>
      </c>
      <c r="C85" t="s">
        <v>255</v>
      </c>
      <c r="D85" t="s">
        <v>881</v>
      </c>
      <c r="E85" t="s">
        <v>872</v>
      </c>
      <c r="F85" s="26" t="s">
        <v>8</v>
      </c>
      <c r="G85" s="149" t="s">
        <v>428</v>
      </c>
      <c r="H85" s="149" t="s">
        <v>429</v>
      </c>
      <c r="I85" s="149">
        <v>23323</v>
      </c>
      <c r="J85" s="185">
        <v>0</v>
      </c>
      <c r="K85" s="185" t="s">
        <v>2146</v>
      </c>
      <c r="L85">
        <v>0</v>
      </c>
      <c r="M85" s="269">
        <v>0</v>
      </c>
      <c r="N85" s="267" t="s">
        <v>2135</v>
      </c>
      <c r="O85" s="248" t="s">
        <v>2135</v>
      </c>
      <c r="P85" s="248">
        <v>0</v>
      </c>
      <c r="Q85" s="249" t="s">
        <v>584</v>
      </c>
      <c r="R85" s="149">
        <v>12</v>
      </c>
      <c r="S85" s="149" t="s">
        <v>873</v>
      </c>
    </row>
    <row r="86" spans="1:19" x14ac:dyDescent="0.25">
      <c r="A86" s="149" t="s">
        <v>861</v>
      </c>
      <c r="B86" s="149">
        <v>103</v>
      </c>
      <c r="C86" t="s">
        <v>245</v>
      </c>
      <c r="D86" t="s">
        <v>247</v>
      </c>
      <c r="E86" t="s">
        <v>860</v>
      </c>
      <c r="F86" s="26" t="s">
        <v>13</v>
      </c>
      <c r="G86" s="149" t="s">
        <v>425</v>
      </c>
      <c r="H86" s="149" t="s">
        <v>426</v>
      </c>
      <c r="I86" s="149">
        <v>24429</v>
      </c>
      <c r="J86" s="185">
        <v>0</v>
      </c>
      <c r="K86" s="185" t="s">
        <v>2146</v>
      </c>
      <c r="L86">
        <v>0</v>
      </c>
      <c r="M86" s="269">
        <v>0</v>
      </c>
      <c r="N86" s="267" t="s">
        <v>2135</v>
      </c>
      <c r="O86" s="248" t="s">
        <v>2135</v>
      </c>
      <c r="P86" s="248">
        <v>0</v>
      </c>
      <c r="Q86" s="249" t="s">
        <v>584</v>
      </c>
      <c r="R86" s="149">
        <v>11</v>
      </c>
      <c r="S86" s="149" t="s">
        <v>965</v>
      </c>
    </row>
    <row r="87" spans="1:19" x14ac:dyDescent="0.25">
      <c r="A87" s="149" t="s">
        <v>1034</v>
      </c>
      <c r="B87" s="149">
        <v>0</v>
      </c>
      <c r="C87" t="s">
        <v>1035</v>
      </c>
      <c r="D87" t="s">
        <v>1036</v>
      </c>
      <c r="E87" t="s">
        <v>1030</v>
      </c>
      <c r="F87" s="26" t="s">
        <v>4</v>
      </c>
      <c r="G87" s="149" t="s">
        <v>423</v>
      </c>
      <c r="H87" s="149" t="s">
        <v>424</v>
      </c>
      <c r="I87" s="149">
        <v>25376.087</v>
      </c>
      <c r="J87" s="185">
        <v>2504838</v>
      </c>
      <c r="K87" s="185" t="s">
        <v>1422</v>
      </c>
      <c r="L87">
        <v>345667.64400000003</v>
      </c>
      <c r="M87" s="269">
        <v>0</v>
      </c>
      <c r="N87" s="267">
        <v>10.130829618522236</v>
      </c>
      <c r="O87" s="248">
        <v>0</v>
      </c>
      <c r="P87" s="248">
        <v>0.13800000000000001</v>
      </c>
      <c r="Q87" s="249" t="s">
        <v>584</v>
      </c>
      <c r="R87" s="149">
        <v>0</v>
      </c>
      <c r="S87" s="149" t="s">
        <v>407</v>
      </c>
    </row>
    <row r="88" spans="1:19" x14ac:dyDescent="0.25">
      <c r="A88" s="149" t="s">
        <v>589</v>
      </c>
      <c r="B88" s="149">
        <v>1</v>
      </c>
      <c r="C88" t="s">
        <v>67</v>
      </c>
      <c r="D88" t="s">
        <v>68</v>
      </c>
      <c r="E88" t="s">
        <v>583</v>
      </c>
      <c r="F88" s="26" t="s">
        <v>13</v>
      </c>
      <c r="G88" s="149" t="s">
        <v>425</v>
      </c>
      <c r="H88" s="149" t="s">
        <v>426</v>
      </c>
      <c r="I88" s="149">
        <v>27380</v>
      </c>
      <c r="J88" s="185">
        <v>0</v>
      </c>
      <c r="K88" s="185" t="s">
        <v>2146</v>
      </c>
      <c r="L88">
        <v>0</v>
      </c>
      <c r="M88" s="269">
        <v>0</v>
      </c>
      <c r="N88" s="267" t="s">
        <v>2135</v>
      </c>
      <c r="O88" s="248" t="s">
        <v>2135</v>
      </c>
      <c r="P88" s="248">
        <v>0</v>
      </c>
      <c r="Q88" s="249" t="s">
        <v>584</v>
      </c>
      <c r="R88" s="149">
        <v>12</v>
      </c>
      <c r="S88" s="149" t="s">
        <v>585</v>
      </c>
    </row>
    <row r="89" spans="1:19" x14ac:dyDescent="0.25">
      <c r="A89" s="149" t="s">
        <v>774</v>
      </c>
      <c r="B89" s="149">
        <v>8</v>
      </c>
      <c r="C89" t="s">
        <v>187</v>
      </c>
      <c r="D89" t="s">
        <v>189</v>
      </c>
      <c r="E89" t="s">
        <v>596</v>
      </c>
      <c r="F89" s="26" t="s">
        <v>12</v>
      </c>
      <c r="G89" s="149" t="s">
        <v>425</v>
      </c>
      <c r="H89" s="149" t="s">
        <v>426</v>
      </c>
      <c r="I89" s="149">
        <v>32050</v>
      </c>
      <c r="J89" s="185">
        <v>0</v>
      </c>
      <c r="K89" s="185" t="s">
        <v>2146</v>
      </c>
      <c r="L89">
        <v>0</v>
      </c>
      <c r="M89" s="269">
        <v>0</v>
      </c>
      <c r="N89" s="267" t="s">
        <v>2135</v>
      </c>
      <c r="O89" s="248" t="s">
        <v>2135</v>
      </c>
      <c r="P89" s="248">
        <v>0</v>
      </c>
      <c r="Q89" s="249" t="s">
        <v>584</v>
      </c>
      <c r="R89" s="149">
        <v>12</v>
      </c>
      <c r="S89" s="149">
        <v>0</v>
      </c>
    </row>
    <row r="90" spans="1:19" x14ac:dyDescent="0.25">
      <c r="A90" s="149" t="s">
        <v>737</v>
      </c>
      <c r="B90" s="149">
        <v>121</v>
      </c>
      <c r="C90" t="s">
        <v>2005</v>
      </c>
      <c r="D90" t="s">
        <v>154</v>
      </c>
      <c r="E90" t="s">
        <v>596</v>
      </c>
      <c r="F90" s="26" t="s">
        <v>12</v>
      </c>
      <c r="G90" s="149" t="s">
        <v>430</v>
      </c>
      <c r="H90" s="149" t="s">
        <v>427</v>
      </c>
      <c r="I90" s="149">
        <v>33602.550000000003</v>
      </c>
      <c r="J90" s="185">
        <v>428286</v>
      </c>
      <c r="K90" s="185" t="s">
        <v>1056</v>
      </c>
      <c r="L90">
        <v>439421.43599999999</v>
      </c>
      <c r="M90" s="269">
        <v>0</v>
      </c>
      <c r="N90" s="248">
        <v>78.458203163306763</v>
      </c>
      <c r="O90" s="248">
        <v>0</v>
      </c>
      <c r="P90" s="248">
        <v>1.026</v>
      </c>
      <c r="Q90" s="249" t="s">
        <v>584</v>
      </c>
      <c r="R90" s="149">
        <v>12</v>
      </c>
      <c r="S90" s="149">
        <v>0</v>
      </c>
    </row>
    <row r="91" spans="1:19" x14ac:dyDescent="0.25">
      <c r="A91" s="149" t="s">
        <v>828</v>
      </c>
      <c r="B91" s="149">
        <v>13</v>
      </c>
      <c r="C91" t="s">
        <v>218</v>
      </c>
      <c r="D91" t="s">
        <v>221</v>
      </c>
      <c r="E91" t="s">
        <v>596</v>
      </c>
      <c r="F91" s="26" t="s">
        <v>12</v>
      </c>
      <c r="G91" s="149" t="s">
        <v>1424</v>
      </c>
      <c r="H91" s="149" t="s">
        <v>427</v>
      </c>
      <c r="I91" s="149">
        <v>40322.288000000008</v>
      </c>
      <c r="J91" s="185">
        <v>3824772</v>
      </c>
      <c r="K91" s="185" t="s">
        <v>1422</v>
      </c>
      <c r="L91">
        <v>535468.08000000007</v>
      </c>
      <c r="M91" s="269">
        <v>0</v>
      </c>
      <c r="N91" s="267">
        <v>10.542403050430197</v>
      </c>
      <c r="O91" s="248">
        <v>0</v>
      </c>
      <c r="P91" s="248">
        <v>0.14000000000000001</v>
      </c>
      <c r="Q91" s="249" t="s">
        <v>584</v>
      </c>
      <c r="R91" s="149">
        <v>3</v>
      </c>
      <c r="S91" s="149">
        <v>0</v>
      </c>
    </row>
    <row r="92" spans="1:19" x14ac:dyDescent="0.25">
      <c r="A92" s="149" t="s">
        <v>980</v>
      </c>
      <c r="B92" s="149">
        <v>100</v>
      </c>
      <c r="C92" t="s">
        <v>340</v>
      </c>
      <c r="D92" t="s">
        <v>981</v>
      </c>
      <c r="E92" t="s">
        <v>982</v>
      </c>
      <c r="F92" s="26" t="s">
        <v>13</v>
      </c>
      <c r="G92" s="149" t="s">
        <v>425</v>
      </c>
      <c r="H92" s="149" t="s">
        <v>426</v>
      </c>
      <c r="I92" s="149">
        <v>40707</v>
      </c>
      <c r="J92" s="185">
        <v>0</v>
      </c>
      <c r="K92" s="185" t="s">
        <v>2146</v>
      </c>
      <c r="L92">
        <v>0</v>
      </c>
      <c r="M92" s="269">
        <v>0</v>
      </c>
      <c r="N92" s="267" t="s">
        <v>2135</v>
      </c>
      <c r="O92" s="248" t="s">
        <v>2135</v>
      </c>
      <c r="P92" s="248">
        <v>0</v>
      </c>
      <c r="Q92" s="249" t="s">
        <v>584</v>
      </c>
      <c r="R92" s="149">
        <v>12</v>
      </c>
      <c r="S92" s="149" t="s">
        <v>341</v>
      </c>
    </row>
    <row r="93" spans="1:19" x14ac:dyDescent="0.25">
      <c r="A93" s="149" t="s">
        <v>1037</v>
      </c>
      <c r="B93" s="149">
        <v>452</v>
      </c>
      <c r="C93" t="s">
        <v>1038</v>
      </c>
      <c r="D93" t="s">
        <v>1039</v>
      </c>
      <c r="E93" t="s">
        <v>596</v>
      </c>
      <c r="F93" s="26" t="s">
        <v>12</v>
      </c>
      <c r="G93" s="149" t="s">
        <v>433</v>
      </c>
      <c r="H93" s="149" t="s">
        <v>434</v>
      </c>
      <c r="I93" s="149">
        <v>42366.230999999992</v>
      </c>
      <c r="J93" s="185">
        <v>18696</v>
      </c>
      <c r="K93" s="185" t="s">
        <v>1057</v>
      </c>
      <c r="L93">
        <v>322506</v>
      </c>
      <c r="M93" s="269">
        <v>0</v>
      </c>
      <c r="N93" s="267">
        <v>2266.0585686777918</v>
      </c>
      <c r="O93" s="248">
        <v>0</v>
      </c>
      <c r="P93" s="248">
        <v>17.25</v>
      </c>
      <c r="Q93" s="249" t="s">
        <v>584</v>
      </c>
      <c r="R93" s="149">
        <v>12</v>
      </c>
      <c r="S93" s="149">
        <v>0</v>
      </c>
    </row>
    <row r="94" spans="1:19" x14ac:dyDescent="0.25">
      <c r="A94" s="149" t="s">
        <v>859</v>
      </c>
      <c r="B94" s="149">
        <v>103</v>
      </c>
      <c r="C94" t="s">
        <v>245</v>
      </c>
      <c r="D94" t="s">
        <v>246</v>
      </c>
      <c r="E94" t="s">
        <v>860</v>
      </c>
      <c r="F94" s="26" t="s">
        <v>13</v>
      </c>
      <c r="G94" s="149" t="s">
        <v>425</v>
      </c>
      <c r="H94" s="149" t="s">
        <v>426</v>
      </c>
      <c r="I94" s="149">
        <v>45508</v>
      </c>
      <c r="J94" s="185">
        <v>0</v>
      </c>
      <c r="K94" s="185" t="s">
        <v>2146</v>
      </c>
      <c r="L94">
        <v>0</v>
      </c>
      <c r="M94" s="269">
        <v>0</v>
      </c>
      <c r="N94" s="267" t="s">
        <v>2135</v>
      </c>
      <c r="O94" s="248" t="s">
        <v>2135</v>
      </c>
      <c r="P94" s="248">
        <v>0</v>
      </c>
      <c r="Q94" s="249" t="s">
        <v>584</v>
      </c>
      <c r="R94" s="149">
        <v>12</v>
      </c>
      <c r="S94" s="149" t="s">
        <v>965</v>
      </c>
    </row>
    <row r="95" spans="1:19" x14ac:dyDescent="0.25">
      <c r="A95" s="149" t="s">
        <v>841</v>
      </c>
      <c r="B95" s="149">
        <v>32</v>
      </c>
      <c r="C95" t="s">
        <v>227</v>
      </c>
      <c r="D95" t="s">
        <v>842</v>
      </c>
      <c r="E95" t="s">
        <v>596</v>
      </c>
      <c r="F95" s="26" t="s">
        <v>12</v>
      </c>
      <c r="G95" s="149" t="s">
        <v>430</v>
      </c>
      <c r="H95" s="149" t="s">
        <v>427</v>
      </c>
      <c r="I95" s="149">
        <v>46481</v>
      </c>
      <c r="J95" s="185">
        <v>502124</v>
      </c>
      <c r="K95" s="185" t="s">
        <v>1056</v>
      </c>
      <c r="L95">
        <v>515179.22399999999</v>
      </c>
      <c r="M95" s="269">
        <v>0</v>
      </c>
      <c r="N95" s="267">
        <v>92.568767874070943</v>
      </c>
      <c r="O95" s="248">
        <v>0</v>
      </c>
      <c r="P95" s="248">
        <v>1.026</v>
      </c>
      <c r="Q95" s="249" t="s">
        <v>584</v>
      </c>
      <c r="R95" s="149">
        <v>12</v>
      </c>
      <c r="S95" s="149">
        <v>0</v>
      </c>
    </row>
    <row r="96" spans="1:19" x14ac:dyDescent="0.25">
      <c r="A96" s="149" t="s">
        <v>1029</v>
      </c>
      <c r="B96" s="149">
        <v>106</v>
      </c>
      <c r="C96" t="s">
        <v>373</v>
      </c>
      <c r="D96" t="s">
        <v>374</v>
      </c>
      <c r="E96" t="s">
        <v>1030</v>
      </c>
      <c r="F96" s="26" t="s">
        <v>4</v>
      </c>
      <c r="G96" s="149" t="s">
        <v>423</v>
      </c>
      <c r="H96" s="149" t="s">
        <v>424</v>
      </c>
      <c r="I96" s="149">
        <v>46622</v>
      </c>
      <c r="J96" s="185">
        <v>3092796</v>
      </c>
      <c r="K96" s="185" t="s">
        <v>1422</v>
      </c>
      <c r="L96">
        <v>426805.84800000006</v>
      </c>
      <c r="M96" s="269">
        <v>0</v>
      </c>
      <c r="N96" s="267">
        <v>15.074385766148172</v>
      </c>
      <c r="O96" s="248">
        <v>0</v>
      </c>
      <c r="P96" s="248">
        <v>0.13800000000000001</v>
      </c>
      <c r="Q96" s="249" t="s">
        <v>584</v>
      </c>
      <c r="R96" s="149">
        <v>12</v>
      </c>
      <c r="S96" s="149" t="s">
        <v>407</v>
      </c>
    </row>
    <row r="97" spans="1:19" x14ac:dyDescent="0.25">
      <c r="A97" s="149" t="s">
        <v>813</v>
      </c>
      <c r="B97" s="149">
        <v>0</v>
      </c>
      <c r="C97" t="s">
        <v>211</v>
      </c>
      <c r="D97" t="s">
        <v>814</v>
      </c>
      <c r="E97" t="s">
        <v>596</v>
      </c>
      <c r="F97" s="26" t="s">
        <v>12</v>
      </c>
      <c r="G97" s="149" t="s">
        <v>428</v>
      </c>
      <c r="H97" s="149" t="s">
        <v>429</v>
      </c>
      <c r="I97" s="149">
        <v>47812.999999999985</v>
      </c>
      <c r="J97" s="185">
        <v>0</v>
      </c>
      <c r="K97" s="185" t="s">
        <v>2146</v>
      </c>
      <c r="L97">
        <v>0</v>
      </c>
      <c r="M97" s="269">
        <v>0</v>
      </c>
      <c r="N97" s="248" t="s">
        <v>2135</v>
      </c>
      <c r="O97" s="248" t="s">
        <v>2135</v>
      </c>
      <c r="P97" s="248">
        <v>0</v>
      </c>
      <c r="Q97" s="249" t="s">
        <v>584</v>
      </c>
      <c r="R97" s="149">
        <v>12</v>
      </c>
      <c r="S97" s="149">
        <v>0</v>
      </c>
    </row>
    <row r="98" spans="1:19" x14ac:dyDescent="0.25">
      <c r="A98" s="149" t="s">
        <v>740</v>
      </c>
      <c r="B98" s="149">
        <v>121</v>
      </c>
      <c r="C98" t="s">
        <v>2005</v>
      </c>
      <c r="D98" t="s">
        <v>156</v>
      </c>
      <c r="E98" t="s">
        <v>596</v>
      </c>
      <c r="F98" s="26" t="s">
        <v>12</v>
      </c>
      <c r="G98" s="149" t="s">
        <v>430</v>
      </c>
      <c r="H98" s="149" t="s">
        <v>427</v>
      </c>
      <c r="I98" s="149">
        <v>48135</v>
      </c>
      <c r="J98" s="185">
        <v>667419</v>
      </c>
      <c r="K98" s="185" t="s">
        <v>1056</v>
      </c>
      <c r="L98">
        <v>684771.89399999997</v>
      </c>
      <c r="M98" s="269">
        <v>0</v>
      </c>
      <c r="N98" s="248">
        <v>72.121111325868753</v>
      </c>
      <c r="O98" s="248">
        <v>0</v>
      </c>
      <c r="P98" s="248">
        <v>1.026</v>
      </c>
      <c r="Q98" s="249" t="s">
        <v>584</v>
      </c>
      <c r="R98" s="149">
        <v>12</v>
      </c>
      <c r="S98" s="149">
        <v>0</v>
      </c>
    </row>
    <row r="99" spans="1:19" x14ac:dyDescent="0.25">
      <c r="A99" s="149" t="s">
        <v>828</v>
      </c>
      <c r="B99" s="149">
        <v>13</v>
      </c>
      <c r="C99" t="s">
        <v>218</v>
      </c>
      <c r="D99" t="s">
        <v>221</v>
      </c>
      <c r="E99" t="s">
        <v>596</v>
      </c>
      <c r="F99" s="26" t="s">
        <v>12</v>
      </c>
      <c r="G99" s="149" t="s">
        <v>435</v>
      </c>
      <c r="H99" s="149" t="s">
        <v>431</v>
      </c>
      <c r="I99" s="149">
        <v>49607.924999999996</v>
      </c>
      <c r="J99" s="185">
        <v>0</v>
      </c>
      <c r="K99" s="185" t="s">
        <v>1422</v>
      </c>
      <c r="L99">
        <v>0</v>
      </c>
      <c r="M99" s="269">
        <v>0</v>
      </c>
      <c r="N99" s="248" t="s">
        <v>2135</v>
      </c>
      <c r="O99" s="248" t="s">
        <v>2135</v>
      </c>
      <c r="P99" s="248">
        <v>0.13400000000000001</v>
      </c>
      <c r="Q99" s="249" t="s">
        <v>584</v>
      </c>
      <c r="R99" s="149">
        <v>12</v>
      </c>
      <c r="S99" s="149">
        <v>0</v>
      </c>
    </row>
    <row r="100" spans="1:19" x14ac:dyDescent="0.25">
      <c r="A100" s="149" t="s">
        <v>751</v>
      </c>
      <c r="B100" s="149">
        <v>214</v>
      </c>
      <c r="C100" t="s">
        <v>167</v>
      </c>
      <c r="D100" t="s">
        <v>168</v>
      </c>
      <c r="E100" t="s">
        <v>753</v>
      </c>
      <c r="F100" s="26" t="s">
        <v>10</v>
      </c>
      <c r="G100" s="149" t="s">
        <v>430</v>
      </c>
      <c r="H100" s="149" t="s">
        <v>427</v>
      </c>
      <c r="I100" s="149">
        <v>49633.434999999998</v>
      </c>
      <c r="J100" s="185">
        <v>751742</v>
      </c>
      <c r="K100" s="185" t="s">
        <v>1056</v>
      </c>
      <c r="L100">
        <v>771287.29200000002</v>
      </c>
      <c r="M100" s="269">
        <v>0</v>
      </c>
      <c r="N100" s="267">
        <v>66.024560287971141</v>
      </c>
      <c r="O100" s="248">
        <v>0</v>
      </c>
      <c r="P100" s="248">
        <v>1.026</v>
      </c>
      <c r="Q100" s="249" t="s">
        <v>584</v>
      </c>
      <c r="R100" s="149">
        <v>12</v>
      </c>
      <c r="S100" s="149" t="s">
        <v>752</v>
      </c>
    </row>
    <row r="101" spans="1:19" x14ac:dyDescent="0.25">
      <c r="A101" s="149" t="s">
        <v>788</v>
      </c>
      <c r="B101" s="149">
        <v>10</v>
      </c>
      <c r="C101" t="s">
        <v>784</v>
      </c>
      <c r="D101" t="s">
        <v>197</v>
      </c>
      <c r="E101" t="s">
        <v>786</v>
      </c>
      <c r="F101" s="26" t="s">
        <v>7</v>
      </c>
      <c r="G101" s="149" t="s">
        <v>425</v>
      </c>
      <c r="H101" s="149" t="s">
        <v>426</v>
      </c>
      <c r="I101" s="149">
        <v>54955.000000000007</v>
      </c>
      <c r="J101" s="185">
        <v>0</v>
      </c>
      <c r="K101" s="185" t="s">
        <v>2146</v>
      </c>
      <c r="L101">
        <v>0</v>
      </c>
      <c r="M101" s="269">
        <v>0</v>
      </c>
      <c r="N101" s="248" t="s">
        <v>2135</v>
      </c>
      <c r="O101" s="248" t="s">
        <v>2135</v>
      </c>
      <c r="P101" s="248">
        <v>0</v>
      </c>
      <c r="Q101" s="249" t="s">
        <v>584</v>
      </c>
      <c r="R101" s="149">
        <v>0</v>
      </c>
      <c r="S101" s="149">
        <v>0</v>
      </c>
    </row>
    <row r="102" spans="1:19" x14ac:dyDescent="0.25">
      <c r="A102" s="149" t="s">
        <v>804</v>
      </c>
      <c r="B102" s="149">
        <v>724</v>
      </c>
      <c r="C102" t="s">
        <v>805</v>
      </c>
      <c r="D102" t="s">
        <v>806</v>
      </c>
      <c r="E102" t="s">
        <v>596</v>
      </c>
      <c r="F102" s="26" t="s">
        <v>12</v>
      </c>
      <c r="G102" s="149" t="s">
        <v>1058</v>
      </c>
      <c r="H102" s="149" t="s">
        <v>424</v>
      </c>
      <c r="I102" s="149">
        <v>56165.768999999993</v>
      </c>
      <c r="J102" s="185">
        <v>1021405</v>
      </c>
      <c r="K102" s="185" t="s">
        <v>1056</v>
      </c>
      <c r="L102">
        <v>495381.42499999999</v>
      </c>
      <c r="M102" s="269">
        <v>0</v>
      </c>
      <c r="N102" s="267">
        <v>54.988735124656714</v>
      </c>
      <c r="O102" s="248">
        <v>0</v>
      </c>
      <c r="P102" s="248">
        <v>0.48499999999999999</v>
      </c>
      <c r="Q102" s="249" t="s">
        <v>584</v>
      </c>
      <c r="R102" s="149">
        <v>0</v>
      </c>
      <c r="S102" s="149">
        <v>0</v>
      </c>
    </row>
    <row r="103" spans="1:19" x14ac:dyDescent="0.25">
      <c r="A103" s="149" t="s">
        <v>1004</v>
      </c>
      <c r="B103" s="149">
        <v>227</v>
      </c>
      <c r="C103" t="s">
        <v>1273</v>
      </c>
      <c r="D103" t="s">
        <v>1006</v>
      </c>
      <c r="E103" t="s">
        <v>1008</v>
      </c>
      <c r="F103" s="26" t="s">
        <v>10</v>
      </c>
      <c r="G103" s="149" t="s">
        <v>430</v>
      </c>
      <c r="H103" s="149" t="s">
        <v>427</v>
      </c>
      <c r="I103" s="149">
        <v>66099</v>
      </c>
      <c r="J103" s="185">
        <v>1078601</v>
      </c>
      <c r="K103" s="185" t="s">
        <v>1056</v>
      </c>
      <c r="L103">
        <v>1106644.6259999999</v>
      </c>
      <c r="M103" s="269">
        <v>0</v>
      </c>
      <c r="N103" s="267">
        <v>61.2821608732052</v>
      </c>
      <c r="O103" s="248">
        <v>0</v>
      </c>
      <c r="P103" s="248">
        <v>1.026</v>
      </c>
      <c r="Q103" s="249" t="s">
        <v>584</v>
      </c>
      <c r="R103" s="149">
        <v>12</v>
      </c>
      <c r="S103" s="149" t="s">
        <v>1007</v>
      </c>
    </row>
    <row r="104" spans="1:19" x14ac:dyDescent="0.25">
      <c r="A104" s="149" t="s">
        <v>985</v>
      </c>
      <c r="B104" s="149">
        <v>103</v>
      </c>
      <c r="C104" t="s">
        <v>245</v>
      </c>
      <c r="D104" t="s">
        <v>249</v>
      </c>
      <c r="E104" t="s">
        <v>860</v>
      </c>
      <c r="F104" s="26" t="s">
        <v>13</v>
      </c>
      <c r="G104" s="149" t="s">
        <v>425</v>
      </c>
      <c r="H104" s="149" t="s">
        <v>426</v>
      </c>
      <c r="I104" s="149">
        <v>66187</v>
      </c>
      <c r="J104" s="185">
        <v>0</v>
      </c>
      <c r="K104" s="185" t="s">
        <v>2146</v>
      </c>
      <c r="L104">
        <v>0</v>
      </c>
      <c r="M104" s="269">
        <v>0</v>
      </c>
      <c r="N104" s="248" t="s">
        <v>2135</v>
      </c>
      <c r="O104" s="248" t="s">
        <v>2135</v>
      </c>
      <c r="P104" s="248">
        <v>0</v>
      </c>
      <c r="Q104" s="249" t="s">
        <v>584</v>
      </c>
      <c r="R104" s="149">
        <v>12</v>
      </c>
      <c r="S104" s="149" t="s">
        <v>965</v>
      </c>
    </row>
    <row r="105" spans="1:19" x14ac:dyDescent="0.25">
      <c r="A105" s="149" t="s">
        <v>1013</v>
      </c>
      <c r="B105" s="149">
        <v>0</v>
      </c>
      <c r="C105" t="s">
        <v>1014</v>
      </c>
      <c r="D105" t="s">
        <v>1015</v>
      </c>
      <c r="E105" t="s">
        <v>596</v>
      </c>
      <c r="F105" s="26" t="s">
        <v>12</v>
      </c>
      <c r="G105" s="149" t="s">
        <v>430</v>
      </c>
      <c r="H105" s="149" t="s">
        <v>427</v>
      </c>
      <c r="I105" s="149">
        <v>67069.239999999991</v>
      </c>
      <c r="J105" s="185">
        <v>892416</v>
      </c>
      <c r="K105" s="185" t="s">
        <v>1056</v>
      </c>
      <c r="L105">
        <v>915618.81599999999</v>
      </c>
      <c r="M105" s="269">
        <v>0</v>
      </c>
      <c r="N105" s="267">
        <v>75.154681224899591</v>
      </c>
      <c r="O105" s="248">
        <v>0</v>
      </c>
      <c r="P105" s="248">
        <v>1.026</v>
      </c>
      <c r="Q105" s="249" t="s">
        <v>584</v>
      </c>
      <c r="R105" s="149">
        <v>12</v>
      </c>
      <c r="S105" s="149">
        <v>0</v>
      </c>
    </row>
    <row r="106" spans="1:19" x14ac:dyDescent="0.25">
      <c r="A106" s="149" t="s">
        <v>1022</v>
      </c>
      <c r="B106" s="149">
        <v>0</v>
      </c>
      <c r="C106" t="s">
        <v>1023</v>
      </c>
      <c r="D106" t="s">
        <v>1024</v>
      </c>
      <c r="E106" t="s">
        <v>596</v>
      </c>
      <c r="F106" s="26" t="s">
        <v>12</v>
      </c>
      <c r="G106" s="149" t="s">
        <v>433</v>
      </c>
      <c r="H106" s="149" t="s">
        <v>434</v>
      </c>
      <c r="I106" s="149">
        <v>68209</v>
      </c>
      <c r="J106" s="185">
        <v>25621</v>
      </c>
      <c r="K106" s="185" t="s">
        <v>1057</v>
      </c>
      <c r="L106">
        <v>441962.25</v>
      </c>
      <c r="M106" s="269">
        <v>0</v>
      </c>
      <c r="N106" s="267">
        <v>2662.2302017875959</v>
      </c>
      <c r="O106" s="248">
        <v>0</v>
      </c>
      <c r="P106" s="248">
        <v>17.25</v>
      </c>
      <c r="Q106" s="249" t="s">
        <v>584</v>
      </c>
      <c r="R106" s="149">
        <v>12</v>
      </c>
      <c r="S106" s="149">
        <v>0</v>
      </c>
    </row>
    <row r="107" spans="1:19" x14ac:dyDescent="0.25">
      <c r="A107" s="149" t="s">
        <v>983</v>
      </c>
      <c r="B107" s="149">
        <v>100</v>
      </c>
      <c r="C107" t="s">
        <v>340</v>
      </c>
      <c r="D107" t="s">
        <v>342</v>
      </c>
      <c r="E107" t="s">
        <v>982</v>
      </c>
      <c r="F107" s="26" t="s">
        <v>13</v>
      </c>
      <c r="G107" s="149" t="s">
        <v>425</v>
      </c>
      <c r="H107" s="149" t="s">
        <v>426</v>
      </c>
      <c r="I107" s="149">
        <v>70792</v>
      </c>
      <c r="J107" s="185">
        <v>0</v>
      </c>
      <c r="K107" s="185" t="s">
        <v>2146</v>
      </c>
      <c r="L107">
        <v>0</v>
      </c>
      <c r="M107" s="269">
        <v>0</v>
      </c>
      <c r="N107" s="248" t="s">
        <v>2135</v>
      </c>
      <c r="O107" s="248" t="s">
        <v>2135</v>
      </c>
      <c r="P107" s="248">
        <v>0</v>
      </c>
      <c r="Q107" s="249" t="s">
        <v>584</v>
      </c>
      <c r="R107" s="149">
        <v>0</v>
      </c>
      <c r="S107" s="149" t="s">
        <v>341</v>
      </c>
    </row>
    <row r="108" spans="1:19" x14ac:dyDescent="0.25">
      <c r="A108" s="149" t="s">
        <v>801</v>
      </c>
      <c r="B108" s="149">
        <v>726</v>
      </c>
      <c r="C108" t="s">
        <v>2167</v>
      </c>
      <c r="D108" t="s">
        <v>803</v>
      </c>
      <c r="E108" t="s">
        <v>596</v>
      </c>
      <c r="F108" s="26" t="s">
        <v>12</v>
      </c>
      <c r="G108" s="149" t="s">
        <v>433</v>
      </c>
      <c r="H108" s="149" t="s">
        <v>434</v>
      </c>
      <c r="I108" s="149">
        <v>71042.994000000006</v>
      </c>
      <c r="J108" s="185">
        <v>48978</v>
      </c>
      <c r="K108" s="185" t="s">
        <v>1057</v>
      </c>
      <c r="L108">
        <v>844870.5</v>
      </c>
      <c r="M108" s="269">
        <v>0</v>
      </c>
      <c r="N108" s="267">
        <v>1450.508269018743</v>
      </c>
      <c r="O108" s="248">
        <v>0</v>
      </c>
      <c r="P108" s="248">
        <v>17.25</v>
      </c>
      <c r="Q108" s="249" t="s">
        <v>584</v>
      </c>
      <c r="R108" s="149">
        <v>12</v>
      </c>
      <c r="S108" s="149">
        <v>0</v>
      </c>
    </row>
    <row r="109" spans="1:19" x14ac:dyDescent="0.25">
      <c r="A109" s="149" t="s">
        <v>824</v>
      </c>
      <c r="B109" s="149">
        <v>13</v>
      </c>
      <c r="C109" t="s">
        <v>218</v>
      </c>
      <c r="D109" t="s">
        <v>825</v>
      </c>
      <c r="E109" t="s">
        <v>596</v>
      </c>
      <c r="F109" s="26" t="s">
        <v>12</v>
      </c>
      <c r="G109" s="149" t="s">
        <v>428</v>
      </c>
      <c r="H109" s="149" t="s">
        <v>429</v>
      </c>
      <c r="I109" s="149">
        <v>71779</v>
      </c>
      <c r="J109" s="185">
        <v>0</v>
      </c>
      <c r="K109" s="185" t="s">
        <v>2146</v>
      </c>
      <c r="L109">
        <v>0</v>
      </c>
      <c r="M109" s="269">
        <v>0</v>
      </c>
      <c r="N109" s="248" t="s">
        <v>2135</v>
      </c>
      <c r="O109" s="248" t="s">
        <v>2135</v>
      </c>
      <c r="P109" s="248">
        <v>0</v>
      </c>
      <c r="Q109" s="249" t="s">
        <v>584</v>
      </c>
      <c r="R109" s="149">
        <v>12</v>
      </c>
      <c r="S109" s="149">
        <v>0</v>
      </c>
    </row>
    <row r="110" spans="1:19" x14ac:dyDescent="0.25">
      <c r="A110" s="149" t="s">
        <v>740</v>
      </c>
      <c r="B110" s="149">
        <v>121</v>
      </c>
      <c r="C110" t="s">
        <v>2005</v>
      </c>
      <c r="D110" t="s">
        <v>156</v>
      </c>
      <c r="E110" t="s">
        <v>596</v>
      </c>
      <c r="F110" s="26" t="s">
        <v>12</v>
      </c>
      <c r="G110" s="149" t="s">
        <v>430</v>
      </c>
      <c r="H110" s="149" t="s">
        <v>431</v>
      </c>
      <c r="I110" s="149">
        <v>76349.088000000018</v>
      </c>
      <c r="J110" s="185">
        <v>0</v>
      </c>
      <c r="K110" s="185" t="s">
        <v>1056</v>
      </c>
      <c r="L110">
        <v>0</v>
      </c>
      <c r="M110" s="269">
        <v>0</v>
      </c>
      <c r="N110" s="248" t="s">
        <v>2135</v>
      </c>
      <c r="O110" s="248" t="s">
        <v>2135</v>
      </c>
      <c r="P110" s="248">
        <v>1.026</v>
      </c>
      <c r="Q110" s="249" t="s">
        <v>584</v>
      </c>
      <c r="R110" s="149">
        <v>12</v>
      </c>
      <c r="S110" s="149">
        <v>0</v>
      </c>
    </row>
    <row r="111" spans="1:19" x14ac:dyDescent="0.25">
      <c r="A111" s="149" t="s">
        <v>827</v>
      </c>
      <c r="B111" s="149">
        <v>13</v>
      </c>
      <c r="C111" t="s">
        <v>218</v>
      </c>
      <c r="D111" t="s">
        <v>220</v>
      </c>
      <c r="E111" t="s">
        <v>596</v>
      </c>
      <c r="F111" s="26" t="s">
        <v>12</v>
      </c>
      <c r="G111" s="149" t="s">
        <v>433</v>
      </c>
      <c r="H111" s="149" t="s">
        <v>434</v>
      </c>
      <c r="I111" s="149">
        <v>80738.856999999989</v>
      </c>
      <c r="J111" s="185">
        <v>78134</v>
      </c>
      <c r="K111" s="185" t="s">
        <v>1057</v>
      </c>
      <c r="L111">
        <v>1347811.5</v>
      </c>
      <c r="M111" s="269">
        <v>0</v>
      </c>
      <c r="N111" s="267">
        <v>1033.3383290244963</v>
      </c>
      <c r="O111" s="248">
        <v>0</v>
      </c>
      <c r="P111" s="248">
        <v>17.25</v>
      </c>
      <c r="Q111" s="249" t="s">
        <v>584</v>
      </c>
      <c r="R111" s="149">
        <v>12</v>
      </c>
      <c r="S111" s="149">
        <v>0</v>
      </c>
    </row>
    <row r="112" spans="1:19" x14ac:dyDescent="0.25">
      <c r="A112" s="149" t="s">
        <v>738</v>
      </c>
      <c r="B112" s="149">
        <v>121</v>
      </c>
      <c r="C112" t="s">
        <v>2005</v>
      </c>
      <c r="D112" t="s">
        <v>739</v>
      </c>
      <c r="E112" t="s">
        <v>596</v>
      </c>
      <c r="F112" s="26" t="s">
        <v>12</v>
      </c>
      <c r="G112" s="149" t="s">
        <v>425</v>
      </c>
      <c r="H112" s="149" t="s">
        <v>426</v>
      </c>
      <c r="I112" s="149">
        <v>83110</v>
      </c>
      <c r="J112" s="185">
        <v>0</v>
      </c>
      <c r="K112" s="185" t="s">
        <v>2146</v>
      </c>
      <c r="L112">
        <v>0</v>
      </c>
      <c r="M112" s="269">
        <v>0</v>
      </c>
      <c r="N112" s="267" t="s">
        <v>2135</v>
      </c>
      <c r="O112" s="248" t="s">
        <v>2135</v>
      </c>
      <c r="P112" s="248">
        <v>0</v>
      </c>
      <c r="Q112" s="249" t="s">
        <v>584</v>
      </c>
      <c r="R112" s="149">
        <v>12</v>
      </c>
      <c r="S112" s="149">
        <v>0</v>
      </c>
    </row>
    <row r="113" spans="1:19" x14ac:dyDescent="0.25">
      <c r="A113" s="149" t="s">
        <v>581</v>
      </c>
      <c r="B113" s="149">
        <v>1</v>
      </c>
      <c r="C113" t="s">
        <v>67</v>
      </c>
      <c r="D113" t="s">
        <v>582</v>
      </c>
      <c r="E113" t="s">
        <v>583</v>
      </c>
      <c r="F113" s="26" t="s">
        <v>13</v>
      </c>
      <c r="G113" s="149" t="s">
        <v>425</v>
      </c>
      <c r="H113" s="149" t="s">
        <v>426</v>
      </c>
      <c r="I113" s="149">
        <v>83599.999999999985</v>
      </c>
      <c r="J113" s="185">
        <v>0</v>
      </c>
      <c r="K113" s="185" t="s">
        <v>2146</v>
      </c>
      <c r="L113">
        <v>0</v>
      </c>
      <c r="M113" s="269">
        <v>0</v>
      </c>
      <c r="N113" s="248" t="s">
        <v>2135</v>
      </c>
      <c r="O113" s="248" t="s">
        <v>2135</v>
      </c>
      <c r="P113" s="248">
        <v>0</v>
      </c>
      <c r="Q113" s="249" t="s">
        <v>584</v>
      </c>
      <c r="R113" s="149">
        <v>12</v>
      </c>
      <c r="S113" s="149" t="s">
        <v>585</v>
      </c>
    </row>
    <row r="114" spans="1:19" x14ac:dyDescent="0.25">
      <c r="A114" s="149" t="s">
        <v>827</v>
      </c>
      <c r="B114" s="149">
        <v>13</v>
      </c>
      <c r="C114" t="s">
        <v>218</v>
      </c>
      <c r="D114" t="s">
        <v>220</v>
      </c>
      <c r="E114" t="s">
        <v>596</v>
      </c>
      <c r="F114" s="26" t="s">
        <v>12</v>
      </c>
      <c r="G114" s="149" t="s">
        <v>436</v>
      </c>
      <c r="H114" s="149" t="s">
        <v>434</v>
      </c>
      <c r="I114" s="149">
        <v>88760.676000000007</v>
      </c>
      <c r="J114" s="185">
        <v>86635</v>
      </c>
      <c r="K114" s="185" t="s">
        <v>1057</v>
      </c>
      <c r="L114">
        <v>1709308.55</v>
      </c>
      <c r="M114" s="269">
        <v>0</v>
      </c>
      <c r="N114" s="248">
        <v>1024.5359958446356</v>
      </c>
      <c r="O114" s="248">
        <v>0</v>
      </c>
      <c r="P114" s="248">
        <v>19.73</v>
      </c>
      <c r="Q114" s="249" t="s">
        <v>584</v>
      </c>
      <c r="R114" s="149">
        <v>5</v>
      </c>
      <c r="S114" s="149">
        <v>0</v>
      </c>
    </row>
    <row r="115" spans="1:19" x14ac:dyDescent="0.25">
      <c r="A115" s="149" t="s">
        <v>839</v>
      </c>
      <c r="B115" s="149">
        <v>32</v>
      </c>
      <c r="C115" t="s">
        <v>227</v>
      </c>
      <c r="D115" t="s">
        <v>230</v>
      </c>
      <c r="E115" t="s">
        <v>596</v>
      </c>
      <c r="F115" s="26" t="s">
        <v>12</v>
      </c>
      <c r="G115" s="149" t="s">
        <v>430</v>
      </c>
      <c r="H115" s="149" t="s">
        <v>431</v>
      </c>
      <c r="I115" s="149">
        <v>129389</v>
      </c>
      <c r="J115" s="185">
        <v>122943</v>
      </c>
      <c r="K115" s="185" t="s">
        <v>1056</v>
      </c>
      <c r="L115">
        <v>126139.518</v>
      </c>
      <c r="M115" s="269">
        <v>0</v>
      </c>
      <c r="N115" s="267">
        <v>1052.4308012656272</v>
      </c>
      <c r="O115" s="248">
        <v>0</v>
      </c>
      <c r="P115" s="248">
        <v>1.026</v>
      </c>
      <c r="Q115" s="249" t="s">
        <v>584</v>
      </c>
      <c r="R115" s="149">
        <v>12</v>
      </c>
      <c r="S115" s="149">
        <v>0</v>
      </c>
    </row>
    <row r="116" spans="1:19" x14ac:dyDescent="0.25">
      <c r="A116" s="149" t="s">
        <v>884</v>
      </c>
      <c r="B116" s="149">
        <v>16</v>
      </c>
      <c r="C116" t="s">
        <v>255</v>
      </c>
      <c r="D116" t="s">
        <v>885</v>
      </c>
      <c r="E116" t="s">
        <v>872</v>
      </c>
      <c r="F116" s="26" t="s">
        <v>8</v>
      </c>
      <c r="G116" s="149" t="s">
        <v>425</v>
      </c>
      <c r="H116" s="149" t="s">
        <v>426</v>
      </c>
      <c r="I116" s="149">
        <v>134030.99999999997</v>
      </c>
      <c r="J116" s="185">
        <v>0</v>
      </c>
      <c r="K116" s="185" t="s">
        <v>2146</v>
      </c>
      <c r="L116">
        <v>0</v>
      </c>
      <c r="M116" s="269">
        <v>0</v>
      </c>
      <c r="N116" s="248" t="s">
        <v>2135</v>
      </c>
      <c r="O116" s="248" t="s">
        <v>2135</v>
      </c>
      <c r="P116" s="248">
        <v>0</v>
      </c>
      <c r="Q116" s="249" t="s">
        <v>584</v>
      </c>
      <c r="R116" s="149">
        <v>12</v>
      </c>
      <c r="S116" s="149" t="s">
        <v>873</v>
      </c>
    </row>
    <row r="117" spans="1:19" x14ac:dyDescent="0.25">
      <c r="A117" s="149" t="s">
        <v>749</v>
      </c>
      <c r="B117" s="149">
        <v>520</v>
      </c>
      <c r="C117" t="s">
        <v>750</v>
      </c>
      <c r="D117" t="s">
        <v>165</v>
      </c>
      <c r="E117" t="s">
        <v>596</v>
      </c>
      <c r="F117" s="26" t="s">
        <v>12</v>
      </c>
      <c r="G117" s="149" t="s">
        <v>433</v>
      </c>
      <c r="H117" s="149" t="s">
        <v>434</v>
      </c>
      <c r="I117" s="149">
        <v>191062</v>
      </c>
      <c r="J117" s="185">
        <v>212780</v>
      </c>
      <c r="K117" s="185" t="s">
        <v>1057</v>
      </c>
      <c r="L117">
        <v>3670455</v>
      </c>
      <c r="M117" s="269">
        <v>0</v>
      </c>
      <c r="N117" s="267">
        <v>897.93213647899233</v>
      </c>
      <c r="O117" s="248">
        <v>0</v>
      </c>
      <c r="P117" s="248">
        <v>17.25</v>
      </c>
      <c r="Q117" s="249" t="s">
        <v>584</v>
      </c>
      <c r="R117" s="149">
        <v>12</v>
      </c>
      <c r="S117" s="149">
        <v>0</v>
      </c>
    </row>
    <row r="118" spans="1:19" x14ac:dyDescent="0.25">
      <c r="A118" s="149" t="s">
        <v>773</v>
      </c>
      <c r="B118" s="149">
        <v>8</v>
      </c>
      <c r="C118" t="s">
        <v>187</v>
      </c>
      <c r="D118" t="s">
        <v>188</v>
      </c>
      <c r="E118" t="s">
        <v>596</v>
      </c>
      <c r="F118" s="26" t="s">
        <v>12</v>
      </c>
      <c r="G118" s="149" t="s">
        <v>430</v>
      </c>
      <c r="H118" s="149" t="s">
        <v>427</v>
      </c>
      <c r="I118" s="149">
        <v>195530</v>
      </c>
      <c r="J118" s="185">
        <v>2883493</v>
      </c>
      <c r="K118" s="185" t="s">
        <v>1056</v>
      </c>
      <c r="L118">
        <v>2958463.818</v>
      </c>
      <c r="M118" s="269">
        <v>0</v>
      </c>
      <c r="N118" s="248">
        <v>67.810117798101118</v>
      </c>
      <c r="O118" s="248">
        <v>0</v>
      </c>
      <c r="P118" s="248">
        <v>1.026</v>
      </c>
      <c r="Q118" s="249" t="s">
        <v>584</v>
      </c>
      <c r="R118" s="149">
        <v>12</v>
      </c>
      <c r="S118" s="149">
        <v>0</v>
      </c>
    </row>
    <row r="119" spans="1:19" x14ac:dyDescent="0.25">
      <c r="A119" s="149" t="s">
        <v>776</v>
      </c>
      <c r="B119" s="149">
        <v>8</v>
      </c>
      <c r="C119" t="s">
        <v>187</v>
      </c>
      <c r="D119" t="s">
        <v>537</v>
      </c>
      <c r="E119" t="s">
        <v>596</v>
      </c>
      <c r="F119" s="26" t="s">
        <v>12</v>
      </c>
      <c r="G119" s="149" t="s">
        <v>430</v>
      </c>
      <c r="H119" s="149" t="s">
        <v>431</v>
      </c>
      <c r="I119" s="149">
        <v>199429</v>
      </c>
      <c r="J119" s="185">
        <v>0</v>
      </c>
      <c r="K119" s="185" t="s">
        <v>1056</v>
      </c>
      <c r="L119">
        <v>0</v>
      </c>
      <c r="M119" s="269">
        <v>0</v>
      </c>
      <c r="N119" s="267" t="s">
        <v>2135</v>
      </c>
      <c r="O119" s="248" t="s">
        <v>2135</v>
      </c>
      <c r="P119" s="248">
        <v>1.026</v>
      </c>
      <c r="Q119" s="249" t="s">
        <v>584</v>
      </c>
      <c r="R119" s="149">
        <v>0</v>
      </c>
      <c r="S119" s="149">
        <v>0</v>
      </c>
    </row>
    <row r="120" spans="1:19" x14ac:dyDescent="0.25">
      <c r="A120" s="149" t="s">
        <v>828</v>
      </c>
      <c r="B120" s="149">
        <v>13</v>
      </c>
      <c r="C120" t="s">
        <v>218</v>
      </c>
      <c r="D120" t="s">
        <v>221</v>
      </c>
      <c r="E120" t="s">
        <v>596</v>
      </c>
      <c r="F120" s="26" t="s">
        <v>12</v>
      </c>
      <c r="G120" s="149" t="s">
        <v>435</v>
      </c>
      <c r="H120" s="149" t="s">
        <v>432</v>
      </c>
      <c r="I120" s="149">
        <v>223459.63500000001</v>
      </c>
      <c r="J120" s="185">
        <v>18376596</v>
      </c>
      <c r="K120" s="185" t="s">
        <v>1422</v>
      </c>
      <c r="L120">
        <v>2462463.8640000001</v>
      </c>
      <c r="M120" s="269">
        <v>0</v>
      </c>
      <c r="N120" s="248">
        <v>12.160012387495486</v>
      </c>
      <c r="O120" s="248">
        <v>0</v>
      </c>
      <c r="P120" s="248">
        <v>0.13400000000000001</v>
      </c>
      <c r="Q120" s="249" t="s">
        <v>584</v>
      </c>
      <c r="R120" s="149">
        <v>12</v>
      </c>
      <c r="S120" s="149">
        <v>0</v>
      </c>
    </row>
    <row r="121" spans="1:19" x14ac:dyDescent="0.25">
      <c r="A121" s="149" t="s">
        <v>773</v>
      </c>
      <c r="B121" s="149">
        <v>8</v>
      </c>
      <c r="C121" t="s">
        <v>187</v>
      </c>
      <c r="D121" t="s">
        <v>188</v>
      </c>
      <c r="E121" t="s">
        <v>596</v>
      </c>
      <c r="F121" s="26" t="s">
        <v>12</v>
      </c>
      <c r="G121" s="149" t="s">
        <v>430</v>
      </c>
      <c r="H121" s="149" t="s">
        <v>431</v>
      </c>
      <c r="I121" s="149">
        <v>225183</v>
      </c>
      <c r="J121" s="185">
        <v>0</v>
      </c>
      <c r="K121" s="185" t="s">
        <v>1056</v>
      </c>
      <c r="L121">
        <v>0</v>
      </c>
      <c r="M121" s="269">
        <v>0</v>
      </c>
      <c r="N121" s="248" t="s">
        <v>2135</v>
      </c>
      <c r="O121" s="248" t="s">
        <v>2135</v>
      </c>
      <c r="P121" s="248">
        <v>1.026</v>
      </c>
      <c r="Q121" s="249" t="s">
        <v>584</v>
      </c>
      <c r="R121" s="149">
        <v>12</v>
      </c>
      <c r="S121" s="149">
        <v>0</v>
      </c>
    </row>
    <row r="122" spans="1:19" x14ac:dyDescent="0.25">
      <c r="A122" s="149" t="s">
        <v>839</v>
      </c>
      <c r="B122" s="149">
        <v>32</v>
      </c>
      <c r="C122" t="s">
        <v>227</v>
      </c>
      <c r="D122" t="s">
        <v>230</v>
      </c>
      <c r="E122" t="s">
        <v>596</v>
      </c>
      <c r="F122" s="26" t="s">
        <v>12</v>
      </c>
      <c r="G122" s="149" t="s">
        <v>430</v>
      </c>
      <c r="H122" s="149" t="s">
        <v>432</v>
      </c>
      <c r="I122" s="149">
        <v>241895</v>
      </c>
      <c r="J122" s="185">
        <v>3077899</v>
      </c>
      <c r="K122" s="185" t="s">
        <v>1056</v>
      </c>
      <c r="L122">
        <v>3157924.3740000003</v>
      </c>
      <c r="M122" s="269">
        <v>0</v>
      </c>
      <c r="N122" s="267">
        <v>78.590947916094706</v>
      </c>
      <c r="O122" s="248">
        <v>0</v>
      </c>
      <c r="P122" s="248">
        <v>1.026</v>
      </c>
      <c r="Q122" s="249" t="s">
        <v>584</v>
      </c>
      <c r="R122" s="149">
        <v>12</v>
      </c>
      <c r="S122" s="149">
        <v>0</v>
      </c>
    </row>
    <row r="123" spans="1:19" x14ac:dyDescent="0.25">
      <c r="A123" s="149" t="s">
        <v>588</v>
      </c>
      <c r="B123" s="149">
        <v>1</v>
      </c>
      <c r="C123" t="s">
        <v>67</v>
      </c>
      <c r="D123" t="s">
        <v>74</v>
      </c>
      <c r="E123" t="s">
        <v>583</v>
      </c>
      <c r="F123" s="26" t="s">
        <v>13</v>
      </c>
      <c r="G123" s="149" t="s">
        <v>425</v>
      </c>
      <c r="H123" s="149" t="s">
        <v>426</v>
      </c>
      <c r="I123" s="149">
        <v>285599</v>
      </c>
      <c r="J123" s="185">
        <v>0</v>
      </c>
      <c r="K123" s="185" t="s">
        <v>2146</v>
      </c>
      <c r="L123">
        <v>0</v>
      </c>
      <c r="M123" s="269">
        <v>0</v>
      </c>
      <c r="N123" s="248" t="s">
        <v>2135</v>
      </c>
      <c r="O123" s="248" t="s">
        <v>2135</v>
      </c>
      <c r="P123" s="248">
        <v>0</v>
      </c>
      <c r="Q123" s="249" t="s">
        <v>584</v>
      </c>
      <c r="R123" s="149">
        <v>12</v>
      </c>
      <c r="S123" s="149" t="s">
        <v>585</v>
      </c>
    </row>
    <row r="124" spans="1:19" x14ac:dyDescent="0.25">
      <c r="A124" s="149" t="s">
        <v>740</v>
      </c>
      <c r="B124" s="149">
        <v>121</v>
      </c>
      <c r="C124" t="s">
        <v>2005</v>
      </c>
      <c r="D124" t="s">
        <v>156</v>
      </c>
      <c r="E124" t="s">
        <v>596</v>
      </c>
      <c r="F124" s="26" t="s">
        <v>12</v>
      </c>
      <c r="G124" s="149" t="s">
        <v>430</v>
      </c>
      <c r="H124" s="149" t="s">
        <v>432</v>
      </c>
      <c r="I124" s="149">
        <v>368245.05300000001</v>
      </c>
      <c r="J124" s="185">
        <v>4900454</v>
      </c>
      <c r="K124" s="185" t="s">
        <v>1056</v>
      </c>
      <c r="L124">
        <v>5027865.8040000005</v>
      </c>
      <c r="M124" s="269">
        <v>0</v>
      </c>
      <c r="N124" s="267">
        <v>75.145089210101759</v>
      </c>
      <c r="O124" s="248">
        <v>0</v>
      </c>
      <c r="P124" s="248">
        <v>1.026</v>
      </c>
      <c r="Q124" s="249" t="s">
        <v>584</v>
      </c>
      <c r="R124" s="149">
        <v>12</v>
      </c>
      <c r="S124" s="149">
        <v>0</v>
      </c>
    </row>
    <row r="125" spans="1:19" x14ac:dyDescent="0.25">
      <c r="A125" s="149" t="s">
        <v>838</v>
      </c>
      <c r="B125" s="149">
        <v>32</v>
      </c>
      <c r="C125" t="s">
        <v>227</v>
      </c>
      <c r="D125" t="s">
        <v>229</v>
      </c>
      <c r="E125" t="s">
        <v>596</v>
      </c>
      <c r="F125" s="26" t="s">
        <v>12</v>
      </c>
      <c r="G125" s="149" t="s">
        <v>425</v>
      </c>
      <c r="H125" s="149" t="s">
        <v>426</v>
      </c>
      <c r="I125" s="149">
        <v>432575</v>
      </c>
      <c r="J125" s="185">
        <v>0</v>
      </c>
      <c r="K125" s="185" t="s">
        <v>2146</v>
      </c>
      <c r="L125">
        <v>0</v>
      </c>
      <c r="M125" s="269">
        <v>0</v>
      </c>
      <c r="N125" s="248" t="s">
        <v>2135</v>
      </c>
      <c r="O125" s="248" t="s">
        <v>2135</v>
      </c>
      <c r="P125" s="248">
        <v>0</v>
      </c>
      <c r="Q125" s="249" t="s">
        <v>584</v>
      </c>
      <c r="R125" s="149">
        <v>12</v>
      </c>
      <c r="S125" s="149">
        <v>0</v>
      </c>
    </row>
    <row r="126" spans="1:19" x14ac:dyDescent="0.25">
      <c r="A126" s="149" t="s">
        <v>776</v>
      </c>
      <c r="B126" s="149">
        <v>8</v>
      </c>
      <c r="C126" t="s">
        <v>187</v>
      </c>
      <c r="D126" t="s">
        <v>537</v>
      </c>
      <c r="E126" t="s">
        <v>596</v>
      </c>
      <c r="F126" s="26" t="s">
        <v>12</v>
      </c>
      <c r="G126" s="149" t="s">
        <v>430</v>
      </c>
      <c r="H126" s="149" t="s">
        <v>432</v>
      </c>
      <c r="I126" s="149">
        <v>709927</v>
      </c>
      <c r="J126" s="185">
        <v>6883626</v>
      </c>
      <c r="K126" s="185" t="s">
        <v>1056</v>
      </c>
      <c r="L126">
        <v>7062600.2760000005</v>
      </c>
      <c r="M126" s="269">
        <v>0</v>
      </c>
      <c r="N126" s="248">
        <v>103.13270941797245</v>
      </c>
      <c r="O126" s="248">
        <v>0</v>
      </c>
      <c r="P126" s="248">
        <v>1.026</v>
      </c>
      <c r="Q126" s="249" t="s">
        <v>584</v>
      </c>
      <c r="R126" s="149">
        <v>0</v>
      </c>
      <c r="S126" s="149">
        <v>0</v>
      </c>
    </row>
    <row r="127" spans="1:19" x14ac:dyDescent="0.25">
      <c r="A127" s="149" t="s">
        <v>773</v>
      </c>
      <c r="B127" s="149">
        <v>8</v>
      </c>
      <c r="C127" t="s">
        <v>187</v>
      </c>
      <c r="D127" t="s">
        <v>188</v>
      </c>
      <c r="E127" t="s">
        <v>596</v>
      </c>
      <c r="F127" s="26" t="s">
        <v>12</v>
      </c>
      <c r="G127" s="149" t="s">
        <v>430</v>
      </c>
      <c r="H127" s="149" t="s">
        <v>432</v>
      </c>
      <c r="I127" s="149">
        <v>795768</v>
      </c>
      <c r="J127" s="185">
        <v>10070753</v>
      </c>
      <c r="K127" s="185" t="s">
        <v>1056</v>
      </c>
      <c r="L127">
        <v>10332592.578</v>
      </c>
      <c r="M127" s="269">
        <v>0</v>
      </c>
      <c r="N127" s="267">
        <v>79.017725884052567</v>
      </c>
      <c r="O127" s="248">
        <v>0</v>
      </c>
      <c r="P127" s="248">
        <v>1.026</v>
      </c>
      <c r="Q127" s="249" t="s">
        <v>584</v>
      </c>
      <c r="R127" s="149">
        <v>12</v>
      </c>
      <c r="S127" s="149">
        <v>0</v>
      </c>
    </row>
    <row r="128" spans="1:19" x14ac:dyDescent="0.25">
      <c r="A128" s="149" t="s">
        <v>831</v>
      </c>
      <c r="B128" s="149">
        <v>2</v>
      </c>
      <c r="C128" t="s">
        <v>78</v>
      </c>
      <c r="D128" t="s">
        <v>224</v>
      </c>
      <c r="E128" t="s">
        <v>832</v>
      </c>
      <c r="F128" s="26" t="s">
        <v>13</v>
      </c>
      <c r="G128" s="149" t="s">
        <v>423</v>
      </c>
      <c r="H128" s="149" t="s">
        <v>424</v>
      </c>
      <c r="I128" s="149">
        <v>3.2</v>
      </c>
      <c r="J128" s="185">
        <v>228</v>
      </c>
      <c r="K128" s="185" t="s">
        <v>1422</v>
      </c>
      <c r="L128">
        <v>31.464000000000002</v>
      </c>
      <c r="M128" s="269">
        <v>3.83</v>
      </c>
      <c r="N128" s="267">
        <v>14.035087719298245</v>
      </c>
      <c r="O128" s="248">
        <v>0.27288750000000001</v>
      </c>
      <c r="P128" s="248">
        <v>0.13800000000000001</v>
      </c>
      <c r="Q128" s="249" t="s">
        <v>547</v>
      </c>
      <c r="R128" s="149">
        <v>12</v>
      </c>
      <c r="S128" s="149" t="s">
        <v>224</v>
      </c>
    </row>
    <row r="129" spans="1:19" x14ac:dyDescent="0.25">
      <c r="A129" s="149" t="s">
        <v>715</v>
      </c>
      <c r="B129" s="149">
        <v>169</v>
      </c>
      <c r="C129" t="s">
        <v>101</v>
      </c>
      <c r="D129" t="s">
        <v>117</v>
      </c>
      <c r="E129" t="s">
        <v>716</v>
      </c>
      <c r="F129" s="26" t="s">
        <v>14</v>
      </c>
      <c r="G129" s="149" t="s">
        <v>1054</v>
      </c>
      <c r="H129" s="149" t="s">
        <v>1055</v>
      </c>
      <c r="I129" s="149">
        <v>8.6490000000000009</v>
      </c>
      <c r="J129" s="185">
        <v>0</v>
      </c>
      <c r="K129" s="185" t="s">
        <v>501</v>
      </c>
      <c r="L129">
        <v>0</v>
      </c>
      <c r="M129" s="269">
        <v>0</v>
      </c>
      <c r="N129" s="267" t="s">
        <v>2135</v>
      </c>
      <c r="O129" s="248" t="s">
        <v>2135</v>
      </c>
      <c r="P129" s="248">
        <v>0</v>
      </c>
      <c r="Q129" s="249" t="s">
        <v>547</v>
      </c>
      <c r="R129" s="149">
        <v>12</v>
      </c>
      <c r="S129" s="149" t="s">
        <v>117</v>
      </c>
    </row>
    <row r="130" spans="1:19" x14ac:dyDescent="0.25">
      <c r="A130" s="149" t="s">
        <v>886</v>
      </c>
      <c r="B130" s="149">
        <v>660</v>
      </c>
      <c r="C130" t="s">
        <v>256</v>
      </c>
      <c r="D130" t="s">
        <v>257</v>
      </c>
      <c r="E130" t="s">
        <v>887</v>
      </c>
      <c r="F130" s="26" t="s">
        <v>6</v>
      </c>
      <c r="G130" s="149" t="s">
        <v>428</v>
      </c>
      <c r="H130" s="149" t="s">
        <v>429</v>
      </c>
      <c r="I130" s="149">
        <v>13.834999999999999</v>
      </c>
      <c r="J130" s="185">
        <v>0</v>
      </c>
      <c r="K130" s="185" t="s">
        <v>501</v>
      </c>
      <c r="L130">
        <v>0</v>
      </c>
      <c r="M130" s="269">
        <v>0</v>
      </c>
      <c r="N130" s="267" t="s">
        <v>2135</v>
      </c>
      <c r="O130" s="248" t="s">
        <v>2135</v>
      </c>
      <c r="P130" s="248">
        <v>0</v>
      </c>
      <c r="Q130" s="249" t="s">
        <v>547</v>
      </c>
      <c r="R130" s="149">
        <v>12</v>
      </c>
      <c r="S130" s="149" t="s">
        <v>257</v>
      </c>
    </row>
    <row r="131" spans="1:19" x14ac:dyDescent="0.25">
      <c r="A131" s="149" t="s">
        <v>1319</v>
      </c>
      <c r="B131" s="149">
        <v>2</v>
      </c>
      <c r="C131" t="s">
        <v>78</v>
      </c>
      <c r="D131" t="s">
        <v>84</v>
      </c>
      <c r="E131" t="s">
        <v>598</v>
      </c>
      <c r="F131" s="26" t="s">
        <v>13</v>
      </c>
      <c r="G131" s="149" t="s">
        <v>423</v>
      </c>
      <c r="H131" s="149" t="s">
        <v>424</v>
      </c>
      <c r="I131" s="149">
        <v>14.948</v>
      </c>
      <c r="J131" s="185">
        <v>1189</v>
      </c>
      <c r="K131" s="185" t="s">
        <v>1422</v>
      </c>
      <c r="L131">
        <v>164.08200000000002</v>
      </c>
      <c r="M131" s="269">
        <v>3.9124999999999996</v>
      </c>
      <c r="N131" s="267">
        <v>12.571909167367536</v>
      </c>
      <c r="O131" s="248">
        <v>0.31120969360449552</v>
      </c>
      <c r="P131" s="248">
        <v>0.13800000000000001</v>
      </c>
      <c r="Q131" s="249" t="s">
        <v>547</v>
      </c>
      <c r="R131" s="149">
        <v>0</v>
      </c>
      <c r="S131" s="149" t="s">
        <v>599</v>
      </c>
    </row>
    <row r="132" spans="1:19" x14ac:dyDescent="0.25">
      <c r="A132" s="149" t="s">
        <v>847</v>
      </c>
      <c r="B132" s="149">
        <v>280</v>
      </c>
      <c r="C132" t="s">
        <v>236</v>
      </c>
      <c r="D132" t="s">
        <v>237</v>
      </c>
      <c r="E132" t="s">
        <v>848</v>
      </c>
      <c r="F132" s="26" t="s">
        <v>6</v>
      </c>
      <c r="G132" s="149" t="s">
        <v>423</v>
      </c>
      <c r="H132" s="149" t="s">
        <v>424</v>
      </c>
      <c r="I132" s="149">
        <v>17.855999999999998</v>
      </c>
      <c r="J132" s="185">
        <v>1420</v>
      </c>
      <c r="K132" s="185" t="s">
        <v>1422</v>
      </c>
      <c r="L132">
        <v>195.96</v>
      </c>
      <c r="M132" s="269">
        <v>4.6700000000000008</v>
      </c>
      <c r="N132" s="248">
        <v>12.574647887323941</v>
      </c>
      <c r="O132" s="248">
        <v>0.37138216845878153</v>
      </c>
      <c r="P132" s="248">
        <v>0.13800000000000001</v>
      </c>
      <c r="Q132" s="249" t="s">
        <v>547</v>
      </c>
      <c r="R132" s="149">
        <v>0</v>
      </c>
      <c r="S132" s="149" t="s">
        <v>849</v>
      </c>
    </row>
    <row r="133" spans="1:19" x14ac:dyDescent="0.25">
      <c r="A133" s="149" t="s">
        <v>633</v>
      </c>
      <c r="B133" s="149">
        <v>2</v>
      </c>
      <c r="C133" t="s">
        <v>78</v>
      </c>
      <c r="D133" t="s">
        <v>88</v>
      </c>
      <c r="E133" t="s">
        <v>634</v>
      </c>
      <c r="F133" s="26" t="s">
        <v>14</v>
      </c>
      <c r="G133" s="149" t="s">
        <v>423</v>
      </c>
      <c r="H133" s="149" t="s">
        <v>424</v>
      </c>
      <c r="I133" s="149">
        <v>26.303999999999998</v>
      </c>
      <c r="J133" s="185">
        <v>6770</v>
      </c>
      <c r="K133" s="185" t="s">
        <v>1422</v>
      </c>
      <c r="L133">
        <v>934.2600000000001</v>
      </c>
      <c r="M133" s="269">
        <v>4.47</v>
      </c>
      <c r="N133" s="248">
        <v>3.8853766617429839</v>
      </c>
      <c r="O133" s="248">
        <v>1.1504676094890509</v>
      </c>
      <c r="P133" s="248">
        <v>0.13800000000000001</v>
      </c>
      <c r="Q133" s="249" t="s">
        <v>547</v>
      </c>
      <c r="R133" s="149">
        <v>0</v>
      </c>
      <c r="S133" s="149" t="s">
        <v>88</v>
      </c>
    </row>
    <row r="134" spans="1:19" x14ac:dyDescent="0.25">
      <c r="A134" s="149" t="s">
        <v>686</v>
      </c>
      <c r="B134" s="149">
        <v>169</v>
      </c>
      <c r="C134" t="s">
        <v>101</v>
      </c>
      <c r="D134" t="s">
        <v>141</v>
      </c>
      <c r="E134" t="s">
        <v>687</v>
      </c>
      <c r="F134" s="26" t="s">
        <v>11</v>
      </c>
      <c r="G134" s="149" t="s">
        <v>428</v>
      </c>
      <c r="H134" s="149" t="s">
        <v>429</v>
      </c>
      <c r="I134" s="149">
        <v>47.939</v>
      </c>
      <c r="J134" s="185">
        <v>0</v>
      </c>
      <c r="K134" s="185" t="s">
        <v>501</v>
      </c>
      <c r="L134">
        <v>0</v>
      </c>
      <c r="M134" s="269">
        <v>0</v>
      </c>
      <c r="N134" s="248" t="s">
        <v>2135</v>
      </c>
      <c r="O134" s="248" t="s">
        <v>2135</v>
      </c>
      <c r="P134" s="248">
        <v>0</v>
      </c>
      <c r="Q134" s="249" t="s">
        <v>547</v>
      </c>
      <c r="R134" s="149">
        <v>12</v>
      </c>
      <c r="S134" s="149" t="s">
        <v>141</v>
      </c>
    </row>
    <row r="135" spans="1:19" x14ac:dyDescent="0.25">
      <c r="A135" s="149" t="s">
        <v>617</v>
      </c>
      <c r="B135" s="149">
        <v>2</v>
      </c>
      <c r="C135" t="s">
        <v>78</v>
      </c>
      <c r="D135" t="s">
        <v>93</v>
      </c>
      <c r="E135" t="s">
        <v>602</v>
      </c>
      <c r="F135" s="26" t="s">
        <v>13</v>
      </c>
      <c r="G135" s="149" t="s">
        <v>423</v>
      </c>
      <c r="H135" s="149" t="s">
        <v>424</v>
      </c>
      <c r="I135" s="149">
        <v>56.559999999999995</v>
      </c>
      <c r="J135" s="185">
        <v>12668</v>
      </c>
      <c r="K135" s="185" t="s">
        <v>1422</v>
      </c>
      <c r="L135">
        <v>1748.1840000000002</v>
      </c>
      <c r="M135" s="269">
        <v>3.9250000000000007</v>
      </c>
      <c r="N135" s="248">
        <v>4.464793179665298</v>
      </c>
      <c r="O135" s="248">
        <v>0.8791000707213581</v>
      </c>
      <c r="P135" s="248">
        <v>0.13800000000000001</v>
      </c>
      <c r="Q135" s="249" t="s">
        <v>547</v>
      </c>
      <c r="R135" s="149">
        <v>12</v>
      </c>
      <c r="S135" s="149" t="s">
        <v>603</v>
      </c>
    </row>
    <row r="136" spans="1:19" x14ac:dyDescent="0.25">
      <c r="A136" s="149" t="s">
        <v>781</v>
      </c>
      <c r="B136" s="149">
        <v>360</v>
      </c>
      <c r="C136" t="s">
        <v>193</v>
      </c>
      <c r="D136" t="s">
        <v>194</v>
      </c>
      <c r="E136" t="s">
        <v>782</v>
      </c>
      <c r="F136" s="26" t="s">
        <v>6</v>
      </c>
      <c r="G136" s="149" t="s">
        <v>423</v>
      </c>
      <c r="H136" s="149" t="s">
        <v>424</v>
      </c>
      <c r="I136" s="149">
        <v>60.319999999999993</v>
      </c>
      <c r="J136" s="185">
        <v>8637</v>
      </c>
      <c r="K136" s="185" t="s">
        <v>1422</v>
      </c>
      <c r="L136">
        <v>1191.9060000000002</v>
      </c>
      <c r="M136" s="269">
        <v>3.82</v>
      </c>
      <c r="N136" s="248">
        <v>6.9839064489984937</v>
      </c>
      <c r="O136" s="248">
        <v>0.5469718169761274</v>
      </c>
      <c r="P136" s="248">
        <v>0.13800000000000001</v>
      </c>
      <c r="Q136" s="249" t="s">
        <v>547</v>
      </c>
      <c r="R136" s="149">
        <v>12</v>
      </c>
      <c r="S136" s="149" t="s">
        <v>194</v>
      </c>
    </row>
    <row r="137" spans="1:19" x14ac:dyDescent="0.25">
      <c r="A137" s="149" t="s">
        <v>900</v>
      </c>
      <c r="B137" s="149">
        <v>570</v>
      </c>
      <c r="C137" t="s">
        <v>402</v>
      </c>
      <c r="D137" t="s">
        <v>403</v>
      </c>
      <c r="E137" t="s">
        <v>901</v>
      </c>
      <c r="F137" s="26" t="s">
        <v>9</v>
      </c>
      <c r="G137" s="149" t="s">
        <v>423</v>
      </c>
      <c r="H137" s="149" t="s">
        <v>424</v>
      </c>
      <c r="I137" s="149">
        <v>71.926999999999992</v>
      </c>
      <c r="J137" s="185">
        <v>7503</v>
      </c>
      <c r="K137" s="185" t="s">
        <v>1422</v>
      </c>
      <c r="L137">
        <v>1035.414</v>
      </c>
      <c r="M137" s="269">
        <v>7.7316666666666665</v>
      </c>
      <c r="N137" s="248">
        <v>9.5864320938291332</v>
      </c>
      <c r="O137" s="248">
        <v>0.80652182073491197</v>
      </c>
      <c r="P137" s="248">
        <v>0.13800000000000001</v>
      </c>
      <c r="Q137" s="249" t="s">
        <v>547</v>
      </c>
      <c r="R137" s="149">
        <v>12</v>
      </c>
      <c r="S137" s="149" t="s">
        <v>403</v>
      </c>
    </row>
    <row r="138" spans="1:19" x14ac:dyDescent="0.25">
      <c r="A138" s="149" t="s">
        <v>917</v>
      </c>
      <c r="B138" s="149">
        <v>343</v>
      </c>
      <c r="C138" t="s">
        <v>279</v>
      </c>
      <c r="D138" t="s">
        <v>282</v>
      </c>
      <c r="E138" t="s">
        <v>918</v>
      </c>
      <c r="F138" s="26" t="s">
        <v>9</v>
      </c>
      <c r="G138" s="149" t="s">
        <v>423</v>
      </c>
      <c r="H138" s="149" t="s">
        <v>424</v>
      </c>
      <c r="I138" s="149">
        <v>72.475999999999999</v>
      </c>
      <c r="J138" s="185">
        <v>10275</v>
      </c>
      <c r="K138" s="185" t="s">
        <v>1422</v>
      </c>
      <c r="L138">
        <v>1417.95</v>
      </c>
      <c r="M138" s="269">
        <v>4.5641666666666669</v>
      </c>
      <c r="N138" s="267">
        <v>7.0536253041362533</v>
      </c>
      <c r="O138" s="248">
        <v>0.6470667876262487</v>
      </c>
      <c r="P138" s="248">
        <v>0.13800000000000001</v>
      </c>
      <c r="Q138" s="249" t="s">
        <v>547</v>
      </c>
      <c r="R138" s="149">
        <v>12</v>
      </c>
      <c r="S138" s="149" t="s">
        <v>282</v>
      </c>
    </row>
    <row r="139" spans="1:19" x14ac:dyDescent="0.25">
      <c r="A139" s="149" t="s">
        <v>990</v>
      </c>
      <c r="B139" s="149">
        <v>394</v>
      </c>
      <c r="C139" t="s">
        <v>347</v>
      </c>
      <c r="D139" t="s">
        <v>348</v>
      </c>
      <c r="E139" t="s">
        <v>991</v>
      </c>
      <c r="F139" s="26" t="s">
        <v>14</v>
      </c>
      <c r="G139" s="149" t="s">
        <v>423</v>
      </c>
      <c r="H139" s="149" t="s">
        <v>424</v>
      </c>
      <c r="I139" s="149">
        <v>72.575999999999993</v>
      </c>
      <c r="J139" s="185">
        <v>7984</v>
      </c>
      <c r="K139" s="185" t="s">
        <v>1422</v>
      </c>
      <c r="L139">
        <v>1101.7920000000001</v>
      </c>
      <c r="M139" s="269">
        <v>5.13</v>
      </c>
      <c r="N139" s="248">
        <v>9.0901803607214422</v>
      </c>
      <c r="O139" s="248">
        <v>0.56434523809523818</v>
      </c>
      <c r="P139" s="248">
        <v>0.13800000000000001</v>
      </c>
      <c r="Q139" s="249" t="s">
        <v>547</v>
      </c>
      <c r="R139" s="149">
        <v>12</v>
      </c>
      <c r="S139" s="149" t="s">
        <v>348</v>
      </c>
    </row>
    <row r="140" spans="1:19" x14ac:dyDescent="0.25">
      <c r="A140" s="149" t="s">
        <v>1018</v>
      </c>
      <c r="B140" s="149">
        <v>344</v>
      </c>
      <c r="C140" t="s">
        <v>365</v>
      </c>
      <c r="D140" t="s">
        <v>366</v>
      </c>
      <c r="E140" t="s">
        <v>1019</v>
      </c>
      <c r="F140" s="26" t="s">
        <v>9</v>
      </c>
      <c r="G140" s="149" t="s">
        <v>428</v>
      </c>
      <c r="H140" s="149" t="s">
        <v>429</v>
      </c>
      <c r="I140" s="149">
        <v>76.613000000000014</v>
      </c>
      <c r="J140" s="185">
        <v>0</v>
      </c>
      <c r="K140" s="185" t="s">
        <v>501</v>
      </c>
      <c r="L140">
        <v>0</v>
      </c>
      <c r="M140" s="269">
        <v>0</v>
      </c>
      <c r="N140" s="248" t="s">
        <v>2135</v>
      </c>
      <c r="O140" s="248" t="s">
        <v>2135</v>
      </c>
      <c r="P140" s="248">
        <v>0</v>
      </c>
      <c r="Q140" s="249" t="s">
        <v>547</v>
      </c>
      <c r="R140" s="149">
        <v>12</v>
      </c>
      <c r="S140" s="149" t="s">
        <v>366</v>
      </c>
    </row>
    <row r="141" spans="1:19" x14ac:dyDescent="0.25">
      <c r="A141" s="149" t="s">
        <v>1018</v>
      </c>
      <c r="B141" s="149">
        <v>344</v>
      </c>
      <c r="C141" t="s">
        <v>365</v>
      </c>
      <c r="D141" t="s">
        <v>366</v>
      </c>
      <c r="E141" t="s">
        <v>1019</v>
      </c>
      <c r="F141" s="26" t="s">
        <v>9</v>
      </c>
      <c r="G141" s="149" t="s">
        <v>423</v>
      </c>
      <c r="H141" s="149" t="s">
        <v>424</v>
      </c>
      <c r="I141" s="149">
        <v>93.164000000000001</v>
      </c>
      <c r="J141" s="185">
        <v>9096</v>
      </c>
      <c r="K141" s="185" t="s">
        <v>1422</v>
      </c>
      <c r="L141">
        <v>1255.248</v>
      </c>
      <c r="M141" s="269">
        <v>3.91</v>
      </c>
      <c r="N141" s="267">
        <v>10.242304309586631</v>
      </c>
      <c r="O141" s="248">
        <v>0.38175003220127951</v>
      </c>
      <c r="P141" s="248">
        <v>0.13800000000000001</v>
      </c>
      <c r="Q141" s="249" t="s">
        <v>547</v>
      </c>
      <c r="R141" s="149">
        <v>12</v>
      </c>
      <c r="S141" s="149" t="s">
        <v>366</v>
      </c>
    </row>
    <row r="142" spans="1:19" x14ac:dyDescent="0.25">
      <c r="A142" s="149" t="s">
        <v>796</v>
      </c>
      <c r="B142" s="149">
        <v>383</v>
      </c>
      <c r="C142" t="s">
        <v>397</v>
      </c>
      <c r="D142" t="s">
        <v>398</v>
      </c>
      <c r="E142" t="s">
        <v>797</v>
      </c>
      <c r="F142" s="26" t="s">
        <v>5</v>
      </c>
      <c r="G142" s="149" t="s">
        <v>423</v>
      </c>
      <c r="H142" s="149" t="s">
        <v>424</v>
      </c>
      <c r="I142" s="149">
        <v>111.673</v>
      </c>
      <c r="J142" s="185">
        <v>0</v>
      </c>
      <c r="K142" s="185" t="s">
        <v>1422</v>
      </c>
      <c r="L142">
        <v>0</v>
      </c>
      <c r="M142" s="269">
        <v>3.9500000000000006</v>
      </c>
      <c r="N142" s="248" t="s">
        <v>2135</v>
      </c>
      <c r="O142" s="248" t="s">
        <v>2135</v>
      </c>
      <c r="P142" s="248">
        <v>0.13800000000000001</v>
      </c>
      <c r="Q142" s="249" t="s">
        <v>547</v>
      </c>
      <c r="R142" s="149">
        <v>0</v>
      </c>
      <c r="S142" s="149" t="s">
        <v>398</v>
      </c>
    </row>
    <row r="143" spans="1:19" x14ac:dyDescent="0.25">
      <c r="A143" s="149" t="s">
        <v>921</v>
      </c>
      <c r="B143" s="149">
        <v>343</v>
      </c>
      <c r="C143" t="s">
        <v>279</v>
      </c>
      <c r="D143" t="s">
        <v>346</v>
      </c>
      <c r="E143" t="s">
        <v>989</v>
      </c>
      <c r="F143" s="26" t="s">
        <v>14</v>
      </c>
      <c r="G143" s="149" t="s">
        <v>423</v>
      </c>
      <c r="H143" s="149" t="s">
        <v>424</v>
      </c>
      <c r="I143" s="149">
        <v>117.35100000000001</v>
      </c>
      <c r="J143" s="185">
        <v>12567</v>
      </c>
      <c r="K143" s="185" t="s">
        <v>1422</v>
      </c>
      <c r="L143">
        <v>1734.2460000000001</v>
      </c>
      <c r="M143" s="269">
        <v>4.5625</v>
      </c>
      <c r="N143" s="248">
        <v>9.3380281690140858</v>
      </c>
      <c r="O143" s="248">
        <v>0.48859351432880838</v>
      </c>
      <c r="P143" s="248">
        <v>0.13800000000000001</v>
      </c>
      <c r="Q143" s="249" t="s">
        <v>547</v>
      </c>
      <c r="R143" s="149">
        <v>0</v>
      </c>
      <c r="S143" s="149" t="s">
        <v>346</v>
      </c>
    </row>
    <row r="144" spans="1:19" x14ac:dyDescent="0.25">
      <c r="A144" s="149" t="s">
        <v>957</v>
      </c>
      <c r="B144" s="149">
        <v>357</v>
      </c>
      <c r="C144" t="s">
        <v>313</v>
      </c>
      <c r="D144" t="s">
        <v>314</v>
      </c>
      <c r="E144" t="s">
        <v>958</v>
      </c>
      <c r="F144" s="26" t="s">
        <v>8</v>
      </c>
      <c r="G144" s="149" t="s">
        <v>425</v>
      </c>
      <c r="H144" s="149" t="s">
        <v>426</v>
      </c>
      <c r="I144" s="149">
        <v>142.87099999999998</v>
      </c>
      <c r="J144" s="185">
        <v>0</v>
      </c>
      <c r="K144" s="185" t="s">
        <v>501</v>
      </c>
      <c r="L144">
        <v>0</v>
      </c>
      <c r="M144" s="269">
        <v>0</v>
      </c>
      <c r="N144" s="248" t="s">
        <v>2135</v>
      </c>
      <c r="O144" s="248" t="s">
        <v>2135</v>
      </c>
      <c r="P144" s="248">
        <v>0</v>
      </c>
      <c r="Q144" s="249" t="s">
        <v>547</v>
      </c>
      <c r="R144" s="149">
        <v>12</v>
      </c>
      <c r="S144" s="149" t="s">
        <v>314</v>
      </c>
    </row>
    <row r="145" spans="1:19" x14ac:dyDescent="0.25">
      <c r="A145" s="149" t="s">
        <v>970</v>
      </c>
      <c r="B145" s="149">
        <v>395</v>
      </c>
      <c r="C145" t="s">
        <v>328</v>
      </c>
      <c r="D145" t="s">
        <v>329</v>
      </c>
      <c r="E145" t="s">
        <v>971</v>
      </c>
      <c r="F145" s="26" t="s">
        <v>9</v>
      </c>
      <c r="G145" s="149" t="s">
        <v>428</v>
      </c>
      <c r="H145" s="149" t="s">
        <v>429</v>
      </c>
      <c r="I145" s="149">
        <v>178.45699999999999</v>
      </c>
      <c r="J145" s="185">
        <v>0</v>
      </c>
      <c r="K145" s="185" t="s">
        <v>501</v>
      </c>
      <c r="L145">
        <v>0</v>
      </c>
      <c r="M145" s="269">
        <v>0</v>
      </c>
      <c r="N145" s="248" t="s">
        <v>2135</v>
      </c>
      <c r="O145" s="248" t="s">
        <v>2135</v>
      </c>
      <c r="P145" s="248">
        <v>0</v>
      </c>
      <c r="Q145" s="249" t="s">
        <v>547</v>
      </c>
      <c r="R145" s="149">
        <v>12</v>
      </c>
      <c r="S145" s="149" t="s">
        <v>329</v>
      </c>
    </row>
    <row r="146" spans="1:19" x14ac:dyDescent="0.25">
      <c r="A146" s="149" t="s">
        <v>959</v>
      </c>
      <c r="B146" s="149">
        <v>662</v>
      </c>
      <c r="C146" t="s">
        <v>315</v>
      </c>
      <c r="D146" t="s">
        <v>316</v>
      </c>
      <c r="E146" t="s">
        <v>960</v>
      </c>
      <c r="F146" s="26" t="s">
        <v>6</v>
      </c>
      <c r="G146" s="149" t="s">
        <v>423</v>
      </c>
      <c r="H146" s="149" t="s">
        <v>424</v>
      </c>
      <c r="I146" s="149">
        <v>186.03700000000001</v>
      </c>
      <c r="J146" s="185">
        <v>17098</v>
      </c>
      <c r="K146" s="185" t="s">
        <v>1422</v>
      </c>
      <c r="L146">
        <v>2359.5240000000003</v>
      </c>
      <c r="M146" s="269">
        <v>5.185833333333334</v>
      </c>
      <c r="N146" s="267">
        <v>10.880629313369985</v>
      </c>
      <c r="O146" s="248">
        <v>0.47661152530589795</v>
      </c>
      <c r="P146" s="248">
        <v>0.13800000000000001</v>
      </c>
      <c r="Q146" s="249" t="s">
        <v>547</v>
      </c>
      <c r="R146" s="149">
        <v>0</v>
      </c>
      <c r="S146" s="149" t="s">
        <v>316</v>
      </c>
    </row>
    <row r="147" spans="1:19" x14ac:dyDescent="0.25">
      <c r="A147" s="149" t="s">
        <v>1025</v>
      </c>
      <c r="B147" s="149">
        <v>242</v>
      </c>
      <c r="C147" t="s">
        <v>369</v>
      </c>
      <c r="D147" t="s">
        <v>370</v>
      </c>
      <c r="E147" t="s">
        <v>1026</v>
      </c>
      <c r="F147" s="26" t="s">
        <v>4</v>
      </c>
      <c r="G147" s="149" t="s">
        <v>423</v>
      </c>
      <c r="H147" s="149" t="s">
        <v>424</v>
      </c>
      <c r="I147" s="149">
        <v>206.75699999999998</v>
      </c>
      <c r="J147" s="185">
        <v>21400</v>
      </c>
      <c r="K147" s="185" t="s">
        <v>1422</v>
      </c>
      <c r="L147">
        <v>2953.2000000000003</v>
      </c>
      <c r="M147" s="269">
        <v>5.964999999999999</v>
      </c>
      <c r="N147" s="248">
        <v>9.6615420560747651</v>
      </c>
      <c r="O147" s="248">
        <v>0.61739626711550266</v>
      </c>
      <c r="P147" s="248">
        <v>0.13800000000000001</v>
      </c>
      <c r="Q147" s="249" t="s">
        <v>547</v>
      </c>
      <c r="R147" s="149">
        <v>0</v>
      </c>
      <c r="S147" s="149" t="s">
        <v>370</v>
      </c>
    </row>
    <row r="148" spans="1:19" x14ac:dyDescent="0.25">
      <c r="A148" s="149" t="s">
        <v>894</v>
      </c>
      <c r="B148" s="149">
        <v>376</v>
      </c>
      <c r="C148" t="s">
        <v>264</v>
      </c>
      <c r="D148" t="s">
        <v>265</v>
      </c>
      <c r="E148" t="s">
        <v>895</v>
      </c>
      <c r="F148" s="26" t="s">
        <v>9</v>
      </c>
      <c r="G148" s="149" t="s">
        <v>428</v>
      </c>
      <c r="H148" s="149" t="s">
        <v>429</v>
      </c>
      <c r="I148" s="149">
        <v>210.62899999999999</v>
      </c>
      <c r="J148" s="185">
        <v>0</v>
      </c>
      <c r="K148" s="185" t="s">
        <v>501</v>
      </c>
      <c r="L148">
        <v>0</v>
      </c>
      <c r="M148" s="269">
        <v>0</v>
      </c>
      <c r="N148" s="248" t="s">
        <v>2135</v>
      </c>
      <c r="O148" s="248" t="s">
        <v>2135</v>
      </c>
      <c r="P148" s="248">
        <v>0</v>
      </c>
      <c r="Q148" s="249" t="s">
        <v>547</v>
      </c>
      <c r="R148" s="149">
        <v>12</v>
      </c>
      <c r="S148" s="149" t="s">
        <v>265</v>
      </c>
    </row>
    <row r="149" spans="1:19" x14ac:dyDescent="0.25">
      <c r="A149" s="149" t="s">
        <v>610</v>
      </c>
      <c r="B149" s="149">
        <v>2</v>
      </c>
      <c r="C149" t="s">
        <v>78</v>
      </c>
      <c r="D149" t="s">
        <v>87</v>
      </c>
      <c r="E149" t="s">
        <v>602</v>
      </c>
      <c r="F149" s="26" t="s">
        <v>13</v>
      </c>
      <c r="G149" s="149" t="s">
        <v>423</v>
      </c>
      <c r="H149" s="149" t="s">
        <v>424</v>
      </c>
      <c r="I149" s="149">
        <v>214.88899999999995</v>
      </c>
      <c r="J149" s="185">
        <v>16924</v>
      </c>
      <c r="K149" s="185" t="s">
        <v>1422</v>
      </c>
      <c r="L149">
        <v>2335.5120000000002</v>
      </c>
      <c r="M149" s="269">
        <v>3.9250000000000007</v>
      </c>
      <c r="N149" s="267">
        <v>12.697293783975416</v>
      </c>
      <c r="O149" s="248">
        <v>0.30912098804499083</v>
      </c>
      <c r="P149" s="248">
        <v>0.13800000000000001</v>
      </c>
      <c r="Q149" s="249" t="s">
        <v>547</v>
      </c>
      <c r="R149" s="149">
        <v>12</v>
      </c>
      <c r="S149" s="149" t="s">
        <v>603</v>
      </c>
    </row>
    <row r="150" spans="1:19" x14ac:dyDescent="0.25">
      <c r="A150" s="149" t="s">
        <v>717</v>
      </c>
      <c r="B150" s="149">
        <v>169</v>
      </c>
      <c r="C150" t="s">
        <v>101</v>
      </c>
      <c r="D150" t="s">
        <v>124</v>
      </c>
      <c r="E150" t="s">
        <v>718</v>
      </c>
      <c r="F150" s="26" t="s">
        <v>9</v>
      </c>
      <c r="G150" s="149" t="s">
        <v>428</v>
      </c>
      <c r="H150" s="149" t="s">
        <v>429</v>
      </c>
      <c r="I150" s="149">
        <v>231.82199999999995</v>
      </c>
      <c r="J150" s="185">
        <v>0</v>
      </c>
      <c r="K150" s="185" t="s">
        <v>501</v>
      </c>
      <c r="L150">
        <v>0</v>
      </c>
      <c r="M150" s="269">
        <v>0</v>
      </c>
      <c r="N150" s="248" t="s">
        <v>2135</v>
      </c>
      <c r="O150" s="248" t="s">
        <v>2135</v>
      </c>
      <c r="P150" s="248">
        <v>0</v>
      </c>
      <c r="Q150" s="249" t="s">
        <v>547</v>
      </c>
      <c r="R150" s="149">
        <v>0</v>
      </c>
      <c r="S150" s="149" t="s">
        <v>124</v>
      </c>
    </row>
    <row r="151" spans="1:19" x14ac:dyDescent="0.25">
      <c r="A151" s="149" t="s">
        <v>915</v>
      </c>
      <c r="B151" s="149">
        <v>343</v>
      </c>
      <c r="C151" t="s">
        <v>279</v>
      </c>
      <c r="D151" t="s">
        <v>281</v>
      </c>
      <c r="E151" t="s">
        <v>916</v>
      </c>
      <c r="F151" s="26" t="s">
        <v>9</v>
      </c>
      <c r="G151" s="149" t="s">
        <v>423</v>
      </c>
      <c r="H151" s="149" t="s">
        <v>424</v>
      </c>
      <c r="I151" s="149">
        <v>233.035</v>
      </c>
      <c r="J151" s="185">
        <v>22120</v>
      </c>
      <c r="K151" s="185" t="s">
        <v>1422</v>
      </c>
      <c r="L151">
        <v>3052.5600000000004</v>
      </c>
      <c r="M151" s="269">
        <v>4.5625</v>
      </c>
      <c r="N151" s="248">
        <v>10.535036166365281</v>
      </c>
      <c r="O151" s="248">
        <v>0.43307872208037418</v>
      </c>
      <c r="P151" s="248">
        <v>0.13800000000000001</v>
      </c>
      <c r="Q151" s="249" t="s">
        <v>547</v>
      </c>
      <c r="R151" s="149">
        <v>0</v>
      </c>
      <c r="S151" s="149" t="s">
        <v>281</v>
      </c>
    </row>
    <row r="152" spans="1:19" x14ac:dyDescent="0.25">
      <c r="A152" s="149" t="s">
        <v>745</v>
      </c>
      <c r="B152" s="149">
        <v>291</v>
      </c>
      <c r="C152" t="s">
        <v>161</v>
      </c>
      <c r="D152" t="s">
        <v>162</v>
      </c>
      <c r="E152" t="s">
        <v>746</v>
      </c>
      <c r="F152" s="26" t="s">
        <v>4</v>
      </c>
      <c r="G152" s="149" t="s">
        <v>423</v>
      </c>
      <c r="H152" s="149" t="s">
        <v>424</v>
      </c>
      <c r="I152" s="149">
        <v>240.27999999999997</v>
      </c>
      <c r="J152" s="185">
        <v>27688</v>
      </c>
      <c r="K152" s="185" t="s">
        <v>1422</v>
      </c>
      <c r="L152">
        <v>3820.9440000000004</v>
      </c>
      <c r="M152" s="269">
        <v>5.3499999999999988</v>
      </c>
      <c r="N152" s="267">
        <v>8.678127708754694</v>
      </c>
      <c r="O152" s="248">
        <v>0.61649242550357908</v>
      </c>
      <c r="P152" s="248">
        <v>0.13800000000000001</v>
      </c>
      <c r="Q152" s="249" t="s">
        <v>547</v>
      </c>
      <c r="R152" s="149">
        <v>12</v>
      </c>
      <c r="S152" s="149" t="s">
        <v>162</v>
      </c>
    </row>
    <row r="153" spans="1:19" x14ac:dyDescent="0.25">
      <c r="A153" s="149" t="s">
        <v>735</v>
      </c>
      <c r="B153" s="149">
        <v>683</v>
      </c>
      <c r="C153" t="s">
        <v>152</v>
      </c>
      <c r="D153" t="s">
        <v>153</v>
      </c>
      <c r="E153" t="s">
        <v>736</v>
      </c>
      <c r="F153" s="26" t="s">
        <v>8</v>
      </c>
      <c r="G153" s="149" t="s">
        <v>423</v>
      </c>
      <c r="H153" s="149" t="s">
        <v>424</v>
      </c>
      <c r="I153" s="149">
        <v>240.49</v>
      </c>
      <c r="J153" s="185">
        <v>21518</v>
      </c>
      <c r="K153" s="185" t="s">
        <v>1422</v>
      </c>
      <c r="L153">
        <v>2969.4840000000004</v>
      </c>
      <c r="M153" s="269">
        <v>4.649166666666666</v>
      </c>
      <c r="N153" s="267">
        <v>11.176224556185518</v>
      </c>
      <c r="O153" s="248">
        <v>0.41598722746614547</v>
      </c>
      <c r="P153" s="248">
        <v>0.13800000000000001</v>
      </c>
      <c r="Q153" s="249" t="s">
        <v>547</v>
      </c>
      <c r="R153" s="149">
        <v>12</v>
      </c>
      <c r="S153" s="149" t="s">
        <v>153</v>
      </c>
    </row>
    <row r="154" spans="1:19" x14ac:dyDescent="0.25">
      <c r="A154" s="149" t="s">
        <v>573</v>
      </c>
      <c r="B154" s="149">
        <v>449</v>
      </c>
      <c r="C154" t="s">
        <v>59</v>
      </c>
      <c r="D154" t="s">
        <v>60</v>
      </c>
      <c r="E154" t="s">
        <v>574</v>
      </c>
      <c r="F154" s="26" t="s">
        <v>8</v>
      </c>
      <c r="G154" s="149" t="s">
        <v>423</v>
      </c>
      <c r="H154" s="149" t="s">
        <v>424</v>
      </c>
      <c r="I154" s="149">
        <v>252.26299999999998</v>
      </c>
      <c r="J154" s="185">
        <v>25200</v>
      </c>
      <c r="K154" s="185" t="s">
        <v>1422</v>
      </c>
      <c r="L154">
        <v>3477.6000000000004</v>
      </c>
      <c r="M154" s="269">
        <v>4.9200000000000008</v>
      </c>
      <c r="N154" s="248">
        <v>10.010436507936507</v>
      </c>
      <c r="O154" s="248">
        <v>0.49148705914065888</v>
      </c>
      <c r="P154" s="248">
        <v>0.13800000000000001</v>
      </c>
      <c r="Q154" s="249" t="s">
        <v>547</v>
      </c>
      <c r="R154" s="149">
        <v>12</v>
      </c>
      <c r="S154" s="149" t="s">
        <v>60</v>
      </c>
    </row>
    <row r="155" spans="1:19" x14ac:dyDescent="0.25">
      <c r="A155" s="149" t="s">
        <v>763</v>
      </c>
      <c r="B155" s="149">
        <v>686</v>
      </c>
      <c r="C155" t="s">
        <v>177</v>
      </c>
      <c r="D155" t="s">
        <v>178</v>
      </c>
      <c r="E155" t="s">
        <v>764</v>
      </c>
      <c r="F155" s="26" t="s">
        <v>7</v>
      </c>
      <c r="G155" s="149" t="s">
        <v>423</v>
      </c>
      <c r="H155" s="149" t="s">
        <v>424</v>
      </c>
      <c r="I155" s="149">
        <v>258.10500000000002</v>
      </c>
      <c r="J155" s="185">
        <v>21866</v>
      </c>
      <c r="K155" s="185" t="s">
        <v>1422</v>
      </c>
      <c r="L155">
        <v>3017.5080000000003</v>
      </c>
      <c r="M155" s="269">
        <v>5.3858333333333333</v>
      </c>
      <c r="N155" s="248">
        <v>11.803942193359555</v>
      </c>
      <c r="O155" s="248">
        <v>0.45627411970580439</v>
      </c>
      <c r="P155" s="248">
        <v>0.13800000000000001</v>
      </c>
      <c r="Q155" s="249" t="s">
        <v>547</v>
      </c>
      <c r="R155" s="149">
        <v>12</v>
      </c>
      <c r="S155" s="149" t="s">
        <v>178</v>
      </c>
    </row>
    <row r="156" spans="1:19" x14ac:dyDescent="0.25">
      <c r="A156" s="149" t="s">
        <v>919</v>
      </c>
      <c r="B156" s="149">
        <v>343</v>
      </c>
      <c r="C156" t="s">
        <v>279</v>
      </c>
      <c r="D156" t="s">
        <v>283</v>
      </c>
      <c r="E156" t="s">
        <v>920</v>
      </c>
      <c r="F156" s="26" t="s">
        <v>9</v>
      </c>
      <c r="G156" s="149" t="s">
        <v>423</v>
      </c>
      <c r="H156" s="149" t="s">
        <v>424</v>
      </c>
      <c r="I156" s="149">
        <v>258.48699999999997</v>
      </c>
      <c r="J156" s="185">
        <v>23472</v>
      </c>
      <c r="K156" s="185" t="s">
        <v>1422</v>
      </c>
      <c r="L156">
        <v>3239.1360000000004</v>
      </c>
      <c r="M156" s="269">
        <v>4.5641666666666669</v>
      </c>
      <c r="N156" s="248">
        <v>11.012568166325833</v>
      </c>
      <c r="O156" s="248">
        <v>0.41445070738567136</v>
      </c>
      <c r="P156" s="248">
        <v>0.13800000000000001</v>
      </c>
      <c r="Q156" s="249" t="s">
        <v>547</v>
      </c>
      <c r="R156" s="149">
        <v>12</v>
      </c>
      <c r="S156" s="149" t="s">
        <v>283</v>
      </c>
    </row>
    <row r="157" spans="1:19" x14ac:dyDescent="0.25">
      <c r="A157" s="149" t="s">
        <v>754</v>
      </c>
      <c r="B157" s="149">
        <v>420</v>
      </c>
      <c r="C157" t="s">
        <v>169</v>
      </c>
      <c r="D157" t="s">
        <v>170</v>
      </c>
      <c r="E157" t="s">
        <v>755</v>
      </c>
      <c r="F157" s="26" t="s">
        <v>14</v>
      </c>
      <c r="G157" s="149" t="s">
        <v>423</v>
      </c>
      <c r="H157" s="149" t="s">
        <v>424</v>
      </c>
      <c r="I157" s="149">
        <v>264.72500000000002</v>
      </c>
      <c r="J157" s="185">
        <v>37981</v>
      </c>
      <c r="K157" s="185" t="s">
        <v>1422</v>
      </c>
      <c r="L157">
        <v>5241.3780000000006</v>
      </c>
      <c r="M157" s="269">
        <v>4.8266666666666671</v>
      </c>
      <c r="N157" s="248">
        <v>6.9699323345883464</v>
      </c>
      <c r="O157" s="248">
        <v>0.69249835363742263</v>
      </c>
      <c r="P157" s="248">
        <v>0.13800000000000001</v>
      </c>
      <c r="Q157" s="249" t="s">
        <v>547</v>
      </c>
      <c r="R157" s="149">
        <v>12</v>
      </c>
      <c r="S157" s="149" t="s">
        <v>170</v>
      </c>
    </row>
    <row r="158" spans="1:19" x14ac:dyDescent="0.25">
      <c r="A158" s="149" t="s">
        <v>913</v>
      </c>
      <c r="B158" s="149">
        <v>343</v>
      </c>
      <c r="C158" t="s">
        <v>279</v>
      </c>
      <c r="D158" t="s">
        <v>280</v>
      </c>
      <c r="E158" t="s">
        <v>914</v>
      </c>
      <c r="F158" s="26" t="s">
        <v>9</v>
      </c>
      <c r="G158" s="149" t="s">
        <v>423</v>
      </c>
      <c r="H158" s="149" t="s">
        <v>424</v>
      </c>
      <c r="I158" s="149">
        <v>267.875</v>
      </c>
      <c r="J158" s="185">
        <v>24015</v>
      </c>
      <c r="K158" s="185" t="s">
        <v>1422</v>
      </c>
      <c r="L158">
        <v>3314.07</v>
      </c>
      <c r="M158" s="269">
        <v>4.5625</v>
      </c>
      <c r="N158" s="248">
        <v>11.154486779096398</v>
      </c>
      <c r="O158" s="248">
        <v>0.40902823145123657</v>
      </c>
      <c r="P158" s="248">
        <v>0.13800000000000001</v>
      </c>
      <c r="Q158" s="249" t="s">
        <v>547</v>
      </c>
      <c r="R158" s="149">
        <v>12</v>
      </c>
      <c r="S158" s="149" t="s">
        <v>280</v>
      </c>
    </row>
    <row r="159" spans="1:19" x14ac:dyDescent="0.25">
      <c r="A159" s="149" t="s">
        <v>682</v>
      </c>
      <c r="B159" s="149">
        <v>169</v>
      </c>
      <c r="C159" t="s">
        <v>101</v>
      </c>
      <c r="D159" t="s">
        <v>139</v>
      </c>
      <c r="E159" t="s">
        <v>683</v>
      </c>
      <c r="F159" s="26" t="s">
        <v>5</v>
      </c>
      <c r="G159" s="149" t="s">
        <v>428</v>
      </c>
      <c r="H159" s="149" t="s">
        <v>429</v>
      </c>
      <c r="I159" s="149">
        <v>268.77099999999996</v>
      </c>
      <c r="J159" s="185">
        <v>0</v>
      </c>
      <c r="K159" s="185" t="s">
        <v>501</v>
      </c>
      <c r="L159">
        <v>0</v>
      </c>
      <c r="M159" s="269">
        <v>0</v>
      </c>
      <c r="N159" s="248" t="s">
        <v>2135</v>
      </c>
      <c r="O159" s="248" t="s">
        <v>2135</v>
      </c>
      <c r="P159" s="248">
        <v>0</v>
      </c>
      <c r="Q159" s="249" t="s">
        <v>547</v>
      </c>
      <c r="R159" s="149">
        <v>12</v>
      </c>
      <c r="S159" s="149" t="s">
        <v>139</v>
      </c>
    </row>
    <row r="160" spans="1:19" x14ac:dyDescent="0.25">
      <c r="A160" s="149" t="s">
        <v>761</v>
      </c>
      <c r="B160" s="149">
        <v>682</v>
      </c>
      <c r="C160" t="s">
        <v>175</v>
      </c>
      <c r="D160" t="s">
        <v>176</v>
      </c>
      <c r="E160" t="s">
        <v>762</v>
      </c>
      <c r="F160" s="26" t="s">
        <v>14</v>
      </c>
      <c r="G160" s="149" t="s">
        <v>423</v>
      </c>
      <c r="H160" s="149" t="s">
        <v>424</v>
      </c>
      <c r="I160" s="149">
        <v>273.64099999999996</v>
      </c>
      <c r="J160" s="185">
        <v>25809</v>
      </c>
      <c r="K160" s="185" t="s">
        <v>1422</v>
      </c>
      <c r="L160">
        <v>3561.6420000000003</v>
      </c>
      <c r="M160" s="269">
        <v>5.6566666666666672</v>
      </c>
      <c r="N160" s="267">
        <v>10.602541749002285</v>
      </c>
      <c r="O160" s="248">
        <v>0.53351986727135203</v>
      </c>
      <c r="P160" s="248">
        <v>0.13800000000000001</v>
      </c>
      <c r="Q160" s="249" t="s">
        <v>547</v>
      </c>
      <c r="R160" s="149">
        <v>12</v>
      </c>
      <c r="S160" s="149" t="s">
        <v>176</v>
      </c>
    </row>
    <row r="161" spans="1:19" x14ac:dyDescent="0.25">
      <c r="A161" s="149" t="s">
        <v>745</v>
      </c>
      <c r="B161" s="149">
        <v>291</v>
      </c>
      <c r="C161" t="s">
        <v>161</v>
      </c>
      <c r="D161" t="s">
        <v>162</v>
      </c>
      <c r="E161" t="s">
        <v>746</v>
      </c>
      <c r="F161" s="26" t="s">
        <v>4</v>
      </c>
      <c r="G161" s="149" t="s">
        <v>425</v>
      </c>
      <c r="H161" s="149" t="s">
        <v>426</v>
      </c>
      <c r="I161" s="149">
        <v>276.17500000000001</v>
      </c>
      <c r="J161" s="185">
        <v>0</v>
      </c>
      <c r="K161" s="185" t="s">
        <v>501</v>
      </c>
      <c r="L161">
        <v>0</v>
      </c>
      <c r="M161" s="269">
        <v>0</v>
      </c>
      <c r="N161" s="248" t="s">
        <v>2135</v>
      </c>
      <c r="O161" s="248" t="s">
        <v>2135</v>
      </c>
      <c r="P161" s="248">
        <v>0</v>
      </c>
      <c r="Q161" s="249" t="s">
        <v>547</v>
      </c>
      <c r="R161" s="149">
        <v>0</v>
      </c>
      <c r="S161" s="149" t="s">
        <v>162</v>
      </c>
    </row>
    <row r="162" spans="1:19" x14ac:dyDescent="0.25">
      <c r="A162" s="149" t="s">
        <v>809</v>
      </c>
      <c r="B162" s="149">
        <v>701</v>
      </c>
      <c r="C162" t="s">
        <v>206</v>
      </c>
      <c r="D162" t="s">
        <v>207</v>
      </c>
      <c r="E162" t="s">
        <v>810</v>
      </c>
      <c r="F162" s="26" t="s">
        <v>13</v>
      </c>
      <c r="G162" s="149" t="s">
        <v>423</v>
      </c>
      <c r="H162" s="149" t="s">
        <v>424</v>
      </c>
      <c r="I162" s="149">
        <v>279.62299999999993</v>
      </c>
      <c r="J162" s="185">
        <v>22906</v>
      </c>
      <c r="K162" s="185" t="s">
        <v>1422</v>
      </c>
      <c r="L162">
        <v>3161.0280000000002</v>
      </c>
      <c r="M162" s="269">
        <v>5.0366666666666662</v>
      </c>
      <c r="N162" s="248">
        <v>12.20741290491574</v>
      </c>
      <c r="O162" s="248">
        <v>0.41259083361049226</v>
      </c>
      <c r="P162" s="248">
        <v>0.13800000000000001</v>
      </c>
      <c r="Q162" s="249" t="s">
        <v>547</v>
      </c>
      <c r="R162" s="149">
        <v>0</v>
      </c>
      <c r="S162" s="149" t="s">
        <v>207</v>
      </c>
    </row>
    <row r="163" spans="1:19" x14ac:dyDescent="0.25">
      <c r="A163" s="149" t="s">
        <v>1318</v>
      </c>
      <c r="B163" s="149">
        <v>2</v>
      </c>
      <c r="C163" t="s">
        <v>78</v>
      </c>
      <c r="D163" t="s">
        <v>83</v>
      </c>
      <c r="E163" t="s">
        <v>619</v>
      </c>
      <c r="F163" s="26" t="s">
        <v>7</v>
      </c>
      <c r="G163" s="149" t="s">
        <v>423</v>
      </c>
      <c r="H163" s="149" t="s">
        <v>424</v>
      </c>
      <c r="I163" s="149">
        <v>288.26400000000001</v>
      </c>
      <c r="J163" s="185">
        <v>24741</v>
      </c>
      <c r="K163" s="185" t="s">
        <v>1422</v>
      </c>
      <c r="L163">
        <v>3414.2580000000003</v>
      </c>
      <c r="M163" s="269">
        <v>3.7333333333333329</v>
      </c>
      <c r="N163" s="248">
        <v>11.651267127440281</v>
      </c>
      <c r="O163" s="248">
        <v>0.32042294563316959</v>
      </c>
      <c r="P163" s="248">
        <v>0.13800000000000001</v>
      </c>
      <c r="Q163" s="249" t="s">
        <v>547</v>
      </c>
      <c r="R163" s="149">
        <v>0</v>
      </c>
      <c r="S163" s="149" t="s">
        <v>94</v>
      </c>
    </row>
    <row r="164" spans="1:19" x14ac:dyDescent="0.25">
      <c r="A164" s="149" t="s">
        <v>890</v>
      </c>
      <c r="B164" s="149">
        <v>687</v>
      </c>
      <c r="C164" t="s">
        <v>260</v>
      </c>
      <c r="D164" t="s">
        <v>261</v>
      </c>
      <c r="E164" t="s">
        <v>891</v>
      </c>
      <c r="F164" s="26" t="s">
        <v>14</v>
      </c>
      <c r="G164" s="149" t="s">
        <v>423</v>
      </c>
      <c r="H164" s="149" t="s">
        <v>424</v>
      </c>
      <c r="I164" s="149">
        <v>298.99799999999999</v>
      </c>
      <c r="J164" s="185">
        <v>31685</v>
      </c>
      <c r="K164" s="185" t="s">
        <v>1422</v>
      </c>
      <c r="L164">
        <v>4372.5300000000007</v>
      </c>
      <c r="M164" s="269">
        <v>3.9850000000000008</v>
      </c>
      <c r="N164" s="248">
        <v>9.4365788227868084</v>
      </c>
      <c r="O164" s="248">
        <v>0.42229287486872824</v>
      </c>
      <c r="P164" s="248">
        <v>0.13800000000000001</v>
      </c>
      <c r="Q164" s="249" t="s">
        <v>547</v>
      </c>
      <c r="R164" s="149">
        <v>12</v>
      </c>
      <c r="S164" s="149" t="s">
        <v>261</v>
      </c>
    </row>
    <row r="165" spans="1:19" x14ac:dyDescent="0.25">
      <c r="A165" s="149" t="s">
        <v>635</v>
      </c>
      <c r="B165" s="149">
        <v>2</v>
      </c>
      <c r="C165" t="s">
        <v>78</v>
      </c>
      <c r="D165" t="s">
        <v>100</v>
      </c>
      <c r="E165" t="s">
        <v>636</v>
      </c>
      <c r="F165" s="26" t="s">
        <v>13</v>
      </c>
      <c r="G165" s="149" t="s">
        <v>423</v>
      </c>
      <c r="H165" s="149" t="s">
        <v>424</v>
      </c>
      <c r="I165" s="149">
        <v>318.35999999999996</v>
      </c>
      <c r="J165" s="185">
        <v>26913</v>
      </c>
      <c r="K165" s="185" t="s">
        <v>1422</v>
      </c>
      <c r="L165">
        <v>3713.9940000000001</v>
      </c>
      <c r="M165" s="269">
        <v>3.754166666666666</v>
      </c>
      <c r="N165" s="267">
        <v>11.829227510868352</v>
      </c>
      <c r="O165" s="248">
        <v>0.3173636370775223</v>
      </c>
      <c r="P165" s="248">
        <v>0.13800000000000001</v>
      </c>
      <c r="Q165" s="249" t="s">
        <v>547</v>
      </c>
      <c r="R165" s="149">
        <v>12</v>
      </c>
      <c r="S165" s="149" t="s">
        <v>100</v>
      </c>
    </row>
    <row r="166" spans="1:19" x14ac:dyDescent="0.25">
      <c r="A166" s="149" t="s">
        <v>930</v>
      </c>
      <c r="B166" s="149">
        <v>340</v>
      </c>
      <c r="C166" t="s">
        <v>293</v>
      </c>
      <c r="D166" t="s">
        <v>294</v>
      </c>
      <c r="E166" t="s">
        <v>931</v>
      </c>
      <c r="F166" s="26" t="s">
        <v>4</v>
      </c>
      <c r="G166" s="149" t="s">
        <v>423</v>
      </c>
      <c r="H166" s="149" t="s">
        <v>424</v>
      </c>
      <c r="I166" s="149">
        <v>334.78300000000002</v>
      </c>
      <c r="J166" s="185">
        <v>34033</v>
      </c>
      <c r="K166" s="185" t="s">
        <v>1422</v>
      </c>
      <c r="L166">
        <v>4696.5540000000001</v>
      </c>
      <c r="M166" s="269">
        <v>5.07</v>
      </c>
      <c r="N166" s="267">
        <v>9.8370111362501103</v>
      </c>
      <c r="O166" s="248">
        <v>0.51540045342804153</v>
      </c>
      <c r="P166" s="248">
        <v>0.13800000000000001</v>
      </c>
      <c r="Q166" s="249" t="s">
        <v>547</v>
      </c>
      <c r="R166" s="149">
        <v>12</v>
      </c>
      <c r="S166" s="149" t="s">
        <v>294</v>
      </c>
    </row>
    <row r="167" spans="1:19" x14ac:dyDescent="0.25">
      <c r="A167" s="149" t="s">
        <v>845</v>
      </c>
      <c r="B167" s="149">
        <v>681</v>
      </c>
      <c r="C167" t="s">
        <v>234</v>
      </c>
      <c r="D167" t="s">
        <v>235</v>
      </c>
      <c r="E167" t="s">
        <v>846</v>
      </c>
      <c r="F167" s="26" t="s">
        <v>6</v>
      </c>
      <c r="G167" s="149" t="s">
        <v>423</v>
      </c>
      <c r="H167" s="149" t="s">
        <v>424</v>
      </c>
      <c r="I167" s="149">
        <v>338.42899999999997</v>
      </c>
      <c r="J167" s="185">
        <v>29740</v>
      </c>
      <c r="K167" s="185" t="s">
        <v>1422</v>
      </c>
      <c r="L167">
        <v>4104.12</v>
      </c>
      <c r="M167" s="269">
        <v>6.5650000000000004</v>
      </c>
      <c r="N167" s="248">
        <v>11.379589778076664</v>
      </c>
      <c r="O167" s="248">
        <v>0.57691007567318409</v>
      </c>
      <c r="P167" s="248">
        <v>0.13800000000000001</v>
      </c>
      <c r="Q167" s="249" t="s">
        <v>547</v>
      </c>
      <c r="R167" s="149">
        <v>12</v>
      </c>
      <c r="S167" s="149" t="s">
        <v>235</v>
      </c>
    </row>
    <row r="168" spans="1:19" x14ac:dyDescent="0.25">
      <c r="A168" s="149" t="s">
        <v>1011</v>
      </c>
      <c r="B168" s="149">
        <v>363</v>
      </c>
      <c r="C168" t="s">
        <v>361</v>
      </c>
      <c r="D168" t="s">
        <v>362</v>
      </c>
      <c r="E168" t="s">
        <v>1012</v>
      </c>
      <c r="F168" s="26" t="s">
        <v>13</v>
      </c>
      <c r="G168" s="149" t="s">
        <v>423</v>
      </c>
      <c r="H168" s="149" t="s">
        <v>424</v>
      </c>
      <c r="I168" s="149">
        <v>372.62199999999996</v>
      </c>
      <c r="J168" s="185">
        <v>29833</v>
      </c>
      <c r="K168" s="185" t="s">
        <v>1422</v>
      </c>
      <c r="L168">
        <v>4116.9540000000006</v>
      </c>
      <c r="M168" s="269">
        <v>4.5600000000000005</v>
      </c>
      <c r="N168" s="267">
        <v>12.490262461033081</v>
      </c>
      <c r="O168" s="248">
        <v>0.36508440188716729</v>
      </c>
      <c r="P168" s="248">
        <v>0.13800000000000001</v>
      </c>
      <c r="Q168" s="249" t="s">
        <v>547</v>
      </c>
      <c r="R168" s="149">
        <v>0</v>
      </c>
      <c r="S168" s="149" t="s">
        <v>362</v>
      </c>
    </row>
    <row r="169" spans="1:19" x14ac:dyDescent="0.25">
      <c r="A169" s="149" t="s">
        <v>653</v>
      </c>
      <c r="B169" s="149">
        <v>169</v>
      </c>
      <c r="C169" t="s">
        <v>101</v>
      </c>
      <c r="D169" t="s">
        <v>115</v>
      </c>
      <c r="E169" t="s">
        <v>654</v>
      </c>
      <c r="F169" s="26" t="s">
        <v>9</v>
      </c>
      <c r="G169" s="149" t="s">
        <v>428</v>
      </c>
      <c r="H169" s="149" t="s">
        <v>429</v>
      </c>
      <c r="I169" s="149">
        <v>375.80599999999998</v>
      </c>
      <c r="J169" s="185">
        <v>0</v>
      </c>
      <c r="K169" s="185" t="s">
        <v>501</v>
      </c>
      <c r="L169">
        <v>0</v>
      </c>
      <c r="M169" s="269">
        <v>0</v>
      </c>
      <c r="N169" s="267" t="s">
        <v>2135</v>
      </c>
      <c r="O169" s="248" t="s">
        <v>2135</v>
      </c>
      <c r="P169" s="248">
        <v>0</v>
      </c>
      <c r="Q169" s="249" t="s">
        <v>547</v>
      </c>
      <c r="R169" s="149">
        <v>12</v>
      </c>
      <c r="S169" s="149" t="s">
        <v>115</v>
      </c>
    </row>
    <row r="170" spans="1:19" x14ac:dyDescent="0.25">
      <c r="A170" s="149" t="s">
        <v>729</v>
      </c>
      <c r="B170" s="149">
        <v>169</v>
      </c>
      <c r="C170" t="s">
        <v>101</v>
      </c>
      <c r="D170" t="s">
        <v>143</v>
      </c>
      <c r="E170" t="s">
        <v>730</v>
      </c>
      <c r="F170" s="26" t="s">
        <v>5</v>
      </c>
      <c r="G170" s="149" t="s">
        <v>428</v>
      </c>
      <c r="H170" s="149" t="s">
        <v>429</v>
      </c>
      <c r="I170" s="149">
        <v>378.00699999999995</v>
      </c>
      <c r="J170" s="71">
        <v>0</v>
      </c>
      <c r="K170" s="71" t="s">
        <v>501</v>
      </c>
      <c r="L170">
        <v>0</v>
      </c>
      <c r="M170" s="268">
        <v>0</v>
      </c>
      <c r="N170" s="266" t="s">
        <v>2135</v>
      </c>
      <c r="O170" s="186" t="s">
        <v>2135</v>
      </c>
      <c r="P170" s="186">
        <v>0</v>
      </c>
      <c r="Q170" s="188" t="s">
        <v>547</v>
      </c>
      <c r="R170" s="149">
        <v>12</v>
      </c>
      <c r="S170" s="149" t="s">
        <v>143</v>
      </c>
    </row>
    <row r="171" spans="1:19" x14ac:dyDescent="0.25">
      <c r="A171" s="149" t="s">
        <v>727</v>
      </c>
      <c r="B171" s="149">
        <v>169</v>
      </c>
      <c r="C171" t="s">
        <v>101</v>
      </c>
      <c r="D171" t="s">
        <v>142</v>
      </c>
      <c r="E171" t="s">
        <v>728</v>
      </c>
      <c r="F171" s="26" t="s">
        <v>14</v>
      </c>
      <c r="G171" s="149" t="s">
        <v>423</v>
      </c>
      <c r="H171" s="149" t="s">
        <v>424</v>
      </c>
      <c r="I171" s="149">
        <v>380.43500000000006</v>
      </c>
      <c r="J171" s="71">
        <v>33262</v>
      </c>
      <c r="K171" s="71" t="s">
        <v>1422</v>
      </c>
      <c r="L171">
        <v>4590.1559999999999</v>
      </c>
      <c r="M171" s="268">
        <v>3.4833333333333343</v>
      </c>
      <c r="N171" s="266">
        <v>11.437526306295474</v>
      </c>
      <c r="O171" s="186">
        <v>0.30455303358874275</v>
      </c>
      <c r="P171" s="186">
        <v>0.13800000000000001</v>
      </c>
      <c r="Q171" s="188" t="s">
        <v>547</v>
      </c>
      <c r="R171" s="149">
        <v>12</v>
      </c>
      <c r="S171" s="149" t="s">
        <v>142</v>
      </c>
    </row>
    <row r="172" spans="1:19" x14ac:dyDescent="0.25">
      <c r="A172" s="149" t="s">
        <v>767</v>
      </c>
      <c r="B172" s="149">
        <v>437</v>
      </c>
      <c r="C172" t="s">
        <v>183</v>
      </c>
      <c r="D172" t="s">
        <v>184</v>
      </c>
      <c r="E172" t="s">
        <v>768</v>
      </c>
      <c r="F172" s="26" t="s">
        <v>6</v>
      </c>
      <c r="G172" s="149" t="s">
        <v>423</v>
      </c>
      <c r="H172" s="149" t="s">
        <v>424</v>
      </c>
      <c r="I172" s="149">
        <v>385.23899999999998</v>
      </c>
      <c r="J172" s="185">
        <v>35621</v>
      </c>
      <c r="K172" s="185" t="s">
        <v>1422</v>
      </c>
      <c r="L172">
        <v>4915.6980000000003</v>
      </c>
      <c r="M172" s="269">
        <v>5.1700000000000008</v>
      </c>
      <c r="N172" s="267">
        <v>10.814940624912271</v>
      </c>
      <c r="O172" s="248">
        <v>0.47804238407845523</v>
      </c>
      <c r="P172" s="248">
        <v>0.13800000000000001</v>
      </c>
      <c r="Q172" s="249" t="s">
        <v>547</v>
      </c>
      <c r="R172" s="149">
        <v>12</v>
      </c>
      <c r="S172" s="149" t="s">
        <v>184</v>
      </c>
    </row>
    <row r="173" spans="1:19" x14ac:dyDescent="0.25">
      <c r="A173" s="149" t="s">
        <v>777</v>
      </c>
      <c r="B173" s="149">
        <v>256</v>
      </c>
      <c r="C173" t="s">
        <v>191</v>
      </c>
      <c r="D173" t="s">
        <v>192</v>
      </c>
      <c r="E173" t="s">
        <v>778</v>
      </c>
      <c r="F173" s="26" t="s">
        <v>14</v>
      </c>
      <c r="G173" s="149" t="s">
        <v>423</v>
      </c>
      <c r="H173" s="149" t="s">
        <v>424</v>
      </c>
      <c r="I173" s="149">
        <v>389.24</v>
      </c>
      <c r="J173" s="185">
        <v>35758</v>
      </c>
      <c r="K173" s="185" t="s">
        <v>1422</v>
      </c>
      <c r="L173">
        <v>4934.6040000000003</v>
      </c>
      <c r="M173" s="269">
        <v>3.6058333333333343</v>
      </c>
      <c r="N173" s="267">
        <v>10.885396274959449</v>
      </c>
      <c r="O173" s="248">
        <v>0.33125420905696584</v>
      </c>
      <c r="P173" s="248">
        <v>0.13800000000000001</v>
      </c>
      <c r="Q173" s="249" t="s">
        <v>547</v>
      </c>
      <c r="R173" s="149">
        <v>12</v>
      </c>
      <c r="S173" s="149" t="s">
        <v>192</v>
      </c>
    </row>
    <row r="174" spans="1:19" x14ac:dyDescent="0.25">
      <c r="A174" s="149" t="s">
        <v>655</v>
      </c>
      <c r="B174" s="149">
        <v>169</v>
      </c>
      <c r="C174" t="s">
        <v>101</v>
      </c>
      <c r="D174" t="s">
        <v>118</v>
      </c>
      <c r="E174" t="s">
        <v>656</v>
      </c>
      <c r="F174" s="26" t="s">
        <v>9</v>
      </c>
      <c r="G174" s="149" t="s">
        <v>428</v>
      </c>
      <c r="H174" s="149" t="s">
        <v>429</v>
      </c>
      <c r="I174" s="149">
        <v>390.04200000000009</v>
      </c>
      <c r="J174" s="185">
        <v>0</v>
      </c>
      <c r="K174" s="185" t="s">
        <v>501</v>
      </c>
      <c r="L174">
        <v>0</v>
      </c>
      <c r="M174" s="269">
        <v>0</v>
      </c>
      <c r="N174" s="267" t="s">
        <v>2135</v>
      </c>
      <c r="O174" s="248" t="s">
        <v>2135</v>
      </c>
      <c r="P174" s="248">
        <v>0</v>
      </c>
      <c r="Q174" s="249" t="s">
        <v>547</v>
      </c>
      <c r="R174" s="149">
        <v>12</v>
      </c>
      <c r="S174" s="149" t="s">
        <v>118</v>
      </c>
    </row>
    <row r="175" spans="1:19" x14ac:dyDescent="0.25">
      <c r="A175" s="149" t="s">
        <v>886</v>
      </c>
      <c r="B175" s="149">
        <v>660</v>
      </c>
      <c r="C175" t="s">
        <v>256</v>
      </c>
      <c r="D175" t="s">
        <v>257</v>
      </c>
      <c r="E175" t="s">
        <v>887</v>
      </c>
      <c r="F175" s="26" t="s">
        <v>6</v>
      </c>
      <c r="G175" s="149" t="s">
        <v>423</v>
      </c>
      <c r="H175" s="149" t="s">
        <v>424</v>
      </c>
      <c r="I175" s="149">
        <v>409</v>
      </c>
      <c r="J175" s="185">
        <v>42637</v>
      </c>
      <c r="K175" s="185" t="s">
        <v>1422</v>
      </c>
      <c r="L175">
        <v>5883.9060000000009</v>
      </c>
      <c r="M175" s="269">
        <v>5.4391666666666678</v>
      </c>
      <c r="N175" s="267">
        <v>9.5926073598048642</v>
      </c>
      <c r="O175" s="248">
        <v>0.56701650162999195</v>
      </c>
      <c r="P175" s="248">
        <v>0.13800000000000001</v>
      </c>
      <c r="Q175" s="249" t="s">
        <v>547</v>
      </c>
      <c r="R175" s="149">
        <v>12</v>
      </c>
      <c r="S175" s="149" t="s">
        <v>257</v>
      </c>
    </row>
    <row r="176" spans="1:19" x14ac:dyDescent="0.25">
      <c r="A176" s="149" t="s">
        <v>703</v>
      </c>
      <c r="B176" s="149">
        <v>169</v>
      </c>
      <c r="C176" t="s">
        <v>101</v>
      </c>
      <c r="D176" t="s">
        <v>104</v>
      </c>
      <c r="E176" t="s">
        <v>704</v>
      </c>
      <c r="F176" s="26" t="s">
        <v>14</v>
      </c>
      <c r="G176" s="149" t="s">
        <v>423</v>
      </c>
      <c r="H176" s="149" t="s">
        <v>424</v>
      </c>
      <c r="I176" s="149">
        <v>410.48200000000003</v>
      </c>
      <c r="J176" s="185">
        <v>34754</v>
      </c>
      <c r="K176" s="185" t="s">
        <v>1422</v>
      </c>
      <c r="L176">
        <v>4796.0520000000006</v>
      </c>
      <c r="M176" s="269">
        <v>3.3625000000000003</v>
      </c>
      <c r="N176" s="248">
        <v>11.811072106807849</v>
      </c>
      <c r="O176" s="248">
        <v>0.28469049799991231</v>
      </c>
      <c r="P176" s="248">
        <v>0.13800000000000001</v>
      </c>
      <c r="Q176" s="249" t="s">
        <v>547</v>
      </c>
      <c r="R176" s="149">
        <v>0</v>
      </c>
      <c r="S176" s="149" t="s">
        <v>104</v>
      </c>
    </row>
    <row r="177" spans="1:19" x14ac:dyDescent="0.25">
      <c r="A177" s="149" t="s">
        <v>966</v>
      </c>
      <c r="B177" s="149">
        <v>425</v>
      </c>
      <c r="C177" t="s">
        <v>322</v>
      </c>
      <c r="D177" t="s">
        <v>323</v>
      </c>
      <c r="E177" t="s">
        <v>967</v>
      </c>
      <c r="F177" s="26" t="s">
        <v>6</v>
      </c>
      <c r="G177" s="149" t="s">
        <v>423</v>
      </c>
      <c r="H177" s="149" t="s">
        <v>424</v>
      </c>
      <c r="I177" s="149">
        <v>414.16999999999996</v>
      </c>
      <c r="J177" s="185">
        <v>38377</v>
      </c>
      <c r="K177" s="185" t="s">
        <v>1422</v>
      </c>
      <c r="L177">
        <v>5296.0260000000007</v>
      </c>
      <c r="M177" s="269">
        <v>3.9366666666666656</v>
      </c>
      <c r="N177" s="248">
        <v>10.792141126195377</v>
      </c>
      <c r="O177" s="248">
        <v>0.36477160747197196</v>
      </c>
      <c r="P177" s="248">
        <v>0.13800000000000001</v>
      </c>
      <c r="Q177" s="249" t="s">
        <v>547</v>
      </c>
      <c r="R177" s="149">
        <v>12</v>
      </c>
      <c r="S177" s="149" t="s">
        <v>323</v>
      </c>
    </row>
    <row r="178" spans="1:19" x14ac:dyDescent="0.25">
      <c r="A178" s="149" t="s">
        <v>651</v>
      </c>
      <c r="B178" s="149">
        <v>169</v>
      </c>
      <c r="C178" t="s">
        <v>101</v>
      </c>
      <c r="D178" t="s">
        <v>111</v>
      </c>
      <c r="E178" t="s">
        <v>652</v>
      </c>
      <c r="F178" s="26" t="s">
        <v>5</v>
      </c>
      <c r="G178" s="149" t="s">
        <v>428</v>
      </c>
      <c r="H178" s="149" t="s">
        <v>429</v>
      </c>
      <c r="I178" s="149">
        <v>422.77799999999991</v>
      </c>
      <c r="J178" s="185">
        <v>0</v>
      </c>
      <c r="K178" s="185" t="s">
        <v>501</v>
      </c>
      <c r="L178">
        <v>0</v>
      </c>
      <c r="M178" s="269">
        <v>0</v>
      </c>
      <c r="N178" s="248" t="s">
        <v>2135</v>
      </c>
      <c r="O178" s="248" t="s">
        <v>2135</v>
      </c>
      <c r="P178" s="248">
        <v>0</v>
      </c>
      <c r="Q178" s="249" t="s">
        <v>547</v>
      </c>
      <c r="R178" s="149">
        <v>12</v>
      </c>
      <c r="S178" s="149" t="s">
        <v>111</v>
      </c>
    </row>
    <row r="179" spans="1:19" x14ac:dyDescent="0.25">
      <c r="A179" s="149" t="s">
        <v>677</v>
      </c>
      <c r="B179" s="149">
        <v>169</v>
      </c>
      <c r="C179" t="s">
        <v>101</v>
      </c>
      <c r="D179" t="s">
        <v>135</v>
      </c>
      <c r="E179" t="s">
        <v>678</v>
      </c>
      <c r="F179" s="26" t="s">
        <v>9</v>
      </c>
      <c r="G179" s="149" t="s">
        <v>428</v>
      </c>
      <c r="H179" s="149" t="s">
        <v>429</v>
      </c>
      <c r="I179" s="149">
        <v>425.34100000000001</v>
      </c>
      <c r="J179" s="185">
        <v>0</v>
      </c>
      <c r="K179" s="185" t="s">
        <v>501</v>
      </c>
      <c r="L179">
        <v>0</v>
      </c>
      <c r="M179" s="269">
        <v>0</v>
      </c>
      <c r="N179" s="267" t="s">
        <v>2135</v>
      </c>
      <c r="O179" s="248" t="s">
        <v>2135</v>
      </c>
      <c r="P179" s="248">
        <v>0</v>
      </c>
      <c r="Q179" s="249" t="s">
        <v>547</v>
      </c>
      <c r="R179" s="149">
        <v>12</v>
      </c>
      <c r="S179" s="149" t="s">
        <v>135</v>
      </c>
    </row>
    <row r="180" spans="1:19" x14ac:dyDescent="0.25">
      <c r="A180" s="149" t="s">
        <v>1341</v>
      </c>
      <c r="B180" s="149">
        <v>2</v>
      </c>
      <c r="C180" t="s">
        <v>78</v>
      </c>
      <c r="D180" t="s">
        <v>91</v>
      </c>
      <c r="E180" t="s">
        <v>2112</v>
      </c>
      <c r="F180" s="26" t="s">
        <v>13</v>
      </c>
      <c r="G180" s="149" t="s">
        <v>423</v>
      </c>
      <c r="H180" s="149" t="s">
        <v>424</v>
      </c>
      <c r="I180" s="149">
        <v>431.71199999999993</v>
      </c>
      <c r="J180" s="185">
        <v>35835</v>
      </c>
      <c r="K180" s="185" t="s">
        <v>1422</v>
      </c>
      <c r="L180">
        <v>4945.2300000000005</v>
      </c>
      <c r="M180" s="269">
        <v>3.75</v>
      </c>
      <c r="N180" s="248">
        <v>12.047216408539136</v>
      </c>
      <c r="O180" s="248">
        <v>0.31127522515010014</v>
      </c>
      <c r="P180" s="248">
        <v>0.13800000000000001</v>
      </c>
      <c r="Q180" s="249" t="s">
        <v>547</v>
      </c>
      <c r="R180" s="149">
        <v>12</v>
      </c>
      <c r="S180" s="149" t="s">
        <v>91</v>
      </c>
    </row>
    <row r="181" spans="1:19" x14ac:dyDescent="0.25">
      <c r="A181" s="149" t="s">
        <v>934</v>
      </c>
      <c r="B181" s="149">
        <v>416</v>
      </c>
      <c r="C181" t="s">
        <v>297</v>
      </c>
      <c r="D181" t="s">
        <v>298</v>
      </c>
      <c r="E181" t="s">
        <v>935</v>
      </c>
      <c r="F181" s="26" t="s">
        <v>14</v>
      </c>
      <c r="G181" s="149" t="s">
        <v>423</v>
      </c>
      <c r="H181" s="149" t="s">
        <v>424</v>
      </c>
      <c r="I181" s="149">
        <v>437.05400000000003</v>
      </c>
      <c r="J181" s="185">
        <v>40357</v>
      </c>
      <c r="K181" s="185" t="s">
        <v>1422</v>
      </c>
      <c r="L181">
        <v>5569.2660000000005</v>
      </c>
      <c r="M181" s="269">
        <v>5.9766666666666675</v>
      </c>
      <c r="N181" s="248">
        <v>10.829694972371586</v>
      </c>
      <c r="O181" s="248">
        <v>0.55187765508762454</v>
      </c>
      <c r="P181" s="248">
        <v>0.13800000000000001</v>
      </c>
      <c r="Q181" s="249" t="s">
        <v>547</v>
      </c>
      <c r="R181" s="149">
        <v>12</v>
      </c>
      <c r="S181" s="149" t="s">
        <v>298</v>
      </c>
    </row>
    <row r="182" spans="1:19" x14ac:dyDescent="0.25">
      <c r="A182" s="149" t="s">
        <v>996</v>
      </c>
      <c r="B182" s="149">
        <v>586</v>
      </c>
      <c r="C182" t="s">
        <v>353</v>
      </c>
      <c r="D182" t="s">
        <v>354</v>
      </c>
      <c r="E182" t="s">
        <v>997</v>
      </c>
      <c r="F182" s="26" t="s">
        <v>7</v>
      </c>
      <c r="G182" s="149" t="s">
        <v>423</v>
      </c>
      <c r="H182" s="149" t="s">
        <v>424</v>
      </c>
      <c r="I182" s="149">
        <v>441.15199999999993</v>
      </c>
      <c r="J182" s="185">
        <v>17938</v>
      </c>
      <c r="K182" s="185" t="s">
        <v>1422</v>
      </c>
      <c r="L182">
        <v>2475.4440000000004</v>
      </c>
      <c r="M182" s="269">
        <v>5.4299999999999988</v>
      </c>
      <c r="N182" s="267">
        <v>24.593154197792394</v>
      </c>
      <c r="O182" s="248">
        <v>0.22079315066008992</v>
      </c>
      <c r="P182" s="248">
        <v>0.13800000000000001</v>
      </c>
      <c r="Q182" s="249" t="s">
        <v>547</v>
      </c>
      <c r="R182" s="149">
        <v>12</v>
      </c>
      <c r="S182" s="149" t="s">
        <v>354</v>
      </c>
    </row>
    <row r="183" spans="1:19" x14ac:dyDescent="0.25">
      <c r="A183" s="149" t="s">
        <v>843</v>
      </c>
      <c r="B183" s="149">
        <v>332</v>
      </c>
      <c r="C183" t="s">
        <v>232</v>
      </c>
      <c r="D183" t="s">
        <v>233</v>
      </c>
      <c r="E183" t="s">
        <v>844</v>
      </c>
      <c r="F183" s="26" t="s">
        <v>14</v>
      </c>
      <c r="G183" s="149" t="s">
        <v>423</v>
      </c>
      <c r="H183" s="149" t="s">
        <v>424</v>
      </c>
      <c r="I183" s="149">
        <v>441.98199999999997</v>
      </c>
      <c r="J183" s="185">
        <v>0</v>
      </c>
      <c r="K183" s="185" t="s">
        <v>1422</v>
      </c>
      <c r="L183">
        <v>0</v>
      </c>
      <c r="M183" s="269">
        <v>5.980833333333333</v>
      </c>
      <c r="N183" s="267" t="s">
        <v>2135</v>
      </c>
      <c r="O183" s="248" t="s">
        <v>2135</v>
      </c>
      <c r="P183" s="248">
        <v>0.13800000000000001</v>
      </c>
      <c r="Q183" s="249" t="s">
        <v>547</v>
      </c>
      <c r="R183" s="149">
        <v>12</v>
      </c>
      <c r="S183" s="149" t="s">
        <v>233</v>
      </c>
    </row>
    <row r="184" spans="1:19" x14ac:dyDescent="0.25">
      <c r="A184" s="149" t="s">
        <v>1032</v>
      </c>
      <c r="B184" s="149">
        <v>375</v>
      </c>
      <c r="C184" t="s">
        <v>408</v>
      </c>
      <c r="D184" t="s">
        <v>409</v>
      </c>
      <c r="E184" t="s">
        <v>1033</v>
      </c>
      <c r="F184" s="26" t="s">
        <v>9</v>
      </c>
      <c r="G184" s="149" t="s">
        <v>423</v>
      </c>
      <c r="H184" s="149" t="s">
        <v>424</v>
      </c>
      <c r="I184" s="149">
        <v>443.88100000000003</v>
      </c>
      <c r="J184" s="185">
        <v>43940</v>
      </c>
      <c r="K184" s="185" t="s">
        <v>1422</v>
      </c>
      <c r="L184">
        <v>6063.72</v>
      </c>
      <c r="M184" s="269">
        <v>3.94</v>
      </c>
      <c r="N184" s="267">
        <v>10.101979972690032</v>
      </c>
      <c r="O184" s="248">
        <v>0.39002255108914324</v>
      </c>
      <c r="P184" s="248">
        <v>0.13800000000000001</v>
      </c>
      <c r="Q184" s="249" t="s">
        <v>547</v>
      </c>
      <c r="R184" s="149">
        <v>0</v>
      </c>
      <c r="S184" s="149" t="s">
        <v>409</v>
      </c>
    </row>
    <row r="185" spans="1:19" x14ac:dyDescent="0.25">
      <c r="A185" s="149" t="s">
        <v>1002</v>
      </c>
      <c r="B185" s="149">
        <v>72</v>
      </c>
      <c r="C185" t="s">
        <v>359</v>
      </c>
      <c r="D185" t="s">
        <v>360</v>
      </c>
      <c r="E185" t="s">
        <v>1003</v>
      </c>
      <c r="F185" s="26" t="s">
        <v>14</v>
      </c>
      <c r="G185" s="149" t="s">
        <v>423</v>
      </c>
      <c r="H185" s="149" t="s">
        <v>424</v>
      </c>
      <c r="I185" s="149">
        <v>445.06300000000005</v>
      </c>
      <c r="J185" s="185">
        <v>39254</v>
      </c>
      <c r="K185" s="185" t="s">
        <v>1422</v>
      </c>
      <c r="L185">
        <v>5417.0520000000006</v>
      </c>
      <c r="M185" s="269">
        <v>3.8108333333333331</v>
      </c>
      <c r="N185" s="248">
        <v>11.338029245427219</v>
      </c>
      <c r="O185" s="248">
        <v>0.33611073413576648</v>
      </c>
      <c r="P185" s="248">
        <v>0.13800000000000001</v>
      </c>
      <c r="Q185" s="249" t="s">
        <v>547</v>
      </c>
      <c r="R185" s="149">
        <v>12</v>
      </c>
      <c r="S185" s="149" t="s">
        <v>360</v>
      </c>
    </row>
    <row r="186" spans="1:19" x14ac:dyDescent="0.25">
      <c r="A186" s="149" t="s">
        <v>765</v>
      </c>
      <c r="B186" s="149">
        <v>658</v>
      </c>
      <c r="C186" t="s">
        <v>181</v>
      </c>
      <c r="D186" t="s">
        <v>182</v>
      </c>
      <c r="E186" t="s">
        <v>766</v>
      </c>
      <c r="F186" s="26" t="s">
        <v>6</v>
      </c>
      <c r="G186" s="149" t="s">
        <v>423</v>
      </c>
      <c r="H186" s="149" t="s">
        <v>424</v>
      </c>
      <c r="I186" s="149">
        <v>446.89299999999992</v>
      </c>
      <c r="J186" s="185">
        <v>40250</v>
      </c>
      <c r="K186" s="185" t="s">
        <v>1422</v>
      </c>
      <c r="L186">
        <v>5554.5000000000009</v>
      </c>
      <c r="M186" s="269">
        <v>4.37</v>
      </c>
      <c r="N186" s="248">
        <v>11.102931677018631</v>
      </c>
      <c r="O186" s="248">
        <v>0.39358974072093328</v>
      </c>
      <c r="P186" s="248">
        <v>0.13800000000000001</v>
      </c>
      <c r="Q186" s="249" t="s">
        <v>547</v>
      </c>
      <c r="R186" s="149">
        <v>12</v>
      </c>
      <c r="S186" s="149" t="s">
        <v>182</v>
      </c>
    </row>
    <row r="187" spans="1:19" x14ac:dyDescent="0.25">
      <c r="A187" s="149" t="s">
        <v>771</v>
      </c>
      <c r="B187" s="149">
        <v>368</v>
      </c>
      <c r="C187" t="s">
        <v>185</v>
      </c>
      <c r="D187" t="s">
        <v>186</v>
      </c>
      <c r="E187" t="s">
        <v>772</v>
      </c>
      <c r="F187" s="26" t="s">
        <v>7</v>
      </c>
      <c r="G187" s="149" t="s">
        <v>423</v>
      </c>
      <c r="H187" s="149" t="s">
        <v>424</v>
      </c>
      <c r="I187" s="149">
        <v>463.24400000000003</v>
      </c>
      <c r="J187" s="185">
        <v>39034</v>
      </c>
      <c r="K187" s="185" t="s">
        <v>1422</v>
      </c>
      <c r="L187">
        <v>5386.692</v>
      </c>
      <c r="M187" s="269">
        <v>4.0683333333333334</v>
      </c>
      <c r="N187" s="248">
        <v>11.867705077624635</v>
      </c>
      <c r="O187" s="248">
        <v>0.34280708078967742</v>
      </c>
      <c r="P187" s="248">
        <v>0.13800000000000001</v>
      </c>
      <c r="Q187" s="249" t="s">
        <v>547</v>
      </c>
      <c r="R187" s="149">
        <v>12</v>
      </c>
      <c r="S187" s="149" t="s">
        <v>186</v>
      </c>
    </row>
    <row r="188" spans="1:19" x14ac:dyDescent="0.25">
      <c r="A188" s="149" t="s">
        <v>898</v>
      </c>
      <c r="B188" s="149">
        <v>330</v>
      </c>
      <c r="C188" t="s">
        <v>268</v>
      </c>
      <c r="D188" t="s">
        <v>269</v>
      </c>
      <c r="E188" t="s">
        <v>899</v>
      </c>
      <c r="F188" s="26" t="s">
        <v>6</v>
      </c>
      <c r="G188" s="149" t="s">
        <v>423</v>
      </c>
      <c r="H188" s="149" t="s">
        <v>424</v>
      </c>
      <c r="I188" s="149">
        <v>480.5</v>
      </c>
      <c r="J188" s="185">
        <v>40910</v>
      </c>
      <c r="K188" s="185" t="s">
        <v>1422</v>
      </c>
      <c r="L188">
        <v>5645.5800000000008</v>
      </c>
      <c r="M188" s="269">
        <v>3.9308333333333341</v>
      </c>
      <c r="N188" s="248">
        <v>11.745294549010023</v>
      </c>
      <c r="O188" s="248">
        <v>0.33467303156434275</v>
      </c>
      <c r="P188" s="248">
        <v>0.13800000000000001</v>
      </c>
      <c r="Q188" s="249" t="s">
        <v>547</v>
      </c>
      <c r="R188" s="149">
        <v>12</v>
      </c>
      <c r="S188" s="149" t="s">
        <v>269</v>
      </c>
    </row>
    <row r="189" spans="1:19" x14ac:dyDescent="0.25">
      <c r="A189" s="149" t="s">
        <v>1000</v>
      </c>
      <c r="B189" s="149">
        <v>230</v>
      </c>
      <c r="C189" t="s">
        <v>2165</v>
      </c>
      <c r="D189" t="s">
        <v>358</v>
      </c>
      <c r="E189" t="s">
        <v>1001</v>
      </c>
      <c r="F189" s="26" t="s">
        <v>4</v>
      </c>
      <c r="G189" s="149" t="s">
        <v>423</v>
      </c>
      <c r="H189" s="149" t="s">
        <v>424</v>
      </c>
      <c r="I189" s="149">
        <v>486.87</v>
      </c>
      <c r="J189" s="185">
        <v>34505</v>
      </c>
      <c r="K189" s="185" t="s">
        <v>1422</v>
      </c>
      <c r="L189">
        <v>4761.6900000000005</v>
      </c>
      <c r="M189" s="269">
        <v>4.5999999999999996</v>
      </c>
      <c r="N189" s="248">
        <v>14.110128966816404</v>
      </c>
      <c r="O189" s="248">
        <v>0.32600694230492733</v>
      </c>
      <c r="P189" s="248">
        <v>0.13800000000000001</v>
      </c>
      <c r="Q189" s="249" t="s">
        <v>547</v>
      </c>
      <c r="R189" s="149">
        <v>12</v>
      </c>
      <c r="S189" s="149" t="s">
        <v>358</v>
      </c>
    </row>
    <row r="190" spans="1:19" x14ac:dyDescent="0.25">
      <c r="A190" s="149" t="s">
        <v>896</v>
      </c>
      <c r="B190" s="149">
        <v>353</v>
      </c>
      <c r="C190" t="s">
        <v>266</v>
      </c>
      <c r="D190" t="s">
        <v>267</v>
      </c>
      <c r="E190" t="s">
        <v>897</v>
      </c>
      <c r="F190" s="26" t="s">
        <v>8</v>
      </c>
      <c r="G190" s="149" t="s">
        <v>423</v>
      </c>
      <c r="H190" s="149" t="s">
        <v>424</v>
      </c>
      <c r="I190" s="149">
        <v>488.62199999999996</v>
      </c>
      <c r="J190" s="185">
        <v>221399</v>
      </c>
      <c r="K190" s="185" t="s">
        <v>1422</v>
      </c>
      <c r="L190">
        <v>30553.062000000002</v>
      </c>
      <c r="M190" s="269">
        <v>4.4091666666666676</v>
      </c>
      <c r="N190" s="248">
        <v>2.206974737916612</v>
      </c>
      <c r="O190" s="248">
        <v>1.9978328663738709</v>
      </c>
      <c r="P190" s="248">
        <v>0.13800000000000001</v>
      </c>
      <c r="Q190" s="249" t="s">
        <v>547</v>
      </c>
      <c r="R190" s="149">
        <v>12</v>
      </c>
      <c r="S190" s="149" t="s">
        <v>267</v>
      </c>
    </row>
    <row r="191" spans="1:19" x14ac:dyDescent="0.25">
      <c r="A191" s="149" t="s">
        <v>1328</v>
      </c>
      <c r="B191" s="149">
        <v>169</v>
      </c>
      <c r="C191" t="s">
        <v>101</v>
      </c>
      <c r="D191" t="s">
        <v>108</v>
      </c>
      <c r="E191" t="s">
        <v>1329</v>
      </c>
      <c r="F191" s="26" t="s">
        <v>13</v>
      </c>
      <c r="G191" s="149" t="s">
        <v>423</v>
      </c>
      <c r="H191" s="149" t="s">
        <v>424</v>
      </c>
      <c r="I191" s="149">
        <v>497.69399999999996</v>
      </c>
      <c r="J191" s="185">
        <v>44240</v>
      </c>
      <c r="K191" s="185" t="s">
        <v>1422</v>
      </c>
      <c r="L191">
        <v>6105.1200000000008</v>
      </c>
      <c r="M191" s="269">
        <v>3.2583333333333329</v>
      </c>
      <c r="N191" s="248">
        <v>11.249864376130198</v>
      </c>
      <c r="O191" s="248">
        <v>0.28963312128871688</v>
      </c>
      <c r="P191" s="248">
        <v>0.13800000000000001</v>
      </c>
      <c r="Q191" s="249" t="s">
        <v>547</v>
      </c>
      <c r="R191" s="149">
        <v>12</v>
      </c>
      <c r="S191" s="149" t="s">
        <v>108</v>
      </c>
    </row>
    <row r="192" spans="1:19" x14ac:dyDescent="0.25">
      <c r="A192" s="149" t="s">
        <v>650</v>
      </c>
      <c r="B192" s="149">
        <v>169</v>
      </c>
      <c r="C192" t="s">
        <v>101</v>
      </c>
      <c r="D192" t="s">
        <v>110</v>
      </c>
      <c r="E192" t="s">
        <v>638</v>
      </c>
      <c r="F192" s="26" t="s">
        <v>9</v>
      </c>
      <c r="G192" s="149" t="s">
        <v>428</v>
      </c>
      <c r="H192" s="149" t="s">
        <v>429</v>
      </c>
      <c r="I192" s="149">
        <v>506.18900000000008</v>
      </c>
      <c r="J192" s="185">
        <v>0</v>
      </c>
      <c r="K192" s="185" t="s">
        <v>501</v>
      </c>
      <c r="L192">
        <v>0</v>
      </c>
      <c r="M192" s="269">
        <v>0</v>
      </c>
      <c r="N192" s="267" t="s">
        <v>2135</v>
      </c>
      <c r="O192" s="248" t="s">
        <v>2135</v>
      </c>
      <c r="P192" s="248">
        <v>0</v>
      </c>
      <c r="Q192" s="249" t="s">
        <v>547</v>
      </c>
      <c r="R192" s="149">
        <v>12</v>
      </c>
      <c r="S192" s="149" t="s">
        <v>110</v>
      </c>
    </row>
    <row r="193" spans="1:19" x14ac:dyDescent="0.25">
      <c r="A193" s="149" t="s">
        <v>968</v>
      </c>
      <c r="B193" s="149">
        <v>399</v>
      </c>
      <c r="C193" t="s">
        <v>326</v>
      </c>
      <c r="D193" t="s">
        <v>327</v>
      </c>
      <c r="E193" t="s">
        <v>969</v>
      </c>
      <c r="F193" s="26" t="s">
        <v>6</v>
      </c>
      <c r="G193" s="149" t="s">
        <v>423</v>
      </c>
      <c r="H193" s="149" t="s">
        <v>424</v>
      </c>
      <c r="I193" s="149">
        <v>525.61399999999992</v>
      </c>
      <c r="J193" s="185">
        <v>55220</v>
      </c>
      <c r="K193" s="185" t="s">
        <v>1422</v>
      </c>
      <c r="L193">
        <v>7620.3600000000006</v>
      </c>
      <c r="M193" s="269">
        <v>4.1399999999999997</v>
      </c>
      <c r="N193" s="248">
        <v>9.5185440057950004</v>
      </c>
      <c r="O193" s="248">
        <v>0.43494046962219429</v>
      </c>
      <c r="P193" s="248">
        <v>0.13800000000000001</v>
      </c>
      <c r="Q193" s="249" t="s">
        <v>547</v>
      </c>
      <c r="R193" s="149">
        <v>12</v>
      </c>
      <c r="S193" s="149" t="s">
        <v>327</v>
      </c>
    </row>
    <row r="194" spans="1:19" x14ac:dyDescent="0.25">
      <c r="A194" s="149" t="s">
        <v>743</v>
      </c>
      <c r="B194" s="149">
        <v>747</v>
      </c>
      <c r="C194" t="s">
        <v>159</v>
      </c>
      <c r="D194" t="s">
        <v>160</v>
      </c>
      <c r="E194" t="s">
        <v>744</v>
      </c>
      <c r="F194" s="26" t="s">
        <v>14</v>
      </c>
      <c r="G194" s="149" t="s">
        <v>423</v>
      </c>
      <c r="H194" s="149" t="s">
        <v>424</v>
      </c>
      <c r="I194" s="149">
        <v>528.76800000000003</v>
      </c>
      <c r="J194" s="185">
        <v>43333</v>
      </c>
      <c r="K194" s="185" t="s">
        <v>1422</v>
      </c>
      <c r="L194">
        <v>5979.9540000000006</v>
      </c>
      <c r="M194" s="269">
        <v>6.379999999999999</v>
      </c>
      <c r="N194" s="267">
        <v>12.20243232640251</v>
      </c>
      <c r="O194" s="248">
        <v>0.52284657921810695</v>
      </c>
      <c r="P194" s="248">
        <v>0.13800000000000001</v>
      </c>
      <c r="Q194" s="249" t="s">
        <v>547</v>
      </c>
      <c r="R194" s="149">
        <v>12</v>
      </c>
      <c r="S194" s="149" t="s">
        <v>160</v>
      </c>
    </row>
    <row r="195" spans="1:19" x14ac:dyDescent="0.25">
      <c r="A195" s="149" t="s">
        <v>627</v>
      </c>
      <c r="B195" s="149">
        <v>2</v>
      </c>
      <c r="C195" t="s">
        <v>78</v>
      </c>
      <c r="D195" t="s">
        <v>80</v>
      </c>
      <c r="E195" t="s">
        <v>628</v>
      </c>
      <c r="F195" s="26" t="s">
        <v>14</v>
      </c>
      <c r="G195" s="149" t="s">
        <v>423</v>
      </c>
      <c r="H195" s="149" t="s">
        <v>424</v>
      </c>
      <c r="I195" s="149">
        <v>557.69700000000012</v>
      </c>
      <c r="J195" s="185">
        <v>48192</v>
      </c>
      <c r="K195" s="185" t="s">
        <v>1422</v>
      </c>
      <c r="L195">
        <v>6650.496000000001</v>
      </c>
      <c r="M195" s="269">
        <v>4.4041666666666668</v>
      </c>
      <c r="N195" s="248">
        <v>11.572397908366536</v>
      </c>
      <c r="O195" s="248">
        <v>0.38057511516109993</v>
      </c>
      <c r="P195" s="248">
        <v>0.13800000000000001</v>
      </c>
      <c r="Q195" s="249" t="s">
        <v>547</v>
      </c>
      <c r="R195" s="149">
        <v>12</v>
      </c>
      <c r="S195" s="149" t="s">
        <v>629</v>
      </c>
    </row>
    <row r="196" spans="1:19" x14ac:dyDescent="0.25">
      <c r="A196" s="149" t="s">
        <v>820</v>
      </c>
      <c r="B196" s="149">
        <v>341</v>
      </c>
      <c r="C196" t="s">
        <v>216</v>
      </c>
      <c r="D196" t="s">
        <v>217</v>
      </c>
      <c r="E196" t="s">
        <v>821</v>
      </c>
      <c r="F196" s="26" t="s">
        <v>14</v>
      </c>
      <c r="G196" s="149" t="s">
        <v>423</v>
      </c>
      <c r="H196" s="149" t="s">
        <v>424</v>
      </c>
      <c r="I196" s="149">
        <v>571.29999999999995</v>
      </c>
      <c r="J196" s="185">
        <v>46983</v>
      </c>
      <c r="K196" s="185" t="s">
        <v>1422</v>
      </c>
      <c r="L196">
        <v>6483.6540000000005</v>
      </c>
      <c r="M196" s="269">
        <v>3.5733333333333337</v>
      </c>
      <c r="N196" s="267">
        <v>12.15971734457144</v>
      </c>
      <c r="O196" s="248">
        <v>0.29386647995799059</v>
      </c>
      <c r="P196" s="248">
        <v>0.13800000000000001</v>
      </c>
      <c r="Q196" s="249" t="s">
        <v>547</v>
      </c>
      <c r="R196" s="149">
        <v>0</v>
      </c>
      <c r="S196" s="149" t="s">
        <v>217</v>
      </c>
    </row>
    <row r="197" spans="1:19" x14ac:dyDescent="0.25">
      <c r="A197" s="149" t="s">
        <v>709</v>
      </c>
      <c r="B197" s="149">
        <v>169</v>
      </c>
      <c r="C197" t="s">
        <v>101</v>
      </c>
      <c r="D197" t="s">
        <v>113</v>
      </c>
      <c r="E197" t="s">
        <v>710</v>
      </c>
      <c r="F197" s="26" t="s">
        <v>14</v>
      </c>
      <c r="G197" s="149" t="s">
        <v>423</v>
      </c>
      <c r="H197" s="149" t="s">
        <v>424</v>
      </c>
      <c r="I197" s="149">
        <v>592.94800000000009</v>
      </c>
      <c r="J197" s="185">
        <v>44333</v>
      </c>
      <c r="K197" s="185" t="s">
        <v>1422</v>
      </c>
      <c r="L197">
        <v>6117.9540000000006</v>
      </c>
      <c r="M197" s="269">
        <v>3.3066666666666671</v>
      </c>
      <c r="N197" s="267">
        <v>13.374867480206621</v>
      </c>
      <c r="O197" s="248">
        <v>0.24722986388913246</v>
      </c>
      <c r="P197" s="248">
        <v>0.13800000000000001</v>
      </c>
      <c r="Q197" s="249" t="s">
        <v>547</v>
      </c>
      <c r="R197" s="149">
        <v>12</v>
      </c>
      <c r="S197" s="149" t="s">
        <v>113</v>
      </c>
    </row>
    <row r="198" spans="1:19" x14ac:dyDescent="0.25">
      <c r="A198" s="149" t="s">
        <v>857</v>
      </c>
      <c r="B198" s="149">
        <v>369</v>
      </c>
      <c r="C198" t="s">
        <v>243</v>
      </c>
      <c r="D198" t="s">
        <v>244</v>
      </c>
      <c r="E198" t="s">
        <v>858</v>
      </c>
      <c r="F198" s="26" t="s">
        <v>11</v>
      </c>
      <c r="G198" s="149" t="s">
        <v>423</v>
      </c>
      <c r="H198" s="149" t="s">
        <v>424</v>
      </c>
      <c r="I198" s="149">
        <v>606.62700000000007</v>
      </c>
      <c r="J198" s="185">
        <v>57612</v>
      </c>
      <c r="K198" s="185" t="s">
        <v>1422</v>
      </c>
      <c r="L198">
        <v>7950.456000000001</v>
      </c>
      <c r="M198" s="269">
        <v>4.4433333333333334</v>
      </c>
      <c r="N198" s="248">
        <v>10.529525098937723</v>
      </c>
      <c r="O198" s="248">
        <v>0.4219880091060898</v>
      </c>
      <c r="P198" s="248">
        <v>0.13800000000000001</v>
      </c>
      <c r="Q198" s="249" t="s">
        <v>547</v>
      </c>
      <c r="R198" s="149">
        <v>12</v>
      </c>
      <c r="S198" s="149" t="s">
        <v>244</v>
      </c>
    </row>
    <row r="199" spans="1:19" x14ac:dyDescent="0.25">
      <c r="A199" s="149" t="s">
        <v>719</v>
      </c>
      <c r="B199" s="149">
        <v>169</v>
      </c>
      <c r="C199" t="s">
        <v>101</v>
      </c>
      <c r="D199" t="s">
        <v>125</v>
      </c>
      <c r="E199" t="s">
        <v>720</v>
      </c>
      <c r="F199" s="26" t="s">
        <v>14</v>
      </c>
      <c r="G199" s="149" t="s">
        <v>423</v>
      </c>
      <c r="H199" s="149" t="s">
        <v>424</v>
      </c>
      <c r="I199" s="149">
        <v>614.149</v>
      </c>
      <c r="J199" s="185">
        <v>47755</v>
      </c>
      <c r="K199" s="185" t="s">
        <v>1422</v>
      </c>
      <c r="L199">
        <v>6590.1900000000005</v>
      </c>
      <c r="M199" s="269">
        <v>3.8941666666666657</v>
      </c>
      <c r="N199" s="248">
        <v>12.860412522248978</v>
      </c>
      <c r="O199" s="248">
        <v>0.30280262471593478</v>
      </c>
      <c r="P199" s="248">
        <v>0.13800000000000001</v>
      </c>
      <c r="Q199" s="249" t="s">
        <v>547</v>
      </c>
      <c r="R199" s="149">
        <v>12</v>
      </c>
      <c r="S199" s="149" t="s">
        <v>125</v>
      </c>
    </row>
    <row r="200" spans="1:19" x14ac:dyDescent="0.25">
      <c r="A200" s="149" t="s">
        <v>711</v>
      </c>
      <c r="B200" s="149">
        <v>169</v>
      </c>
      <c r="C200" t="s">
        <v>101</v>
      </c>
      <c r="D200" t="s">
        <v>114</v>
      </c>
      <c r="E200" t="s">
        <v>712</v>
      </c>
      <c r="F200" s="26" t="s">
        <v>14</v>
      </c>
      <c r="G200" s="149" t="s">
        <v>423</v>
      </c>
      <c r="H200" s="149" t="s">
        <v>424</v>
      </c>
      <c r="I200" s="149">
        <v>627.22600000000011</v>
      </c>
      <c r="J200" s="185">
        <v>52229</v>
      </c>
      <c r="K200" s="185" t="s">
        <v>1422</v>
      </c>
      <c r="L200">
        <v>7207.6020000000008</v>
      </c>
      <c r="M200" s="269">
        <v>3.3266666666666662</v>
      </c>
      <c r="N200" s="248">
        <v>12.009152003676121</v>
      </c>
      <c r="O200" s="248">
        <v>0.27701095511559354</v>
      </c>
      <c r="P200" s="248">
        <v>0.13800000000000001</v>
      </c>
      <c r="Q200" s="249" t="s">
        <v>547</v>
      </c>
      <c r="R200" s="149">
        <v>12</v>
      </c>
      <c r="S200" s="149" t="s">
        <v>114</v>
      </c>
    </row>
    <row r="201" spans="1:19" x14ac:dyDescent="0.25">
      <c r="A201" s="149" t="s">
        <v>624</v>
      </c>
      <c r="B201" s="149">
        <v>2</v>
      </c>
      <c r="C201" t="s">
        <v>78</v>
      </c>
      <c r="D201" t="s">
        <v>79</v>
      </c>
      <c r="E201" t="s">
        <v>625</v>
      </c>
      <c r="F201" s="26" t="s">
        <v>14</v>
      </c>
      <c r="G201" s="149" t="s">
        <v>423</v>
      </c>
      <c r="H201" s="149" t="s">
        <v>424</v>
      </c>
      <c r="I201" s="149">
        <v>634.58399999999995</v>
      </c>
      <c r="J201" s="185">
        <v>52394</v>
      </c>
      <c r="K201" s="185" t="s">
        <v>1422</v>
      </c>
      <c r="L201">
        <v>7230.3720000000003</v>
      </c>
      <c r="M201" s="269">
        <v>5.8416666666666659</v>
      </c>
      <c r="N201" s="267">
        <v>12.111768523113334</v>
      </c>
      <c r="O201" s="248">
        <v>0.48231326874508856</v>
      </c>
      <c r="P201" s="248">
        <v>0.13800000000000001</v>
      </c>
      <c r="Q201" s="249" t="s">
        <v>547</v>
      </c>
      <c r="R201" s="149">
        <v>12</v>
      </c>
      <c r="S201" s="149" t="s">
        <v>626</v>
      </c>
    </row>
    <row r="202" spans="1:19" x14ac:dyDescent="0.25">
      <c r="A202" s="149" t="s">
        <v>733</v>
      </c>
      <c r="B202" s="149">
        <v>169</v>
      </c>
      <c r="C202" t="s">
        <v>101</v>
      </c>
      <c r="D202" t="s">
        <v>151</v>
      </c>
      <c r="E202" t="s">
        <v>734</v>
      </c>
      <c r="F202" s="26" t="s">
        <v>5</v>
      </c>
      <c r="G202" s="149" t="s">
        <v>423</v>
      </c>
      <c r="H202" s="149" t="s">
        <v>424</v>
      </c>
      <c r="I202" s="149">
        <v>639.12399999999991</v>
      </c>
      <c r="J202" s="71">
        <v>50889</v>
      </c>
      <c r="K202" s="71" t="s">
        <v>1422</v>
      </c>
      <c r="L202">
        <v>7022.6820000000007</v>
      </c>
      <c r="M202" s="268">
        <v>2.1083333333333329</v>
      </c>
      <c r="N202" s="266">
        <v>12.55917781838904</v>
      </c>
      <c r="O202" s="186">
        <v>0.16787192313228733</v>
      </c>
      <c r="P202" s="186">
        <v>0.13800000000000001</v>
      </c>
      <c r="Q202" s="188" t="s">
        <v>547</v>
      </c>
      <c r="R202" s="149">
        <v>0</v>
      </c>
      <c r="S202" s="149" t="s">
        <v>151</v>
      </c>
    </row>
    <row r="203" spans="1:19" x14ac:dyDescent="0.25">
      <c r="A203" s="149" t="s">
        <v>747</v>
      </c>
      <c r="B203" s="149">
        <v>337</v>
      </c>
      <c r="C203" t="s">
        <v>163</v>
      </c>
      <c r="D203" t="s">
        <v>164</v>
      </c>
      <c r="E203" t="s">
        <v>748</v>
      </c>
      <c r="F203" s="26" t="s">
        <v>9</v>
      </c>
      <c r="G203" s="149" t="s">
        <v>423</v>
      </c>
      <c r="H203" s="149" t="s">
        <v>424</v>
      </c>
      <c r="I203" s="149">
        <v>655.18100000000004</v>
      </c>
      <c r="J203" s="185">
        <v>48519</v>
      </c>
      <c r="K203" s="185" t="s">
        <v>1422</v>
      </c>
      <c r="L203">
        <v>6695.6220000000003</v>
      </c>
      <c r="M203" s="269">
        <v>3.9808333333333326</v>
      </c>
      <c r="N203" s="267">
        <v>13.503596529194748</v>
      </c>
      <c r="O203" s="248">
        <v>0.29479800619981344</v>
      </c>
      <c r="P203" s="248">
        <v>0.13800000000000001</v>
      </c>
      <c r="Q203" s="249" t="s">
        <v>547</v>
      </c>
      <c r="R203" s="149">
        <v>12</v>
      </c>
      <c r="S203" s="149" t="s">
        <v>164</v>
      </c>
    </row>
    <row r="204" spans="1:19" x14ac:dyDescent="0.25">
      <c r="A204" s="149" t="s">
        <v>1040</v>
      </c>
      <c r="B204" s="149">
        <v>663</v>
      </c>
      <c r="C204" t="s">
        <v>376</v>
      </c>
      <c r="D204" t="s">
        <v>377</v>
      </c>
      <c r="E204" t="s">
        <v>1041</v>
      </c>
      <c r="F204" s="26" t="s">
        <v>14</v>
      </c>
      <c r="G204" s="149" t="s">
        <v>423</v>
      </c>
      <c r="H204" s="149" t="s">
        <v>424</v>
      </c>
      <c r="I204" s="149">
        <v>658.4</v>
      </c>
      <c r="J204" s="185">
        <v>69098</v>
      </c>
      <c r="K204" s="185" t="s">
        <v>1422</v>
      </c>
      <c r="L204">
        <v>9535.5240000000013</v>
      </c>
      <c r="M204" s="269">
        <v>5.5216666666666656</v>
      </c>
      <c r="N204" s="267">
        <v>9.52849575964572</v>
      </c>
      <c r="O204" s="248">
        <v>0.57948985925475893</v>
      </c>
      <c r="P204" s="248">
        <v>0.13800000000000001</v>
      </c>
      <c r="Q204" s="249" t="s">
        <v>547</v>
      </c>
      <c r="R204" s="149">
        <v>0</v>
      </c>
      <c r="S204" s="149" t="s">
        <v>377</v>
      </c>
    </row>
    <row r="205" spans="1:19" x14ac:dyDescent="0.25">
      <c r="A205" s="149" t="s">
        <v>579</v>
      </c>
      <c r="B205" s="149">
        <v>293</v>
      </c>
      <c r="C205" t="s">
        <v>65</v>
      </c>
      <c r="D205" t="s">
        <v>66</v>
      </c>
      <c r="E205" t="s">
        <v>580</v>
      </c>
      <c r="F205" s="26" t="s">
        <v>4</v>
      </c>
      <c r="G205" s="149" t="s">
        <v>423</v>
      </c>
      <c r="H205" s="149" t="s">
        <v>424</v>
      </c>
      <c r="I205" s="149">
        <v>661.25199999999984</v>
      </c>
      <c r="J205" s="185">
        <v>42633</v>
      </c>
      <c r="K205" s="185" t="s">
        <v>1422</v>
      </c>
      <c r="L205">
        <v>5883.3540000000003</v>
      </c>
      <c r="M205" s="269">
        <v>4.03</v>
      </c>
      <c r="N205" s="248">
        <v>15.510332371636991</v>
      </c>
      <c r="O205" s="248">
        <v>0.2598267982554307</v>
      </c>
      <c r="P205" s="248">
        <v>0.13800000000000001</v>
      </c>
      <c r="Q205" s="249" t="s">
        <v>547</v>
      </c>
      <c r="R205" s="149">
        <v>0</v>
      </c>
      <c r="S205" s="149" t="s">
        <v>66</v>
      </c>
    </row>
    <row r="206" spans="1:19" x14ac:dyDescent="0.25">
      <c r="A206" s="149" t="s">
        <v>976</v>
      </c>
      <c r="B206" s="149">
        <v>410</v>
      </c>
      <c r="C206" t="s">
        <v>334</v>
      </c>
      <c r="D206" t="s">
        <v>335</v>
      </c>
      <c r="E206" t="s">
        <v>977</v>
      </c>
      <c r="F206" s="26" t="s">
        <v>4</v>
      </c>
      <c r="G206" s="149" t="s">
        <v>423</v>
      </c>
      <c r="H206" s="149" t="s">
        <v>424</v>
      </c>
      <c r="I206" s="149">
        <v>661.94899999999996</v>
      </c>
      <c r="J206" s="185">
        <v>55654</v>
      </c>
      <c r="K206" s="185" t="s">
        <v>1422</v>
      </c>
      <c r="L206">
        <v>7680.2520000000004</v>
      </c>
      <c r="M206" s="269">
        <v>7.456666666666667</v>
      </c>
      <c r="N206" s="267">
        <v>11.894005821683976</v>
      </c>
      <c r="O206" s="248">
        <v>0.62692643491668798</v>
      </c>
      <c r="P206" s="248">
        <v>0.13800000000000001</v>
      </c>
      <c r="Q206" s="249" t="s">
        <v>547</v>
      </c>
      <c r="R206" s="149">
        <v>12</v>
      </c>
      <c r="S206" s="149" t="s">
        <v>335</v>
      </c>
    </row>
    <row r="207" spans="1:19" x14ac:dyDescent="0.25">
      <c r="A207" s="149" t="s">
        <v>630</v>
      </c>
      <c r="B207" s="149">
        <v>2</v>
      </c>
      <c r="C207" t="s">
        <v>78</v>
      </c>
      <c r="D207" t="s">
        <v>85</v>
      </c>
      <c r="E207" t="s">
        <v>631</v>
      </c>
      <c r="F207" s="26" t="s">
        <v>14</v>
      </c>
      <c r="G207" s="149" t="s">
        <v>423</v>
      </c>
      <c r="H207" s="149" t="s">
        <v>424</v>
      </c>
      <c r="I207" s="149">
        <v>663.28</v>
      </c>
      <c r="J207" s="185">
        <v>50298</v>
      </c>
      <c r="K207" s="185" t="s">
        <v>1422</v>
      </c>
      <c r="L207">
        <v>6941.1240000000007</v>
      </c>
      <c r="M207" s="269">
        <v>3.9666666666666663</v>
      </c>
      <c r="N207" s="248">
        <v>13.187005447532705</v>
      </c>
      <c r="O207" s="248">
        <v>0.30080116994331202</v>
      </c>
      <c r="P207" s="248">
        <v>0.13800000000000001</v>
      </c>
      <c r="Q207" s="249" t="s">
        <v>547</v>
      </c>
      <c r="R207" s="149">
        <v>0</v>
      </c>
      <c r="S207" s="149" t="s">
        <v>632</v>
      </c>
    </row>
    <row r="208" spans="1:19" x14ac:dyDescent="0.25">
      <c r="A208" s="149" t="s">
        <v>978</v>
      </c>
      <c r="B208" s="149">
        <v>339</v>
      </c>
      <c r="C208" t="s">
        <v>336</v>
      </c>
      <c r="D208" t="s">
        <v>337</v>
      </c>
      <c r="E208" t="s">
        <v>979</v>
      </c>
      <c r="F208" s="26" t="s">
        <v>4</v>
      </c>
      <c r="G208" s="149" t="s">
        <v>428</v>
      </c>
      <c r="H208" s="149" t="s">
        <v>429</v>
      </c>
      <c r="I208" s="149">
        <v>668.64300000000003</v>
      </c>
      <c r="J208" s="185">
        <v>0</v>
      </c>
      <c r="K208" s="185" t="s">
        <v>501</v>
      </c>
      <c r="L208">
        <v>0</v>
      </c>
      <c r="M208" s="269">
        <v>0</v>
      </c>
      <c r="N208" s="248" t="s">
        <v>2135</v>
      </c>
      <c r="O208" s="248" t="s">
        <v>2135</v>
      </c>
      <c r="P208" s="248">
        <v>0</v>
      </c>
      <c r="Q208" s="249" t="s">
        <v>547</v>
      </c>
      <c r="R208" s="149">
        <v>12</v>
      </c>
      <c r="S208" s="149" t="s">
        <v>337</v>
      </c>
    </row>
    <row r="209" spans="1:19" x14ac:dyDescent="0.25">
      <c r="A209" s="149" t="s">
        <v>1016</v>
      </c>
      <c r="B209" s="149">
        <v>664</v>
      </c>
      <c r="C209" t="s">
        <v>363</v>
      </c>
      <c r="D209" t="s">
        <v>364</v>
      </c>
      <c r="E209" t="s">
        <v>1017</v>
      </c>
      <c r="F209" s="26" t="s">
        <v>9</v>
      </c>
      <c r="G209" s="149" t="s">
        <v>423</v>
      </c>
      <c r="H209" s="149" t="s">
        <v>424</v>
      </c>
      <c r="I209" s="149">
        <v>668.99699999999996</v>
      </c>
      <c r="J209" s="185">
        <v>60315</v>
      </c>
      <c r="K209" s="185" t="s">
        <v>1422</v>
      </c>
      <c r="L209">
        <v>8323.4700000000012</v>
      </c>
      <c r="M209" s="269">
        <v>3.98</v>
      </c>
      <c r="N209" s="267">
        <v>11.09171847799055</v>
      </c>
      <c r="O209" s="248">
        <v>0.35882627276355494</v>
      </c>
      <c r="P209" s="248">
        <v>0.13800000000000001</v>
      </c>
      <c r="Q209" s="249" t="s">
        <v>547</v>
      </c>
      <c r="R209" s="149">
        <v>10</v>
      </c>
      <c r="S209" s="149" t="s">
        <v>364</v>
      </c>
    </row>
    <row r="210" spans="1:19" x14ac:dyDescent="0.25">
      <c r="A210" s="149" t="s">
        <v>807</v>
      </c>
      <c r="B210" s="149">
        <v>320</v>
      </c>
      <c r="C210" t="s">
        <v>204</v>
      </c>
      <c r="D210" t="s">
        <v>205</v>
      </c>
      <c r="E210" t="s">
        <v>808</v>
      </c>
      <c r="F210" s="26" t="s">
        <v>6</v>
      </c>
      <c r="G210" s="149" t="s">
        <v>423</v>
      </c>
      <c r="H210" s="149" t="s">
        <v>424</v>
      </c>
      <c r="I210" s="149">
        <v>674.0200000000001</v>
      </c>
      <c r="J210" s="185">
        <v>54992</v>
      </c>
      <c r="K210" s="185" t="s">
        <v>1422</v>
      </c>
      <c r="L210">
        <v>7588.8960000000006</v>
      </c>
      <c r="M210" s="269">
        <v>4.6624999999999988</v>
      </c>
      <c r="N210" s="267">
        <v>12.256691882455632</v>
      </c>
      <c r="O210" s="248">
        <v>0.38040443903741711</v>
      </c>
      <c r="P210" s="248">
        <v>0.13800000000000001</v>
      </c>
      <c r="Q210" s="249" t="s">
        <v>547</v>
      </c>
      <c r="R210" s="149">
        <v>12</v>
      </c>
      <c r="S210" s="149" t="s">
        <v>205</v>
      </c>
    </row>
    <row r="211" spans="1:19" x14ac:dyDescent="0.25">
      <c r="A211" s="149" t="s">
        <v>957</v>
      </c>
      <c r="B211" s="149">
        <v>357</v>
      </c>
      <c r="C211" t="s">
        <v>313</v>
      </c>
      <c r="D211" t="s">
        <v>314</v>
      </c>
      <c r="E211" t="s">
        <v>958</v>
      </c>
      <c r="F211" s="26" t="s">
        <v>8</v>
      </c>
      <c r="G211" s="149" t="s">
        <v>423</v>
      </c>
      <c r="H211" s="149" t="s">
        <v>424</v>
      </c>
      <c r="I211" s="149">
        <v>676.226</v>
      </c>
      <c r="J211" s="185">
        <v>49748</v>
      </c>
      <c r="K211" s="185" t="s">
        <v>1422</v>
      </c>
      <c r="L211">
        <v>6865.2240000000002</v>
      </c>
      <c r="M211" s="269">
        <v>4.4266666666666659</v>
      </c>
      <c r="N211" s="267">
        <v>13.593028865482029</v>
      </c>
      <c r="O211" s="248">
        <v>0.32565712252018303</v>
      </c>
      <c r="P211" s="248">
        <v>0.13800000000000001</v>
      </c>
      <c r="Q211" s="249" t="s">
        <v>547</v>
      </c>
      <c r="R211" s="149">
        <v>0</v>
      </c>
      <c r="S211" s="149" t="s">
        <v>314</v>
      </c>
    </row>
    <row r="212" spans="1:19" x14ac:dyDescent="0.25">
      <c r="A212" s="149" t="s">
        <v>974</v>
      </c>
      <c r="B212" s="149">
        <v>364</v>
      </c>
      <c r="C212" t="s">
        <v>332</v>
      </c>
      <c r="D212" t="s">
        <v>333</v>
      </c>
      <c r="E212" t="s">
        <v>975</v>
      </c>
      <c r="F212" s="26" t="s">
        <v>14</v>
      </c>
      <c r="G212" s="149" t="s">
        <v>423</v>
      </c>
      <c r="H212" s="149" t="s">
        <v>424</v>
      </c>
      <c r="I212" s="149">
        <v>678.93999999999994</v>
      </c>
      <c r="J212" s="185">
        <v>52463</v>
      </c>
      <c r="K212" s="185" t="s">
        <v>1422</v>
      </c>
      <c r="L212">
        <v>7239.8940000000002</v>
      </c>
      <c r="M212" s="269">
        <v>4.3600000000000003</v>
      </c>
      <c r="N212" s="248">
        <v>12.941311019194478</v>
      </c>
      <c r="O212" s="248">
        <v>0.33690558812266186</v>
      </c>
      <c r="P212" s="248">
        <v>0.13800000000000001</v>
      </c>
      <c r="Q212" s="249" t="s">
        <v>547</v>
      </c>
      <c r="R212" s="149">
        <v>5</v>
      </c>
      <c r="S212" s="149" t="s">
        <v>333</v>
      </c>
    </row>
    <row r="213" spans="1:19" x14ac:dyDescent="0.25">
      <c r="A213" s="149" t="s">
        <v>707</v>
      </c>
      <c r="B213" s="149">
        <v>169</v>
      </c>
      <c r="C213" t="s">
        <v>101</v>
      </c>
      <c r="D213" t="s">
        <v>112</v>
      </c>
      <c r="E213" t="s">
        <v>708</v>
      </c>
      <c r="F213" s="26" t="s">
        <v>9</v>
      </c>
      <c r="G213" s="149" t="s">
        <v>423</v>
      </c>
      <c r="H213" s="149" t="s">
        <v>424</v>
      </c>
      <c r="I213" s="149">
        <v>686.25199999999995</v>
      </c>
      <c r="J213" s="185">
        <v>52834</v>
      </c>
      <c r="K213" s="185" t="s">
        <v>1422</v>
      </c>
      <c r="L213">
        <v>7291.0920000000006</v>
      </c>
      <c r="M213" s="269">
        <v>3.9441666666666664</v>
      </c>
      <c r="N213" s="248">
        <v>12.988832948480145</v>
      </c>
      <c r="O213" s="248">
        <v>0.30365827956299823</v>
      </c>
      <c r="P213" s="248">
        <v>0.13800000000000001</v>
      </c>
      <c r="Q213" s="249" t="s">
        <v>547</v>
      </c>
      <c r="R213" s="149">
        <v>12</v>
      </c>
      <c r="S213" s="149" t="s">
        <v>112</v>
      </c>
    </row>
    <row r="214" spans="1:19" x14ac:dyDescent="0.25">
      <c r="A214" s="149" t="s">
        <v>697</v>
      </c>
      <c r="B214" s="149">
        <v>169</v>
      </c>
      <c r="C214" t="s">
        <v>101</v>
      </c>
      <c r="D214" t="s">
        <v>149</v>
      </c>
      <c r="E214" t="s">
        <v>698</v>
      </c>
      <c r="F214" s="26" t="s">
        <v>9</v>
      </c>
      <c r="G214" s="149" t="s">
        <v>428</v>
      </c>
      <c r="H214" s="149" t="s">
        <v>429</v>
      </c>
      <c r="I214" s="149">
        <v>687.9910000000001</v>
      </c>
      <c r="J214" s="185">
        <v>0</v>
      </c>
      <c r="K214" s="185" t="s">
        <v>501</v>
      </c>
      <c r="L214">
        <v>0</v>
      </c>
      <c r="M214" s="269">
        <v>0</v>
      </c>
      <c r="N214" s="248" t="s">
        <v>2135</v>
      </c>
      <c r="O214" s="248" t="s">
        <v>2135</v>
      </c>
      <c r="P214" s="248">
        <v>0</v>
      </c>
      <c r="Q214" s="249" t="s">
        <v>547</v>
      </c>
      <c r="R214" s="149">
        <v>0</v>
      </c>
      <c r="S214" s="149" t="s">
        <v>149</v>
      </c>
    </row>
    <row r="215" spans="1:19" x14ac:dyDescent="0.25">
      <c r="A215" s="149" t="s">
        <v>715</v>
      </c>
      <c r="B215" s="149">
        <v>169</v>
      </c>
      <c r="C215" t="s">
        <v>101</v>
      </c>
      <c r="D215" t="s">
        <v>117</v>
      </c>
      <c r="E215" t="s">
        <v>716</v>
      </c>
      <c r="F215" s="26" t="s">
        <v>14</v>
      </c>
      <c r="G215" s="149" t="s">
        <v>423</v>
      </c>
      <c r="H215" s="149" t="s">
        <v>424</v>
      </c>
      <c r="I215" s="149">
        <v>700.06299999999987</v>
      </c>
      <c r="J215" s="185">
        <v>54603</v>
      </c>
      <c r="K215" s="185" t="s">
        <v>1422</v>
      </c>
      <c r="L215">
        <v>7535.2140000000009</v>
      </c>
      <c r="M215" s="269">
        <v>3.2516666666666665</v>
      </c>
      <c r="N215" s="267">
        <v>12.820962218193138</v>
      </c>
      <c r="O215" s="248">
        <v>0.25362110981440245</v>
      </c>
      <c r="P215" s="248">
        <v>0.13800000000000001</v>
      </c>
      <c r="Q215" s="249" t="s">
        <v>547</v>
      </c>
      <c r="R215" s="149">
        <v>12</v>
      </c>
      <c r="S215" s="149" t="s">
        <v>117</v>
      </c>
    </row>
    <row r="216" spans="1:19" x14ac:dyDescent="0.25">
      <c r="A216" s="149" t="s">
        <v>896</v>
      </c>
      <c r="B216" s="149">
        <v>353</v>
      </c>
      <c r="C216" t="s">
        <v>266</v>
      </c>
      <c r="D216" t="s">
        <v>267</v>
      </c>
      <c r="E216" t="s">
        <v>897</v>
      </c>
      <c r="F216" s="26" t="s">
        <v>8</v>
      </c>
      <c r="G216" s="149" t="s">
        <v>425</v>
      </c>
      <c r="H216" s="149" t="s">
        <v>426</v>
      </c>
      <c r="I216" s="149">
        <v>742.69600000000003</v>
      </c>
      <c r="J216" s="185">
        <v>0</v>
      </c>
      <c r="K216" s="185" t="s">
        <v>501</v>
      </c>
      <c r="L216">
        <v>0</v>
      </c>
      <c r="M216" s="269">
        <v>0</v>
      </c>
      <c r="N216" s="248" t="s">
        <v>2135</v>
      </c>
      <c r="O216" s="248" t="s">
        <v>2135</v>
      </c>
      <c r="P216" s="248">
        <v>0</v>
      </c>
      <c r="Q216" s="249" t="s">
        <v>547</v>
      </c>
      <c r="R216" s="149">
        <v>12</v>
      </c>
      <c r="S216" s="149" t="s">
        <v>267</v>
      </c>
    </row>
    <row r="217" spans="1:19" x14ac:dyDescent="0.25">
      <c r="A217" s="149" t="s">
        <v>932</v>
      </c>
      <c r="B217" s="149">
        <v>661</v>
      </c>
      <c r="C217" t="s">
        <v>295</v>
      </c>
      <c r="D217" t="s">
        <v>296</v>
      </c>
      <c r="E217" t="s">
        <v>933</v>
      </c>
      <c r="F217" s="26" t="s">
        <v>6</v>
      </c>
      <c r="G217" s="149" t="s">
        <v>423</v>
      </c>
      <c r="H217" s="149" t="s">
        <v>424</v>
      </c>
      <c r="I217" s="149">
        <v>745.82799999999997</v>
      </c>
      <c r="J217" s="185">
        <v>67716</v>
      </c>
      <c r="K217" s="185" t="s">
        <v>1422</v>
      </c>
      <c r="L217">
        <v>9344.8080000000009</v>
      </c>
      <c r="M217" s="269">
        <v>4.2641666666666671</v>
      </c>
      <c r="N217" s="267">
        <v>11.014058715813102</v>
      </c>
      <c r="O217" s="248">
        <v>0.38715670369039518</v>
      </c>
      <c r="P217" s="248">
        <v>0.13800000000000001</v>
      </c>
      <c r="Q217" s="249" t="s">
        <v>547</v>
      </c>
      <c r="R217" s="149">
        <v>12</v>
      </c>
      <c r="S217" s="149" t="s">
        <v>296</v>
      </c>
    </row>
    <row r="218" spans="1:19" x14ac:dyDescent="0.25">
      <c r="A218" s="149" t="s">
        <v>717</v>
      </c>
      <c r="B218" s="149">
        <v>169</v>
      </c>
      <c r="C218" t="s">
        <v>101</v>
      </c>
      <c r="D218" t="s">
        <v>124</v>
      </c>
      <c r="E218" t="s">
        <v>718</v>
      </c>
      <c r="F218" s="26" t="s">
        <v>9</v>
      </c>
      <c r="G218" s="149" t="s">
        <v>423</v>
      </c>
      <c r="H218" s="149" t="s">
        <v>424</v>
      </c>
      <c r="I218" s="149">
        <v>752.75699999999995</v>
      </c>
      <c r="J218" s="185">
        <v>60048</v>
      </c>
      <c r="K218" s="185" t="s">
        <v>1422</v>
      </c>
      <c r="L218">
        <v>8286.6239999999998</v>
      </c>
      <c r="M218" s="269">
        <v>3.9558333333333322</v>
      </c>
      <c r="N218" s="248">
        <v>12.535921262989609</v>
      </c>
      <c r="O218" s="248">
        <v>0.31555984202073167</v>
      </c>
      <c r="P218" s="248">
        <v>0.13800000000000001</v>
      </c>
      <c r="Q218" s="249" t="s">
        <v>547</v>
      </c>
      <c r="R218" s="149">
        <v>12</v>
      </c>
      <c r="S218" s="149" t="s">
        <v>124</v>
      </c>
    </row>
    <row r="219" spans="1:19" x14ac:dyDescent="0.25">
      <c r="A219" s="149" t="s">
        <v>811</v>
      </c>
      <c r="B219" s="149">
        <v>442</v>
      </c>
      <c r="C219" t="s">
        <v>209</v>
      </c>
      <c r="D219" t="s">
        <v>210</v>
      </c>
      <c r="E219" t="s">
        <v>812</v>
      </c>
      <c r="F219" s="26" t="s">
        <v>4</v>
      </c>
      <c r="G219" s="149" t="s">
        <v>423</v>
      </c>
      <c r="H219" s="149" t="s">
        <v>424</v>
      </c>
      <c r="I219" s="149">
        <v>752.97600000000011</v>
      </c>
      <c r="J219" s="185">
        <v>58804</v>
      </c>
      <c r="K219" s="185" t="s">
        <v>1422</v>
      </c>
      <c r="L219">
        <v>8114.9520000000002</v>
      </c>
      <c r="M219" s="269">
        <v>3.5724999999999993</v>
      </c>
      <c r="N219" s="248">
        <v>12.804843207945039</v>
      </c>
      <c r="O219" s="248">
        <v>0.27899599721637869</v>
      </c>
      <c r="P219" s="248">
        <v>0.13800000000000001</v>
      </c>
      <c r="Q219" s="249" t="s">
        <v>547</v>
      </c>
      <c r="R219" s="149">
        <v>8</v>
      </c>
      <c r="S219" s="149" t="s">
        <v>210</v>
      </c>
    </row>
    <row r="220" spans="1:19" x14ac:dyDescent="0.25">
      <c r="A220" s="149" t="s">
        <v>729</v>
      </c>
      <c r="B220" s="149">
        <v>169</v>
      </c>
      <c r="C220" t="s">
        <v>101</v>
      </c>
      <c r="D220" t="s">
        <v>143</v>
      </c>
      <c r="E220" t="s">
        <v>730</v>
      </c>
      <c r="F220" s="26" t="s">
        <v>5</v>
      </c>
      <c r="G220" s="149" t="s">
        <v>423</v>
      </c>
      <c r="H220" s="149" t="s">
        <v>424</v>
      </c>
      <c r="I220" s="149">
        <v>775.62999999999988</v>
      </c>
      <c r="J220" s="71">
        <v>60631</v>
      </c>
      <c r="K220" s="71" t="s">
        <v>1422</v>
      </c>
      <c r="L220">
        <v>8367.0780000000013</v>
      </c>
      <c r="M220" s="268">
        <v>3.9224999999999999</v>
      </c>
      <c r="N220" s="266">
        <v>12.79263083241246</v>
      </c>
      <c r="O220" s="186">
        <v>0.30662183966582007</v>
      </c>
      <c r="P220" s="186">
        <v>0.13800000000000001</v>
      </c>
      <c r="Q220" s="188" t="s">
        <v>547</v>
      </c>
      <c r="R220" s="149">
        <v>12</v>
      </c>
      <c r="S220" s="149" t="s">
        <v>143</v>
      </c>
    </row>
    <row r="221" spans="1:19" x14ac:dyDescent="0.25">
      <c r="A221" s="149" t="s">
        <v>1045</v>
      </c>
      <c r="B221" s="149">
        <v>409</v>
      </c>
      <c r="C221" t="s">
        <v>378</v>
      </c>
      <c r="D221" t="s">
        <v>379</v>
      </c>
      <c r="E221" t="s">
        <v>1276</v>
      </c>
      <c r="F221" s="26" t="s">
        <v>5</v>
      </c>
      <c r="G221" s="149" t="s">
        <v>423</v>
      </c>
      <c r="H221" s="149" t="s">
        <v>424</v>
      </c>
      <c r="I221" s="149">
        <v>782.2</v>
      </c>
      <c r="J221" s="185">
        <v>66555</v>
      </c>
      <c r="K221" s="185" t="s">
        <v>1422</v>
      </c>
      <c r="L221">
        <v>9184.59</v>
      </c>
      <c r="M221" s="269">
        <v>3.6699999999999995</v>
      </c>
      <c r="N221" s="248">
        <v>11.752685748628954</v>
      </c>
      <c r="O221" s="248">
        <v>0.3122690488366146</v>
      </c>
      <c r="P221" s="248">
        <v>0.13800000000000001</v>
      </c>
      <c r="Q221" s="249" t="s">
        <v>547</v>
      </c>
      <c r="R221" s="149">
        <v>0</v>
      </c>
      <c r="S221" s="149" t="e">
        <v>#N/A</v>
      </c>
    </row>
    <row r="222" spans="1:19" x14ac:dyDescent="0.25">
      <c r="A222" s="149" t="s">
        <v>646</v>
      </c>
      <c r="B222" s="149">
        <v>169</v>
      </c>
      <c r="C222" t="s">
        <v>101</v>
      </c>
      <c r="D222" t="s">
        <v>106</v>
      </c>
      <c r="E222" t="s">
        <v>647</v>
      </c>
      <c r="F222" s="26" t="s">
        <v>9</v>
      </c>
      <c r="G222" s="149" t="s">
        <v>428</v>
      </c>
      <c r="H222" s="149" t="s">
        <v>429</v>
      </c>
      <c r="I222" s="149">
        <v>829.13800000000003</v>
      </c>
      <c r="J222" s="185">
        <v>0</v>
      </c>
      <c r="K222" s="185" t="s">
        <v>501</v>
      </c>
      <c r="L222">
        <v>0</v>
      </c>
      <c r="M222" s="269">
        <v>0</v>
      </c>
      <c r="N222" s="248" t="s">
        <v>2135</v>
      </c>
      <c r="O222" s="248" t="s">
        <v>2135</v>
      </c>
      <c r="P222" s="248">
        <v>0</v>
      </c>
      <c r="Q222" s="249" t="s">
        <v>547</v>
      </c>
      <c r="R222" s="149">
        <v>12</v>
      </c>
      <c r="S222" s="149" t="s">
        <v>106</v>
      </c>
    </row>
    <row r="223" spans="1:19" x14ac:dyDescent="0.25">
      <c r="A223" s="149" t="s">
        <v>829</v>
      </c>
      <c r="B223" s="149">
        <v>373</v>
      </c>
      <c r="C223" t="s">
        <v>222</v>
      </c>
      <c r="D223" t="s">
        <v>223</v>
      </c>
      <c r="E223" t="s">
        <v>830</v>
      </c>
      <c r="F223" s="26" t="s">
        <v>5</v>
      </c>
      <c r="G223" s="149" t="s">
        <v>423</v>
      </c>
      <c r="H223" s="149" t="s">
        <v>424</v>
      </c>
      <c r="I223" s="149">
        <v>829.90099999999995</v>
      </c>
      <c r="J223" s="185">
        <v>63850</v>
      </c>
      <c r="K223" s="185" t="s">
        <v>1422</v>
      </c>
      <c r="L223">
        <v>8811.3000000000011</v>
      </c>
      <c r="M223" s="269">
        <v>3.6950000000000007</v>
      </c>
      <c r="N223" s="267">
        <v>12.997666405638215</v>
      </c>
      <c r="O223" s="248">
        <v>0.28428179987733482</v>
      </c>
      <c r="P223" s="248">
        <v>0.13800000000000001</v>
      </c>
      <c r="Q223" s="249" t="s">
        <v>547</v>
      </c>
      <c r="R223" s="149">
        <v>12</v>
      </c>
      <c r="S223" s="149" t="s">
        <v>223</v>
      </c>
    </row>
    <row r="224" spans="1:19" x14ac:dyDescent="0.25">
      <c r="A224" s="149" t="s">
        <v>992</v>
      </c>
      <c r="B224" s="149">
        <v>447</v>
      </c>
      <c r="C224" t="s">
        <v>349</v>
      </c>
      <c r="D224" t="s">
        <v>350</v>
      </c>
      <c r="E224" t="s">
        <v>993</v>
      </c>
      <c r="F224" s="26" t="s">
        <v>6</v>
      </c>
      <c r="G224" s="149" t="s">
        <v>423</v>
      </c>
      <c r="H224" s="149" t="s">
        <v>424</v>
      </c>
      <c r="I224" s="149">
        <v>830.15599999999995</v>
      </c>
      <c r="J224" s="185">
        <v>66553</v>
      </c>
      <c r="K224" s="185" t="s">
        <v>1422</v>
      </c>
      <c r="L224">
        <v>9184.3140000000003</v>
      </c>
      <c r="M224" s="269">
        <v>4.9266666666666676</v>
      </c>
      <c r="N224" s="248">
        <v>12.473607500788845</v>
      </c>
      <c r="O224" s="248">
        <v>0.39496726719636638</v>
      </c>
      <c r="P224" s="248">
        <v>0.13800000000000001</v>
      </c>
      <c r="Q224" s="249" t="s">
        <v>547</v>
      </c>
      <c r="R224" s="149">
        <v>12</v>
      </c>
      <c r="S224" s="149" t="s">
        <v>350</v>
      </c>
    </row>
    <row r="225" spans="1:19" x14ac:dyDescent="0.25">
      <c r="A225" s="149" t="s">
        <v>731</v>
      </c>
      <c r="B225" s="149">
        <v>169</v>
      </c>
      <c r="C225" t="s">
        <v>101</v>
      </c>
      <c r="D225" t="s">
        <v>147</v>
      </c>
      <c r="E225" t="s">
        <v>732</v>
      </c>
      <c r="F225" s="26" t="s">
        <v>5</v>
      </c>
      <c r="G225" s="149" t="s">
        <v>423</v>
      </c>
      <c r="H225" s="149" t="s">
        <v>424</v>
      </c>
      <c r="I225" s="149">
        <v>832.97900000000004</v>
      </c>
      <c r="J225" s="71">
        <v>64352</v>
      </c>
      <c r="K225" s="71" t="s">
        <v>1422</v>
      </c>
      <c r="L225">
        <v>8880.5760000000009</v>
      </c>
      <c r="M225" s="268">
        <v>4.29</v>
      </c>
      <c r="N225" s="266">
        <v>12.944104301342616</v>
      </c>
      <c r="O225" s="186">
        <v>0.33142501791761858</v>
      </c>
      <c r="P225" s="186">
        <v>0.13800000000000001</v>
      </c>
      <c r="Q225" s="188" t="s">
        <v>547</v>
      </c>
      <c r="R225" s="149">
        <v>12</v>
      </c>
      <c r="S225" s="149" t="s">
        <v>147</v>
      </c>
    </row>
    <row r="226" spans="1:19" x14ac:dyDescent="0.25">
      <c r="A226" s="149" t="s">
        <v>723</v>
      </c>
      <c r="B226" s="149">
        <v>169</v>
      </c>
      <c r="C226" t="s">
        <v>101</v>
      </c>
      <c r="D226" t="s">
        <v>133</v>
      </c>
      <c r="E226" t="s">
        <v>724</v>
      </c>
      <c r="F226" s="26" t="s">
        <v>8</v>
      </c>
      <c r="G226" s="149" t="s">
        <v>423</v>
      </c>
      <c r="H226" s="149" t="s">
        <v>424</v>
      </c>
      <c r="I226" s="149">
        <v>850.11099999999999</v>
      </c>
      <c r="J226" s="185">
        <v>60459</v>
      </c>
      <c r="K226" s="185" t="s">
        <v>1422</v>
      </c>
      <c r="L226">
        <v>8343.3420000000006</v>
      </c>
      <c r="M226" s="269">
        <v>3.3933333333333331</v>
      </c>
      <c r="N226" s="267">
        <v>14.060950396136224</v>
      </c>
      <c r="O226" s="248">
        <v>0.24133029686711499</v>
      </c>
      <c r="P226" s="248">
        <v>0.13800000000000001</v>
      </c>
      <c r="Q226" s="249" t="s">
        <v>547</v>
      </c>
      <c r="R226" s="149">
        <v>12</v>
      </c>
      <c r="S226" s="149" t="s">
        <v>133</v>
      </c>
    </row>
    <row r="227" spans="1:19" x14ac:dyDescent="0.25">
      <c r="A227" s="149" t="s">
        <v>705</v>
      </c>
      <c r="B227" s="149">
        <v>169</v>
      </c>
      <c r="C227" t="s">
        <v>101</v>
      </c>
      <c r="D227" t="s">
        <v>107</v>
      </c>
      <c r="E227" t="s">
        <v>706</v>
      </c>
      <c r="F227" s="26" t="s">
        <v>9</v>
      </c>
      <c r="G227" s="149" t="s">
        <v>423</v>
      </c>
      <c r="H227" s="149" t="s">
        <v>424</v>
      </c>
      <c r="I227" s="149">
        <v>850.50099999999998</v>
      </c>
      <c r="J227" s="185">
        <v>66058</v>
      </c>
      <c r="K227" s="185" t="s">
        <v>1422</v>
      </c>
      <c r="L227">
        <v>9116.0040000000008</v>
      </c>
      <c r="M227" s="269">
        <v>3.6833333333333331</v>
      </c>
      <c r="N227" s="248">
        <v>12.875064337400467</v>
      </c>
      <c r="O227" s="248">
        <v>0.28608271281672015</v>
      </c>
      <c r="P227" s="248">
        <v>0.13800000000000001</v>
      </c>
      <c r="Q227" s="249" t="s">
        <v>547</v>
      </c>
      <c r="R227" s="149">
        <v>0</v>
      </c>
      <c r="S227" s="149" t="s">
        <v>107</v>
      </c>
    </row>
    <row r="228" spans="1:19" x14ac:dyDescent="0.25">
      <c r="A228" s="149" t="s">
        <v>769</v>
      </c>
      <c r="B228" s="149">
        <v>297</v>
      </c>
      <c r="C228" t="s">
        <v>179</v>
      </c>
      <c r="D228" t="s">
        <v>180</v>
      </c>
      <c r="E228" t="s">
        <v>770</v>
      </c>
      <c r="F228" s="26" t="s">
        <v>6</v>
      </c>
      <c r="G228" s="149" t="s">
        <v>423</v>
      </c>
      <c r="H228" s="149" t="s">
        <v>424</v>
      </c>
      <c r="I228" s="149">
        <v>878.15699999999993</v>
      </c>
      <c r="J228" s="185">
        <v>64124</v>
      </c>
      <c r="K228" s="185" t="s">
        <v>1422</v>
      </c>
      <c r="L228">
        <v>8849.112000000001</v>
      </c>
      <c r="M228" s="269">
        <v>3.8341666666666661</v>
      </c>
      <c r="N228" s="248">
        <v>13.694669702451499</v>
      </c>
      <c r="O228" s="248">
        <v>0.27997511075278486</v>
      </c>
      <c r="P228" s="248">
        <v>0.13800000000000001</v>
      </c>
      <c r="Q228" s="249" t="s">
        <v>547</v>
      </c>
      <c r="R228" s="149">
        <v>12</v>
      </c>
      <c r="S228" s="149" t="s">
        <v>180</v>
      </c>
    </row>
    <row r="229" spans="1:19" x14ac:dyDescent="0.25">
      <c r="A229" s="149" t="s">
        <v>978</v>
      </c>
      <c r="B229" s="149">
        <v>339</v>
      </c>
      <c r="C229" t="s">
        <v>336</v>
      </c>
      <c r="D229" t="s">
        <v>337</v>
      </c>
      <c r="E229" t="s">
        <v>979</v>
      </c>
      <c r="F229" s="26" t="s">
        <v>4</v>
      </c>
      <c r="G229" s="149" t="s">
        <v>423</v>
      </c>
      <c r="H229" s="149" t="s">
        <v>424</v>
      </c>
      <c r="I229" s="149">
        <v>886.34699999999998</v>
      </c>
      <c r="J229" s="185">
        <v>64720</v>
      </c>
      <c r="K229" s="185" t="s">
        <v>1422</v>
      </c>
      <c r="L229">
        <v>8931.36</v>
      </c>
      <c r="M229" s="269">
        <v>4.666666666666667</v>
      </c>
      <c r="N229" s="248">
        <v>13.695101977750308</v>
      </c>
      <c r="O229" s="248">
        <v>0.3407544298865644</v>
      </c>
      <c r="P229" s="248">
        <v>0.13800000000000001</v>
      </c>
      <c r="Q229" s="249" t="s">
        <v>547</v>
      </c>
      <c r="R229" s="149">
        <v>12</v>
      </c>
      <c r="S229" s="149" t="s">
        <v>337</v>
      </c>
    </row>
    <row r="230" spans="1:19" x14ac:dyDescent="0.25">
      <c r="A230" s="149" t="s">
        <v>831</v>
      </c>
      <c r="B230" s="149">
        <v>2</v>
      </c>
      <c r="C230" t="s">
        <v>78</v>
      </c>
      <c r="D230" t="s">
        <v>224</v>
      </c>
      <c r="E230" t="s">
        <v>832</v>
      </c>
      <c r="F230" s="26" t="s">
        <v>13</v>
      </c>
      <c r="G230" s="149" t="s">
        <v>425</v>
      </c>
      <c r="H230" s="149" t="s">
        <v>426</v>
      </c>
      <c r="I230" s="149">
        <v>892.87199999999996</v>
      </c>
      <c r="J230" s="185">
        <v>0</v>
      </c>
      <c r="K230" s="185" t="s">
        <v>501</v>
      </c>
      <c r="L230">
        <v>0</v>
      </c>
      <c r="M230" s="269">
        <v>0</v>
      </c>
      <c r="N230" s="267" t="s">
        <v>2135</v>
      </c>
      <c r="O230" s="248" t="s">
        <v>2135</v>
      </c>
      <c r="P230" s="248">
        <v>0</v>
      </c>
      <c r="Q230" s="249" t="s">
        <v>547</v>
      </c>
      <c r="R230" s="149">
        <v>0</v>
      </c>
      <c r="S230" s="149" t="s">
        <v>224</v>
      </c>
    </row>
    <row r="231" spans="1:19" x14ac:dyDescent="0.25">
      <c r="A231" s="149" t="s">
        <v>952</v>
      </c>
      <c r="B231" s="149">
        <v>408</v>
      </c>
      <c r="C231" t="s">
        <v>309</v>
      </c>
      <c r="D231" t="s">
        <v>310</v>
      </c>
      <c r="E231" t="s">
        <v>953</v>
      </c>
      <c r="F231" s="26" t="s">
        <v>9</v>
      </c>
      <c r="G231" s="149" t="s">
        <v>423</v>
      </c>
      <c r="H231" s="149" t="s">
        <v>424</v>
      </c>
      <c r="I231" s="149">
        <v>909.06999999999994</v>
      </c>
      <c r="J231" s="185">
        <v>72968</v>
      </c>
      <c r="K231" s="185" t="s">
        <v>1422</v>
      </c>
      <c r="L231">
        <v>10069.584000000001</v>
      </c>
      <c r="M231" s="269">
        <v>3.9450000000000003</v>
      </c>
      <c r="N231" s="248">
        <v>12.458474947922376</v>
      </c>
      <c r="O231" s="248">
        <v>0.31665191899413692</v>
      </c>
      <c r="P231" s="248">
        <v>0.13800000000000001</v>
      </c>
      <c r="Q231" s="249" t="s">
        <v>547</v>
      </c>
      <c r="R231" s="149">
        <v>0</v>
      </c>
      <c r="S231" s="149" t="s">
        <v>310</v>
      </c>
    </row>
    <row r="232" spans="1:19" x14ac:dyDescent="0.25">
      <c r="A232" s="149" t="s">
        <v>713</v>
      </c>
      <c r="B232" s="149">
        <v>169</v>
      </c>
      <c r="C232" t="s">
        <v>101</v>
      </c>
      <c r="D232" t="s">
        <v>116</v>
      </c>
      <c r="E232" t="s">
        <v>714</v>
      </c>
      <c r="F232" s="26" t="s">
        <v>14</v>
      </c>
      <c r="G232" s="149" t="s">
        <v>423</v>
      </c>
      <c r="H232" s="149" t="s">
        <v>424</v>
      </c>
      <c r="I232" s="149">
        <v>955.38599999999985</v>
      </c>
      <c r="J232" s="185">
        <v>70288</v>
      </c>
      <c r="K232" s="185" t="s">
        <v>1422</v>
      </c>
      <c r="L232">
        <v>9699.7440000000006</v>
      </c>
      <c r="M232" s="269">
        <v>3.8041666666666667</v>
      </c>
      <c r="N232" s="267">
        <v>13.592448213066239</v>
      </c>
      <c r="O232" s="248">
        <v>0.27987354500345069</v>
      </c>
      <c r="P232" s="248">
        <v>0.13800000000000001</v>
      </c>
      <c r="Q232" s="249" t="s">
        <v>547</v>
      </c>
      <c r="R232" s="149">
        <v>9</v>
      </c>
      <c r="S232" s="149" t="s">
        <v>116</v>
      </c>
    </row>
    <row r="233" spans="1:19" x14ac:dyDescent="0.25">
      <c r="A233" s="149" t="s">
        <v>936</v>
      </c>
      <c r="B233" s="149">
        <v>150</v>
      </c>
      <c r="C233" t="s">
        <v>299</v>
      </c>
      <c r="D233" t="s">
        <v>300</v>
      </c>
      <c r="E233" t="s">
        <v>937</v>
      </c>
      <c r="F233" s="26" t="s">
        <v>5</v>
      </c>
      <c r="G233" s="149" t="s">
        <v>428</v>
      </c>
      <c r="H233" s="149" t="s">
        <v>429</v>
      </c>
      <c r="I233" s="149">
        <v>985.50100000000009</v>
      </c>
      <c r="J233" s="185">
        <v>0</v>
      </c>
      <c r="K233" s="185" t="s">
        <v>501</v>
      </c>
      <c r="L233">
        <v>0</v>
      </c>
      <c r="M233" s="269">
        <v>0</v>
      </c>
      <c r="N233" s="267" t="s">
        <v>2135</v>
      </c>
      <c r="O233" s="248" t="s">
        <v>2135</v>
      </c>
      <c r="P233" s="248">
        <v>0</v>
      </c>
      <c r="Q233" s="249" t="s">
        <v>547</v>
      </c>
      <c r="R233" s="149">
        <v>0</v>
      </c>
      <c r="S233" s="149" t="s">
        <v>166</v>
      </c>
    </row>
    <row r="234" spans="1:19" x14ac:dyDescent="0.25">
      <c r="A234" s="149" t="s">
        <v>856</v>
      </c>
      <c r="B234" s="149">
        <v>240</v>
      </c>
      <c r="C234" t="s">
        <v>1340</v>
      </c>
      <c r="D234" t="s">
        <v>240</v>
      </c>
      <c r="E234" t="s">
        <v>602</v>
      </c>
      <c r="F234" s="26" t="s">
        <v>13</v>
      </c>
      <c r="G234" s="149" t="s">
        <v>425</v>
      </c>
      <c r="H234" s="149" t="s">
        <v>426</v>
      </c>
      <c r="I234" s="149">
        <v>1002.42</v>
      </c>
      <c r="J234" s="185">
        <v>0</v>
      </c>
      <c r="K234" s="185" t="s">
        <v>2146</v>
      </c>
      <c r="L234">
        <v>0</v>
      </c>
      <c r="M234" s="269">
        <v>0</v>
      </c>
      <c r="N234" s="248" t="s">
        <v>2135</v>
      </c>
      <c r="O234" s="248" t="s">
        <v>2135</v>
      </c>
      <c r="P234" s="248">
        <v>0</v>
      </c>
      <c r="Q234" s="249" t="s">
        <v>547</v>
      </c>
      <c r="R234" s="149">
        <v>0</v>
      </c>
      <c r="S234" s="149" t="s">
        <v>603</v>
      </c>
    </row>
    <row r="235" spans="1:19" x14ac:dyDescent="0.25">
      <c r="A235" s="149" t="s">
        <v>721</v>
      </c>
      <c r="B235" s="149">
        <v>169</v>
      </c>
      <c r="C235" t="s">
        <v>101</v>
      </c>
      <c r="D235" t="s">
        <v>131</v>
      </c>
      <c r="E235" t="s">
        <v>722</v>
      </c>
      <c r="F235" s="26" t="s">
        <v>14</v>
      </c>
      <c r="G235" s="149" t="s">
        <v>423</v>
      </c>
      <c r="H235" s="149" t="s">
        <v>424</v>
      </c>
      <c r="I235" s="149">
        <v>1002.9019999999999</v>
      </c>
      <c r="J235" s="185">
        <v>77215</v>
      </c>
      <c r="K235" s="185" t="s">
        <v>1422</v>
      </c>
      <c r="L235">
        <v>10655.67</v>
      </c>
      <c r="M235" s="269">
        <v>4.1116666666666672</v>
      </c>
      <c r="N235" s="267">
        <v>12.988434889593989</v>
      </c>
      <c r="O235" s="248">
        <v>0.3165636738850523</v>
      </c>
      <c r="P235" s="248">
        <v>0.13800000000000001</v>
      </c>
      <c r="Q235" s="249" t="s">
        <v>547</v>
      </c>
      <c r="R235" s="149">
        <v>12</v>
      </c>
      <c r="S235" s="149" t="s">
        <v>131</v>
      </c>
    </row>
    <row r="236" spans="1:19" x14ac:dyDescent="0.25">
      <c r="A236" s="149" t="s">
        <v>1000</v>
      </c>
      <c r="B236" s="149">
        <v>230</v>
      </c>
      <c r="C236" t="s">
        <v>2165</v>
      </c>
      <c r="D236" t="s">
        <v>358</v>
      </c>
      <c r="E236" t="s">
        <v>1001</v>
      </c>
      <c r="F236" s="26" t="s">
        <v>4</v>
      </c>
      <c r="G236" s="149" t="s">
        <v>428</v>
      </c>
      <c r="H236" s="149" t="s">
        <v>429</v>
      </c>
      <c r="I236" s="149">
        <v>1026.6109999999999</v>
      </c>
      <c r="J236" s="185">
        <v>0</v>
      </c>
      <c r="K236" s="185" t="s">
        <v>501</v>
      </c>
      <c r="L236">
        <v>0</v>
      </c>
      <c r="M236" s="269">
        <v>0</v>
      </c>
      <c r="N236" s="248" t="s">
        <v>2135</v>
      </c>
      <c r="O236" s="248" t="s">
        <v>2135</v>
      </c>
      <c r="P236" s="248">
        <v>0</v>
      </c>
      <c r="Q236" s="249" t="s">
        <v>547</v>
      </c>
      <c r="R236" s="149">
        <v>12</v>
      </c>
      <c r="S236" s="149" t="s">
        <v>358</v>
      </c>
    </row>
    <row r="237" spans="1:19" x14ac:dyDescent="0.25">
      <c r="A237" s="149" t="s">
        <v>618</v>
      </c>
      <c r="B237" s="149">
        <v>2</v>
      </c>
      <c r="C237" t="s">
        <v>78</v>
      </c>
      <c r="D237" t="s">
        <v>94</v>
      </c>
      <c r="E237" t="s">
        <v>619</v>
      </c>
      <c r="F237" s="26" t="s">
        <v>7</v>
      </c>
      <c r="G237" s="149" t="s">
        <v>423</v>
      </c>
      <c r="H237" s="149" t="s">
        <v>424</v>
      </c>
      <c r="I237" s="149">
        <v>1034.48</v>
      </c>
      <c r="J237" s="185">
        <v>80868</v>
      </c>
      <c r="K237" s="185" t="s">
        <v>1422</v>
      </c>
      <c r="L237">
        <v>11159.784000000001</v>
      </c>
      <c r="M237" s="269">
        <v>3.7333333333333329</v>
      </c>
      <c r="N237" s="248">
        <v>12.792204580303705</v>
      </c>
      <c r="O237" s="248">
        <v>0.29184440491841307</v>
      </c>
      <c r="P237" s="248">
        <v>0.13800000000000001</v>
      </c>
      <c r="Q237" s="249" t="s">
        <v>547</v>
      </c>
      <c r="R237" s="149">
        <v>12</v>
      </c>
      <c r="S237" s="149" t="s">
        <v>94</v>
      </c>
    </row>
    <row r="238" spans="1:19" x14ac:dyDescent="0.25">
      <c r="A238" s="149" t="s">
        <v>725</v>
      </c>
      <c r="B238" s="149">
        <v>169</v>
      </c>
      <c r="C238" t="s">
        <v>101</v>
      </c>
      <c r="D238" t="s">
        <v>136</v>
      </c>
      <c r="E238" t="s">
        <v>726</v>
      </c>
      <c r="F238" s="26" t="s">
        <v>9</v>
      </c>
      <c r="G238" s="149" t="s">
        <v>423</v>
      </c>
      <c r="H238" s="149" t="s">
        <v>424</v>
      </c>
      <c r="I238" s="149">
        <v>1039.6360000000002</v>
      </c>
      <c r="J238" s="185">
        <v>77611</v>
      </c>
      <c r="K238" s="185" t="s">
        <v>1422</v>
      </c>
      <c r="L238">
        <v>10710.318000000001</v>
      </c>
      <c r="M238" s="269">
        <v>3.4949999999999997</v>
      </c>
      <c r="N238" s="248">
        <v>13.395472291298917</v>
      </c>
      <c r="O238" s="248">
        <v>0.26090905374573398</v>
      </c>
      <c r="P238" s="248">
        <v>0.13800000000000001</v>
      </c>
      <c r="Q238" s="249" t="s">
        <v>547</v>
      </c>
      <c r="R238" s="149">
        <v>0</v>
      </c>
      <c r="S238" s="149" t="s">
        <v>136</v>
      </c>
    </row>
    <row r="239" spans="1:19" x14ac:dyDescent="0.25">
      <c r="A239" s="149" t="s">
        <v>926</v>
      </c>
      <c r="B239" s="149">
        <v>625</v>
      </c>
      <c r="C239" t="s">
        <v>405</v>
      </c>
      <c r="D239" t="s">
        <v>406</v>
      </c>
      <c r="E239" t="s">
        <v>927</v>
      </c>
      <c r="F239" s="26" t="s">
        <v>9</v>
      </c>
      <c r="G239" s="149" t="s">
        <v>423</v>
      </c>
      <c r="H239" s="149" t="s">
        <v>424</v>
      </c>
      <c r="I239" s="149">
        <v>1058.1010000000001</v>
      </c>
      <c r="J239" s="185">
        <v>77040</v>
      </c>
      <c r="K239" s="185" t="s">
        <v>1422</v>
      </c>
      <c r="L239">
        <v>10631.52</v>
      </c>
      <c r="M239" s="269">
        <v>4.2999999999999989</v>
      </c>
      <c r="N239" s="267">
        <v>13.734436656282451</v>
      </c>
      <c r="O239" s="248">
        <v>0.31308164343479489</v>
      </c>
      <c r="P239" s="248">
        <v>0.13800000000000001</v>
      </c>
      <c r="Q239" s="249" t="s">
        <v>547</v>
      </c>
      <c r="R239" s="149">
        <v>12</v>
      </c>
      <c r="S239" s="149" t="s">
        <v>406</v>
      </c>
    </row>
    <row r="240" spans="1:19" x14ac:dyDescent="0.25">
      <c r="A240" s="149" t="s">
        <v>644</v>
      </c>
      <c r="B240" s="149">
        <v>169</v>
      </c>
      <c r="C240" t="s">
        <v>101</v>
      </c>
      <c r="D240" t="s">
        <v>105</v>
      </c>
      <c r="E240" t="s">
        <v>645</v>
      </c>
      <c r="F240" s="26" t="s">
        <v>5</v>
      </c>
      <c r="G240" s="149" t="s">
        <v>423</v>
      </c>
      <c r="H240" s="149" t="s">
        <v>424</v>
      </c>
      <c r="I240" s="149">
        <v>1101.1119999999999</v>
      </c>
      <c r="J240" s="185">
        <v>79036</v>
      </c>
      <c r="K240" s="185" t="s">
        <v>1422</v>
      </c>
      <c r="L240">
        <v>10906.968000000001</v>
      </c>
      <c r="M240" s="269">
        <v>1.8666666666666669</v>
      </c>
      <c r="N240" s="248">
        <v>13.931777923984004</v>
      </c>
      <c r="O240" s="248">
        <v>0.13398624905247306</v>
      </c>
      <c r="P240" s="248">
        <v>0.13800000000000001</v>
      </c>
      <c r="Q240" s="249" t="s">
        <v>547</v>
      </c>
      <c r="R240" s="149">
        <v>0</v>
      </c>
      <c r="S240" s="149" t="s">
        <v>105</v>
      </c>
    </row>
    <row r="241" spans="1:19" x14ac:dyDescent="0.25">
      <c r="A241" s="149" t="s">
        <v>894</v>
      </c>
      <c r="B241" s="149">
        <v>376</v>
      </c>
      <c r="C241" t="s">
        <v>264</v>
      </c>
      <c r="D241" t="s">
        <v>265</v>
      </c>
      <c r="E241" t="s">
        <v>895</v>
      </c>
      <c r="F241" s="26" t="s">
        <v>9</v>
      </c>
      <c r="G241" s="149" t="s">
        <v>423</v>
      </c>
      <c r="H241" s="149" t="s">
        <v>424</v>
      </c>
      <c r="I241" s="149">
        <v>1103.7309999999998</v>
      </c>
      <c r="J241" s="185">
        <v>85409</v>
      </c>
      <c r="K241" s="185" t="s">
        <v>1422</v>
      </c>
      <c r="L241">
        <v>11786.442000000001</v>
      </c>
      <c r="M241" s="269">
        <v>4.1908333333333339</v>
      </c>
      <c r="N241" s="267">
        <v>12.922888688545701</v>
      </c>
      <c r="O241" s="248">
        <v>0.3242953982144805</v>
      </c>
      <c r="P241" s="248">
        <v>0.13800000000000001</v>
      </c>
      <c r="Q241" s="249" t="s">
        <v>547</v>
      </c>
      <c r="R241" s="149">
        <v>0</v>
      </c>
      <c r="S241" s="149" t="s">
        <v>265</v>
      </c>
    </row>
    <row r="242" spans="1:19" x14ac:dyDescent="0.25">
      <c r="A242" s="149" t="s">
        <v>994</v>
      </c>
      <c r="B242" s="149">
        <v>92</v>
      </c>
      <c r="C242" t="s">
        <v>351</v>
      </c>
      <c r="D242" t="s">
        <v>352</v>
      </c>
      <c r="E242" t="s">
        <v>995</v>
      </c>
      <c r="F242" s="26" t="s">
        <v>14</v>
      </c>
      <c r="G242" s="149" t="s">
        <v>423</v>
      </c>
      <c r="H242" s="149" t="s">
        <v>424</v>
      </c>
      <c r="I242" s="149">
        <v>1125.9259999999999</v>
      </c>
      <c r="J242" s="185">
        <v>86138</v>
      </c>
      <c r="K242" s="185" t="s">
        <v>1422</v>
      </c>
      <c r="L242">
        <v>11887.044000000002</v>
      </c>
      <c r="M242" s="269">
        <v>3.86</v>
      </c>
      <c r="N242" s="267">
        <v>13.071188093524345</v>
      </c>
      <c r="O242" s="248">
        <v>0.29530597925618557</v>
      </c>
      <c r="P242" s="248">
        <v>0.13800000000000001</v>
      </c>
      <c r="Q242" s="249" t="s">
        <v>547</v>
      </c>
      <c r="R242" s="149">
        <v>0</v>
      </c>
      <c r="S242" s="149" t="s">
        <v>352</v>
      </c>
    </row>
    <row r="243" spans="1:19" x14ac:dyDescent="0.25">
      <c r="A243" s="149" t="s">
        <v>1027</v>
      </c>
      <c r="B243" s="149">
        <v>741</v>
      </c>
      <c r="C243" t="s">
        <v>371</v>
      </c>
      <c r="D243" t="s">
        <v>372</v>
      </c>
      <c r="E243" t="s">
        <v>1028</v>
      </c>
      <c r="F243" s="26" t="s">
        <v>5</v>
      </c>
      <c r="G243" s="149" t="s">
        <v>428</v>
      </c>
      <c r="H243" s="149" t="s">
        <v>429</v>
      </c>
      <c r="I243" s="149">
        <v>1149.7139999999999</v>
      </c>
      <c r="J243" s="185">
        <v>0</v>
      </c>
      <c r="K243" s="185" t="s">
        <v>501</v>
      </c>
      <c r="L243">
        <v>0</v>
      </c>
      <c r="M243" s="269">
        <v>0</v>
      </c>
      <c r="N243" s="267" t="s">
        <v>2135</v>
      </c>
      <c r="O243" s="248" t="s">
        <v>2135</v>
      </c>
      <c r="P243" s="248">
        <v>0</v>
      </c>
      <c r="Q243" s="249" t="s">
        <v>547</v>
      </c>
      <c r="R243" s="149">
        <v>12</v>
      </c>
      <c r="S243" s="149" t="s">
        <v>372</v>
      </c>
    </row>
    <row r="244" spans="1:19" x14ac:dyDescent="0.25">
      <c r="A244" s="149" t="s">
        <v>614</v>
      </c>
      <c r="B244" s="149">
        <v>2</v>
      </c>
      <c r="C244" t="s">
        <v>78</v>
      </c>
      <c r="D244" t="s">
        <v>92</v>
      </c>
      <c r="E244" t="s">
        <v>615</v>
      </c>
      <c r="F244" s="26" t="s">
        <v>14</v>
      </c>
      <c r="G244" s="149" t="s">
        <v>423</v>
      </c>
      <c r="H244" s="149" t="s">
        <v>424</v>
      </c>
      <c r="I244" s="149">
        <v>1169.5999999999999</v>
      </c>
      <c r="J244" s="185">
        <v>90959</v>
      </c>
      <c r="K244" s="185" t="s">
        <v>1422</v>
      </c>
      <c r="L244">
        <v>12552.342000000001</v>
      </c>
      <c r="M244" s="269">
        <v>3.8499999999999996</v>
      </c>
      <c r="N244" s="248">
        <v>12.858540661177013</v>
      </c>
      <c r="O244" s="248">
        <v>0.29941189295485637</v>
      </c>
      <c r="P244" s="248">
        <v>0.13800000000000001</v>
      </c>
      <c r="Q244" s="249" t="s">
        <v>547</v>
      </c>
      <c r="R244" s="149">
        <v>0</v>
      </c>
      <c r="S244" s="149" t="s">
        <v>616</v>
      </c>
    </row>
    <row r="245" spans="1:19" x14ac:dyDescent="0.25">
      <c r="A245" s="149" t="s">
        <v>577</v>
      </c>
      <c r="B245" s="149">
        <v>635</v>
      </c>
      <c r="C245" t="s">
        <v>63</v>
      </c>
      <c r="D245" t="s">
        <v>64</v>
      </c>
      <c r="E245" t="s">
        <v>578</v>
      </c>
      <c r="F245" s="26" t="s">
        <v>9</v>
      </c>
      <c r="G245" s="149" t="s">
        <v>423</v>
      </c>
      <c r="H245" s="149" t="s">
        <v>424</v>
      </c>
      <c r="I245" s="149">
        <v>1204.6339999999998</v>
      </c>
      <c r="J245" s="185">
        <v>92073</v>
      </c>
      <c r="K245" s="185" t="s">
        <v>1422</v>
      </c>
      <c r="L245">
        <v>12706.074000000001</v>
      </c>
      <c r="M245" s="269">
        <v>5.4208333333333334</v>
      </c>
      <c r="N245" s="248">
        <v>13.083466379937656</v>
      </c>
      <c r="O245" s="248">
        <v>0.41432699683057267</v>
      </c>
      <c r="P245" s="248">
        <v>0.13800000000000001</v>
      </c>
      <c r="Q245" s="249" t="s">
        <v>547</v>
      </c>
      <c r="R245" s="149">
        <v>12</v>
      </c>
      <c r="S245" s="149" t="s">
        <v>64</v>
      </c>
    </row>
    <row r="246" spans="1:19" x14ac:dyDescent="0.25">
      <c r="A246" s="149" t="s">
        <v>648</v>
      </c>
      <c r="B246" s="149">
        <v>169</v>
      </c>
      <c r="C246" t="s">
        <v>101</v>
      </c>
      <c r="D246" t="s">
        <v>109</v>
      </c>
      <c r="E246" t="s">
        <v>649</v>
      </c>
      <c r="F246" s="26" t="s">
        <v>5</v>
      </c>
      <c r="G246" s="149" t="s">
        <v>423</v>
      </c>
      <c r="H246" s="149" t="s">
        <v>424</v>
      </c>
      <c r="I246" s="149">
        <v>1215.857</v>
      </c>
      <c r="J246" s="185">
        <v>92947</v>
      </c>
      <c r="K246" s="185" t="s">
        <v>1422</v>
      </c>
      <c r="L246">
        <v>12826.686000000002</v>
      </c>
      <c r="M246" s="269">
        <v>3.67</v>
      </c>
      <c r="N246" s="267">
        <v>13.081186052266345</v>
      </c>
      <c r="O246" s="248">
        <v>0.28055559987728823</v>
      </c>
      <c r="P246" s="248">
        <v>0.13800000000000001</v>
      </c>
      <c r="Q246" s="249" t="s">
        <v>547</v>
      </c>
      <c r="R246" s="149">
        <v>0</v>
      </c>
      <c r="S246" s="149" t="s">
        <v>109</v>
      </c>
    </row>
    <row r="247" spans="1:19" x14ac:dyDescent="0.25">
      <c r="A247" s="149" t="s">
        <v>659</v>
      </c>
      <c r="B247" s="149">
        <v>169</v>
      </c>
      <c r="C247" t="s">
        <v>101</v>
      </c>
      <c r="D247" t="s">
        <v>120</v>
      </c>
      <c r="E247" t="s">
        <v>660</v>
      </c>
      <c r="F247" s="26" t="s">
        <v>11</v>
      </c>
      <c r="G247" s="149" t="s">
        <v>423</v>
      </c>
      <c r="H247" s="149" t="s">
        <v>424</v>
      </c>
      <c r="I247" s="149">
        <v>1220.6609999999998</v>
      </c>
      <c r="J247" s="185">
        <v>94945</v>
      </c>
      <c r="K247" s="185" t="s">
        <v>1422</v>
      </c>
      <c r="L247">
        <v>13102.410000000002</v>
      </c>
      <c r="M247" s="269">
        <v>4.0824999999999996</v>
      </c>
      <c r="N247" s="267">
        <v>12.8565063984412</v>
      </c>
      <c r="O247" s="248">
        <v>0.31754349692502676</v>
      </c>
      <c r="P247" s="248">
        <v>0.13800000000000001</v>
      </c>
      <c r="Q247" s="249" t="s">
        <v>547</v>
      </c>
      <c r="R247" s="149">
        <v>11</v>
      </c>
      <c r="S247" s="149" t="s">
        <v>120</v>
      </c>
    </row>
    <row r="248" spans="1:19" x14ac:dyDescent="0.25">
      <c r="A248" s="149" t="s">
        <v>639</v>
      </c>
      <c r="B248" s="149">
        <v>169</v>
      </c>
      <c r="C248" t="s">
        <v>101</v>
      </c>
      <c r="D248" t="s">
        <v>103</v>
      </c>
      <c r="E248" t="s">
        <v>640</v>
      </c>
      <c r="F248" s="26" t="s">
        <v>11</v>
      </c>
      <c r="G248" s="149" t="s">
        <v>423</v>
      </c>
      <c r="H248" s="149" t="s">
        <v>424</v>
      </c>
      <c r="I248" s="149">
        <v>1234.3820000000001</v>
      </c>
      <c r="J248" s="185">
        <v>92400</v>
      </c>
      <c r="K248" s="185" t="s">
        <v>1422</v>
      </c>
      <c r="L248">
        <v>12751.2</v>
      </c>
      <c r="M248" s="269">
        <v>5.4691666666666663</v>
      </c>
      <c r="N248" s="267">
        <v>13.359112554112555</v>
      </c>
      <c r="O248" s="248">
        <v>0.40939595684318142</v>
      </c>
      <c r="P248" s="248">
        <v>0.13800000000000001</v>
      </c>
      <c r="Q248" s="249" t="s">
        <v>547</v>
      </c>
      <c r="R248" s="149">
        <v>12</v>
      </c>
      <c r="S248" s="149" t="s">
        <v>103</v>
      </c>
    </row>
    <row r="249" spans="1:19" x14ac:dyDescent="0.25">
      <c r="A249" s="149" t="s">
        <v>663</v>
      </c>
      <c r="B249" s="149">
        <v>169</v>
      </c>
      <c r="C249" t="s">
        <v>101</v>
      </c>
      <c r="D249" t="s">
        <v>122</v>
      </c>
      <c r="E249" t="s">
        <v>664</v>
      </c>
      <c r="F249" s="26" t="s">
        <v>5</v>
      </c>
      <c r="G249" s="149" t="s">
        <v>423</v>
      </c>
      <c r="H249" s="149" t="s">
        <v>424</v>
      </c>
      <c r="I249" s="149">
        <v>1260.3600000000001</v>
      </c>
      <c r="J249" s="185">
        <v>92607</v>
      </c>
      <c r="K249" s="185" t="s">
        <v>1422</v>
      </c>
      <c r="L249">
        <v>12779.766000000001</v>
      </c>
      <c r="M249" s="269">
        <v>3.7816666666666667</v>
      </c>
      <c r="N249" s="267">
        <v>13.609770319738251</v>
      </c>
      <c r="O249" s="248">
        <v>0.27786410628709252</v>
      </c>
      <c r="P249" s="248">
        <v>0.13800000000000001</v>
      </c>
      <c r="Q249" s="249" t="s">
        <v>547</v>
      </c>
      <c r="R249" s="149">
        <v>0</v>
      </c>
      <c r="S249" s="149" t="s">
        <v>122</v>
      </c>
    </row>
    <row r="250" spans="1:19" x14ac:dyDescent="0.25">
      <c r="A250" s="149" t="s">
        <v>699</v>
      </c>
      <c r="B250" s="149">
        <v>169</v>
      </c>
      <c r="C250" t="s">
        <v>101</v>
      </c>
      <c r="D250" t="s">
        <v>394</v>
      </c>
      <c r="E250" t="s">
        <v>700</v>
      </c>
      <c r="F250" s="26" t="s">
        <v>9</v>
      </c>
      <c r="G250" s="149" t="s">
        <v>423</v>
      </c>
      <c r="H250" s="149" t="s">
        <v>424</v>
      </c>
      <c r="I250" s="149">
        <v>1324.1010000000001</v>
      </c>
      <c r="J250" s="185">
        <v>100272</v>
      </c>
      <c r="K250" s="185" t="s">
        <v>1422</v>
      </c>
      <c r="L250">
        <v>13837.536000000002</v>
      </c>
      <c r="M250" s="269">
        <v>3.8933333333333326</v>
      </c>
      <c r="N250" s="248">
        <v>13.205092149353758</v>
      </c>
      <c r="O250" s="248">
        <v>0.29483575648685406</v>
      </c>
      <c r="P250" s="248">
        <v>0.13800000000000001</v>
      </c>
      <c r="Q250" s="249" t="s">
        <v>547</v>
      </c>
      <c r="R250" s="149">
        <v>12</v>
      </c>
      <c r="S250" s="149" t="s">
        <v>394</v>
      </c>
    </row>
    <row r="251" spans="1:19" x14ac:dyDescent="0.25">
      <c r="A251" s="149" t="s">
        <v>669</v>
      </c>
      <c r="B251" s="149">
        <v>169</v>
      </c>
      <c r="C251" t="s">
        <v>101</v>
      </c>
      <c r="D251" t="s">
        <v>127</v>
      </c>
      <c r="E251" t="s">
        <v>670</v>
      </c>
      <c r="F251" s="26" t="s">
        <v>6</v>
      </c>
      <c r="G251" s="149" t="s">
        <v>423</v>
      </c>
      <c r="H251" s="149" t="s">
        <v>424</v>
      </c>
      <c r="I251" s="149">
        <v>1373.098</v>
      </c>
      <c r="J251" s="185">
        <v>101669</v>
      </c>
      <c r="K251" s="185" t="s">
        <v>1422</v>
      </c>
      <c r="L251">
        <v>14030.322000000002</v>
      </c>
      <c r="M251" s="269">
        <v>3.8216666666666668</v>
      </c>
      <c r="N251" s="248">
        <v>13.505572003265499</v>
      </c>
      <c r="O251" s="248">
        <v>0.28296962659135277</v>
      </c>
      <c r="P251" s="248">
        <v>0.13800000000000001</v>
      </c>
      <c r="Q251" s="249" t="s">
        <v>547</v>
      </c>
      <c r="R251" s="149">
        <v>0</v>
      </c>
      <c r="S251" s="149" t="s">
        <v>127</v>
      </c>
    </row>
    <row r="252" spans="1:19" x14ac:dyDescent="0.25">
      <c r="A252" s="149" t="s">
        <v>902</v>
      </c>
      <c r="B252" s="149">
        <v>321</v>
      </c>
      <c r="C252" t="s">
        <v>270</v>
      </c>
      <c r="D252" t="s">
        <v>271</v>
      </c>
      <c r="E252" t="s">
        <v>903</v>
      </c>
      <c r="F252" s="26" t="s">
        <v>6</v>
      </c>
      <c r="G252" s="149" t="s">
        <v>423</v>
      </c>
      <c r="H252" s="149" t="s">
        <v>424</v>
      </c>
      <c r="I252" s="149">
        <v>1386.126</v>
      </c>
      <c r="J252" s="185">
        <v>119073</v>
      </c>
      <c r="K252" s="185" t="s">
        <v>1422</v>
      </c>
      <c r="L252">
        <v>16432.074000000001</v>
      </c>
      <c r="M252" s="269">
        <v>3.9099999999999988</v>
      </c>
      <c r="N252" s="248">
        <v>11.640976543800862</v>
      </c>
      <c r="O252" s="248">
        <v>0.33588247388765513</v>
      </c>
      <c r="P252" s="248">
        <v>0.13800000000000001</v>
      </c>
      <c r="Q252" s="249" t="s">
        <v>547</v>
      </c>
      <c r="R252" s="149">
        <v>0</v>
      </c>
      <c r="S252" s="149" t="s">
        <v>271</v>
      </c>
    </row>
    <row r="253" spans="1:19" x14ac:dyDescent="0.25">
      <c r="A253" s="149" t="s">
        <v>892</v>
      </c>
      <c r="B253" s="149">
        <v>281</v>
      </c>
      <c r="C253" t="s">
        <v>262</v>
      </c>
      <c r="D253" t="s">
        <v>263</v>
      </c>
      <c r="E253" t="s">
        <v>893</v>
      </c>
      <c r="F253" s="26" t="s">
        <v>9</v>
      </c>
      <c r="G253" s="149" t="s">
        <v>423</v>
      </c>
      <c r="H253" s="149" t="s">
        <v>424</v>
      </c>
      <c r="I253" s="149">
        <v>1501.4919999999997</v>
      </c>
      <c r="J253" s="185">
        <v>116108</v>
      </c>
      <c r="K253" s="185" t="s">
        <v>1422</v>
      </c>
      <c r="L253">
        <v>16022.904</v>
      </c>
      <c r="M253" s="269">
        <v>4.2208333333333341</v>
      </c>
      <c r="N253" s="248">
        <v>12.931856547352464</v>
      </c>
      <c r="O253" s="248">
        <v>0.32639036149820766</v>
      </c>
      <c r="P253" s="248">
        <v>0.13800000000000001</v>
      </c>
      <c r="Q253" s="249" t="s">
        <v>547</v>
      </c>
      <c r="R253" s="149">
        <v>12</v>
      </c>
      <c r="S253" s="149" t="s">
        <v>263</v>
      </c>
    </row>
    <row r="254" spans="1:19" x14ac:dyDescent="0.25">
      <c r="A254" s="149" t="s">
        <v>665</v>
      </c>
      <c r="B254" s="149">
        <v>169</v>
      </c>
      <c r="C254" t="s">
        <v>101</v>
      </c>
      <c r="D254" t="s">
        <v>123</v>
      </c>
      <c r="E254" t="s">
        <v>666</v>
      </c>
      <c r="F254" s="26" t="s">
        <v>9</v>
      </c>
      <c r="G254" s="149" t="s">
        <v>423</v>
      </c>
      <c r="H254" s="149" t="s">
        <v>424</v>
      </c>
      <c r="I254" s="149">
        <v>1518.7619999999999</v>
      </c>
      <c r="J254" s="185">
        <v>114959</v>
      </c>
      <c r="K254" s="185" t="s">
        <v>1422</v>
      </c>
      <c r="L254">
        <v>15864.342000000001</v>
      </c>
      <c r="M254" s="269">
        <v>3.5608333333333331</v>
      </c>
      <c r="N254" s="248">
        <v>13.211336215520316</v>
      </c>
      <c r="O254" s="248">
        <v>0.26952862869012173</v>
      </c>
      <c r="P254" s="248">
        <v>0.13800000000000001</v>
      </c>
      <c r="Q254" s="249" t="s">
        <v>547</v>
      </c>
      <c r="R254" s="149">
        <v>12</v>
      </c>
      <c r="S254" s="149" t="s">
        <v>123</v>
      </c>
    </row>
    <row r="255" spans="1:19" x14ac:dyDescent="0.25">
      <c r="A255" s="149" t="s">
        <v>928</v>
      </c>
      <c r="B255" s="149">
        <v>365</v>
      </c>
      <c r="C255" t="s">
        <v>289</v>
      </c>
      <c r="D255" t="s">
        <v>290</v>
      </c>
      <c r="E255" t="s">
        <v>929</v>
      </c>
      <c r="F255" s="26" t="s">
        <v>9</v>
      </c>
      <c r="G255" s="149" t="s">
        <v>423</v>
      </c>
      <c r="H255" s="149" t="s">
        <v>424</v>
      </c>
      <c r="I255" s="149">
        <v>1521.6990000000001</v>
      </c>
      <c r="J255" s="185">
        <v>114808</v>
      </c>
      <c r="K255" s="185" t="s">
        <v>1422</v>
      </c>
      <c r="L255">
        <v>15843.504000000001</v>
      </c>
      <c r="M255" s="269">
        <v>5.6458333333333321</v>
      </c>
      <c r="N255" s="248">
        <v>13.254294125844888</v>
      </c>
      <c r="O255" s="248">
        <v>0.42596258086082284</v>
      </c>
      <c r="P255" s="248">
        <v>0.13800000000000001</v>
      </c>
      <c r="Q255" s="249" t="s">
        <v>547</v>
      </c>
      <c r="R255" s="149">
        <v>0</v>
      </c>
      <c r="S255" s="149" t="s">
        <v>290</v>
      </c>
    </row>
    <row r="256" spans="1:19" x14ac:dyDescent="0.25">
      <c r="A256" s="149" t="s">
        <v>693</v>
      </c>
      <c r="B256" s="149">
        <v>169</v>
      </c>
      <c r="C256" t="s">
        <v>101</v>
      </c>
      <c r="D256" t="s">
        <v>146</v>
      </c>
      <c r="E256" t="s">
        <v>694</v>
      </c>
      <c r="F256" s="26" t="s">
        <v>5</v>
      </c>
      <c r="G256" s="149" t="s">
        <v>423</v>
      </c>
      <c r="H256" s="149" t="s">
        <v>424</v>
      </c>
      <c r="I256" s="149">
        <v>1536.433</v>
      </c>
      <c r="J256" s="185">
        <v>108855</v>
      </c>
      <c r="K256" s="185" t="s">
        <v>1422</v>
      </c>
      <c r="L256">
        <v>15021.990000000002</v>
      </c>
      <c r="M256" s="269">
        <v>3.4658333333333338</v>
      </c>
      <c r="N256" s="248">
        <v>14.114491755087043</v>
      </c>
      <c r="O256" s="248">
        <v>0.24555140868492153</v>
      </c>
      <c r="P256" s="248">
        <v>0.13800000000000001</v>
      </c>
      <c r="Q256" s="249" t="s">
        <v>547</v>
      </c>
      <c r="R256" s="149">
        <v>12</v>
      </c>
      <c r="S256" s="149" t="s">
        <v>146</v>
      </c>
    </row>
    <row r="257" spans="1:19" x14ac:dyDescent="0.25">
      <c r="A257" s="149" t="s">
        <v>657</v>
      </c>
      <c r="B257" s="149">
        <v>169</v>
      </c>
      <c r="C257" t="s">
        <v>101</v>
      </c>
      <c r="D257" t="s">
        <v>119</v>
      </c>
      <c r="E257" t="s">
        <v>658</v>
      </c>
      <c r="F257" s="26" t="s">
        <v>11</v>
      </c>
      <c r="G257" s="149" t="s">
        <v>423</v>
      </c>
      <c r="H257" s="149" t="s">
        <v>424</v>
      </c>
      <c r="I257" s="149">
        <v>1554.1999999999998</v>
      </c>
      <c r="J257" s="185">
        <v>117712</v>
      </c>
      <c r="K257" s="185" t="s">
        <v>1422</v>
      </c>
      <c r="L257">
        <v>16244.256000000001</v>
      </c>
      <c r="M257" s="269">
        <v>4.4008333333333338</v>
      </c>
      <c r="N257" s="267">
        <v>13.203411716732361</v>
      </c>
      <c r="O257" s="248">
        <v>0.33331031613262996</v>
      </c>
      <c r="P257" s="248">
        <v>0.13800000000000001</v>
      </c>
      <c r="Q257" s="249" t="s">
        <v>547</v>
      </c>
      <c r="R257" s="149">
        <v>12</v>
      </c>
      <c r="S257" s="149" t="s">
        <v>119</v>
      </c>
    </row>
    <row r="258" spans="1:19" x14ac:dyDescent="0.25">
      <c r="A258" s="149" t="s">
        <v>651</v>
      </c>
      <c r="B258" s="149">
        <v>169</v>
      </c>
      <c r="C258" t="s">
        <v>101</v>
      </c>
      <c r="D258" t="s">
        <v>111</v>
      </c>
      <c r="E258" t="s">
        <v>652</v>
      </c>
      <c r="F258" s="26" t="s">
        <v>5</v>
      </c>
      <c r="G258" s="149" t="s">
        <v>423</v>
      </c>
      <c r="H258" s="149" t="s">
        <v>424</v>
      </c>
      <c r="I258" s="149">
        <v>1561.5830000000001</v>
      </c>
      <c r="J258" s="185">
        <v>115547</v>
      </c>
      <c r="K258" s="185" t="s">
        <v>1422</v>
      </c>
      <c r="L258">
        <v>15945.486000000001</v>
      </c>
      <c r="M258" s="269">
        <v>3.5849999999999995</v>
      </c>
      <c r="N258" s="267">
        <v>13.514699646031485</v>
      </c>
      <c r="O258" s="248">
        <v>0.26526671653059747</v>
      </c>
      <c r="P258" s="248">
        <v>0.13800000000000001</v>
      </c>
      <c r="Q258" s="249" t="s">
        <v>547</v>
      </c>
      <c r="R258" s="149">
        <v>12</v>
      </c>
      <c r="S258" s="149" t="s">
        <v>111</v>
      </c>
    </row>
    <row r="259" spans="1:19" x14ac:dyDescent="0.25">
      <c r="A259" s="149" t="s">
        <v>690</v>
      </c>
      <c r="B259" s="149">
        <v>169</v>
      </c>
      <c r="C259" t="s">
        <v>101</v>
      </c>
      <c r="D259" t="s">
        <v>145</v>
      </c>
      <c r="E259" t="s">
        <v>691</v>
      </c>
      <c r="F259" s="26" t="s">
        <v>11</v>
      </c>
      <c r="G259" s="149" t="s">
        <v>423</v>
      </c>
      <c r="H259" s="149" t="s">
        <v>424</v>
      </c>
      <c r="I259" s="149">
        <v>1633.556</v>
      </c>
      <c r="J259" s="185">
        <v>118730</v>
      </c>
      <c r="K259" s="185" t="s">
        <v>1422</v>
      </c>
      <c r="L259">
        <v>16384.740000000002</v>
      </c>
      <c r="M259" s="269">
        <v>4.4916666666666663</v>
      </c>
      <c r="N259" s="267">
        <v>13.758578286869367</v>
      </c>
      <c r="O259" s="248">
        <v>0.32646299443259569</v>
      </c>
      <c r="P259" s="248">
        <v>0.13800000000000001</v>
      </c>
      <c r="Q259" s="249" t="s">
        <v>547</v>
      </c>
      <c r="R259" s="149">
        <v>12</v>
      </c>
      <c r="S259" s="149" t="s">
        <v>692</v>
      </c>
    </row>
    <row r="260" spans="1:19" x14ac:dyDescent="0.25">
      <c r="A260" s="149" t="s">
        <v>688</v>
      </c>
      <c r="B260" s="149">
        <v>169</v>
      </c>
      <c r="C260" t="s">
        <v>101</v>
      </c>
      <c r="D260" t="s">
        <v>144</v>
      </c>
      <c r="E260" t="s">
        <v>689</v>
      </c>
      <c r="F260" s="26" t="s">
        <v>5</v>
      </c>
      <c r="G260" s="149" t="s">
        <v>423</v>
      </c>
      <c r="H260" s="149" t="s">
        <v>424</v>
      </c>
      <c r="I260" s="149">
        <v>1651.1859999999999</v>
      </c>
      <c r="J260" s="185">
        <v>126554</v>
      </c>
      <c r="K260" s="185" t="s">
        <v>1422</v>
      </c>
      <c r="L260">
        <v>17464.452000000001</v>
      </c>
      <c r="M260" s="269">
        <v>5.2783333333333333</v>
      </c>
      <c r="N260" s="248">
        <v>13.047284163282077</v>
      </c>
      <c r="O260" s="248">
        <v>0.40455417903656321</v>
      </c>
      <c r="P260" s="248">
        <v>0.13800000000000001</v>
      </c>
      <c r="Q260" s="249" t="s">
        <v>547</v>
      </c>
      <c r="R260" s="149">
        <v>12</v>
      </c>
      <c r="S260" s="149" t="s">
        <v>144</v>
      </c>
    </row>
    <row r="261" spans="1:19" x14ac:dyDescent="0.25">
      <c r="A261" s="149" t="s">
        <v>646</v>
      </c>
      <c r="B261" s="149">
        <v>169</v>
      </c>
      <c r="C261" t="s">
        <v>101</v>
      </c>
      <c r="D261" t="s">
        <v>106</v>
      </c>
      <c r="E261" t="s">
        <v>647</v>
      </c>
      <c r="F261" s="26" t="s">
        <v>9</v>
      </c>
      <c r="G261" s="149" t="s">
        <v>423</v>
      </c>
      <c r="H261" s="149" t="s">
        <v>424</v>
      </c>
      <c r="I261" s="149">
        <v>1681.383</v>
      </c>
      <c r="J261" s="185">
        <v>142740</v>
      </c>
      <c r="K261" s="185" t="s">
        <v>1422</v>
      </c>
      <c r="L261">
        <v>19698.120000000003</v>
      </c>
      <c r="M261" s="269">
        <v>3.5249999999999999</v>
      </c>
      <c r="N261" s="248">
        <v>11.779340058848256</v>
      </c>
      <c r="O261" s="248">
        <v>0.29925275799743423</v>
      </c>
      <c r="P261" s="248">
        <v>0.13800000000000001</v>
      </c>
      <c r="Q261" s="249" t="s">
        <v>547</v>
      </c>
      <c r="R261" s="149">
        <v>12</v>
      </c>
      <c r="S261" s="149" t="s">
        <v>106</v>
      </c>
    </row>
    <row r="262" spans="1:19" x14ac:dyDescent="0.25">
      <c r="A262" s="149" t="s">
        <v>759</v>
      </c>
      <c r="B262" s="149">
        <v>432</v>
      </c>
      <c r="C262" t="s">
        <v>173</v>
      </c>
      <c r="D262" t="s">
        <v>174</v>
      </c>
      <c r="E262" t="s">
        <v>760</v>
      </c>
      <c r="F262" s="26" t="s">
        <v>11</v>
      </c>
      <c r="G262" s="149" t="s">
        <v>423</v>
      </c>
      <c r="H262" s="149" t="s">
        <v>424</v>
      </c>
      <c r="I262" s="149">
        <v>1681.3890000000001</v>
      </c>
      <c r="J262" s="185">
        <v>123961</v>
      </c>
      <c r="K262" s="185" t="s">
        <v>1422</v>
      </c>
      <c r="L262">
        <v>17106.618000000002</v>
      </c>
      <c r="M262" s="269">
        <v>4.5075000000000003</v>
      </c>
      <c r="N262" s="248">
        <v>13.563854760771536</v>
      </c>
      <c r="O262" s="248">
        <v>0.33231703520125322</v>
      </c>
      <c r="P262" s="248">
        <v>0.13800000000000001</v>
      </c>
      <c r="Q262" s="249" t="s">
        <v>547</v>
      </c>
      <c r="R262" s="149">
        <v>0</v>
      </c>
      <c r="S262" s="149" t="s">
        <v>174</v>
      </c>
    </row>
    <row r="263" spans="1:19" x14ac:dyDescent="0.25">
      <c r="A263" s="149" t="s">
        <v>677</v>
      </c>
      <c r="B263" s="149">
        <v>169</v>
      </c>
      <c r="C263" t="s">
        <v>101</v>
      </c>
      <c r="D263" t="s">
        <v>135</v>
      </c>
      <c r="E263" t="s">
        <v>678</v>
      </c>
      <c r="F263" s="26" t="s">
        <v>9</v>
      </c>
      <c r="G263" s="149" t="s">
        <v>423</v>
      </c>
      <c r="H263" s="149" t="s">
        <v>424</v>
      </c>
      <c r="I263" s="149">
        <v>1705.1860000000001</v>
      </c>
      <c r="J263" s="185">
        <v>133811</v>
      </c>
      <c r="K263" s="185" t="s">
        <v>1422</v>
      </c>
      <c r="L263">
        <v>18465.918000000001</v>
      </c>
      <c r="M263" s="269">
        <v>3.9158333333333331</v>
      </c>
      <c r="N263" s="267">
        <v>12.743242334337239</v>
      </c>
      <c r="O263" s="248">
        <v>0.30728704913520666</v>
      </c>
      <c r="P263" s="248">
        <v>0.13800000000000001</v>
      </c>
      <c r="Q263" s="249" t="s">
        <v>547</v>
      </c>
      <c r="R263" s="149">
        <v>0</v>
      </c>
      <c r="S263" s="149" t="s">
        <v>135</v>
      </c>
    </row>
    <row r="264" spans="1:19" x14ac:dyDescent="0.25">
      <c r="A264" s="149" t="s">
        <v>684</v>
      </c>
      <c r="B264" s="149">
        <v>169</v>
      </c>
      <c r="C264" t="s">
        <v>101</v>
      </c>
      <c r="D264" t="s">
        <v>140</v>
      </c>
      <c r="E264" t="s">
        <v>685</v>
      </c>
      <c r="F264" s="26" t="s">
        <v>9</v>
      </c>
      <c r="G264" s="149" t="s">
        <v>423</v>
      </c>
      <c r="H264" s="149" t="s">
        <v>424</v>
      </c>
      <c r="I264" s="149">
        <v>1711.6089999999997</v>
      </c>
      <c r="J264" s="185">
        <v>127631</v>
      </c>
      <c r="K264" s="185" t="s">
        <v>1422</v>
      </c>
      <c r="L264">
        <v>17613.078000000001</v>
      </c>
      <c r="M264" s="269">
        <v>3.9600000000000004</v>
      </c>
      <c r="N264" s="267">
        <v>13.410605573880952</v>
      </c>
      <c r="O264" s="248">
        <v>0.29528867866434455</v>
      </c>
      <c r="P264" s="248">
        <v>0.13800000000000001</v>
      </c>
      <c r="Q264" s="249" t="s">
        <v>547</v>
      </c>
      <c r="R264" s="149">
        <v>12</v>
      </c>
      <c r="S264" s="149" t="s">
        <v>140</v>
      </c>
    </row>
    <row r="265" spans="1:19" x14ac:dyDescent="0.25">
      <c r="A265" s="149" t="s">
        <v>675</v>
      </c>
      <c r="B265" s="149">
        <v>169</v>
      </c>
      <c r="C265" t="s">
        <v>101</v>
      </c>
      <c r="D265" t="s">
        <v>134</v>
      </c>
      <c r="E265" t="s">
        <v>676</v>
      </c>
      <c r="F265" s="26" t="s">
        <v>9</v>
      </c>
      <c r="G265" s="149" t="s">
        <v>423</v>
      </c>
      <c r="H265" s="149" t="s">
        <v>424</v>
      </c>
      <c r="I265" s="149">
        <v>1721.8989999999999</v>
      </c>
      <c r="J265" s="185">
        <v>130091</v>
      </c>
      <c r="K265" s="185" t="s">
        <v>1422</v>
      </c>
      <c r="L265">
        <v>17952.558000000001</v>
      </c>
      <c r="M265" s="269">
        <v>3.2766666666666668</v>
      </c>
      <c r="N265" s="248">
        <v>13.236111644925476</v>
      </c>
      <c r="O265" s="248">
        <v>0.24755507920809139</v>
      </c>
      <c r="P265" s="248">
        <v>0.13800000000000001</v>
      </c>
      <c r="Q265" s="249" t="s">
        <v>547</v>
      </c>
      <c r="R265" s="149">
        <v>0</v>
      </c>
      <c r="S265" s="149" t="s">
        <v>134</v>
      </c>
    </row>
    <row r="266" spans="1:19" x14ac:dyDescent="0.25">
      <c r="A266" s="149" t="s">
        <v>1327</v>
      </c>
      <c r="B266" s="149">
        <v>169</v>
      </c>
      <c r="C266" t="s">
        <v>101</v>
      </c>
      <c r="D266" t="s">
        <v>138</v>
      </c>
      <c r="E266" t="s">
        <v>2098</v>
      </c>
      <c r="F266" s="26" t="s">
        <v>5</v>
      </c>
      <c r="G266" s="149" t="s">
        <v>423</v>
      </c>
      <c r="H266" s="149" t="s">
        <v>424</v>
      </c>
      <c r="I266" s="149">
        <v>1748.6870000000001</v>
      </c>
      <c r="J266" s="185">
        <v>128948</v>
      </c>
      <c r="K266" s="185" t="s">
        <v>1422</v>
      </c>
      <c r="L266">
        <v>17794.824000000001</v>
      </c>
      <c r="M266" s="269">
        <v>3.7791666666666668</v>
      </c>
      <c r="N266" s="248">
        <v>13.561179700344328</v>
      </c>
      <c r="O266" s="248">
        <v>0.27867536233375856</v>
      </c>
      <c r="P266" s="248">
        <v>0.13800000000000001</v>
      </c>
      <c r="Q266" s="249" t="s">
        <v>547</v>
      </c>
      <c r="R266" s="149">
        <v>12</v>
      </c>
      <c r="S266" s="149" t="s">
        <v>138</v>
      </c>
    </row>
    <row r="267" spans="1:19" x14ac:dyDescent="0.25">
      <c r="A267" s="149" t="s">
        <v>671</v>
      </c>
      <c r="B267" s="149">
        <v>169</v>
      </c>
      <c r="C267" t="s">
        <v>101</v>
      </c>
      <c r="D267" t="s">
        <v>129</v>
      </c>
      <c r="E267" t="s">
        <v>672</v>
      </c>
      <c r="F267" s="26" t="s">
        <v>11</v>
      </c>
      <c r="G267" s="149" t="s">
        <v>423</v>
      </c>
      <c r="H267" s="149" t="s">
        <v>424</v>
      </c>
      <c r="I267" s="149">
        <v>1791.8500000000001</v>
      </c>
      <c r="J267" s="185">
        <v>132562</v>
      </c>
      <c r="K267" s="185" t="s">
        <v>1422</v>
      </c>
      <c r="L267">
        <v>18293.556</v>
      </c>
      <c r="M267" s="269">
        <v>5.9916666666666663</v>
      </c>
      <c r="N267" s="267">
        <v>13.517071257223037</v>
      </c>
      <c r="O267" s="248">
        <v>0.44326663318172083</v>
      </c>
      <c r="P267" s="248">
        <v>0.13800000000000001</v>
      </c>
      <c r="Q267" s="249" t="s">
        <v>547</v>
      </c>
      <c r="R267" s="149">
        <v>12</v>
      </c>
      <c r="S267" s="149" t="s">
        <v>129</v>
      </c>
    </row>
    <row r="268" spans="1:19" x14ac:dyDescent="0.25">
      <c r="A268" s="149" t="s">
        <v>850</v>
      </c>
      <c r="B268" s="149">
        <v>240</v>
      </c>
      <c r="C268" t="s">
        <v>1340</v>
      </c>
      <c r="D268" t="s">
        <v>239</v>
      </c>
      <c r="E268" t="s">
        <v>851</v>
      </c>
      <c r="F268" s="26" t="s">
        <v>13</v>
      </c>
      <c r="G268" s="149" t="s">
        <v>423</v>
      </c>
      <c r="H268" s="149" t="s">
        <v>424</v>
      </c>
      <c r="I268" s="149">
        <v>1812.7260000000001</v>
      </c>
      <c r="J268" s="185">
        <v>132507</v>
      </c>
      <c r="K268" s="185" t="s">
        <v>1422</v>
      </c>
      <c r="L268">
        <v>18285.966</v>
      </c>
      <c r="M268" s="269">
        <v>3.7600000000000002</v>
      </c>
      <c r="N268" s="248">
        <v>13.680228214358486</v>
      </c>
      <c r="O268" s="248">
        <v>0.274849216042579</v>
      </c>
      <c r="P268" s="248">
        <v>0.13800000000000001</v>
      </c>
      <c r="Q268" s="249" t="s">
        <v>547</v>
      </c>
      <c r="R268" s="149">
        <v>12</v>
      </c>
      <c r="S268" s="149" t="s">
        <v>239</v>
      </c>
    </row>
    <row r="269" spans="1:19" x14ac:dyDescent="0.25">
      <c r="A269" s="149" t="s">
        <v>868</v>
      </c>
      <c r="B269" s="149">
        <v>446</v>
      </c>
      <c r="C269" t="s">
        <v>400</v>
      </c>
      <c r="D269" t="s">
        <v>401</v>
      </c>
      <c r="E269" t="s">
        <v>869</v>
      </c>
      <c r="F269" s="26" t="s">
        <v>9</v>
      </c>
      <c r="G269" s="149" t="s">
        <v>423</v>
      </c>
      <c r="H269" s="149" t="s">
        <v>424</v>
      </c>
      <c r="I269" s="149">
        <v>1820.9879999999996</v>
      </c>
      <c r="J269" s="185">
        <v>135937</v>
      </c>
      <c r="K269" s="185" t="s">
        <v>1422</v>
      </c>
      <c r="L269">
        <v>18759.306</v>
      </c>
      <c r="M269" s="269">
        <v>4.0991666666666662</v>
      </c>
      <c r="N269" s="248">
        <v>13.395823065096328</v>
      </c>
      <c r="O269" s="248">
        <v>0.30600334497902609</v>
      </c>
      <c r="P269" s="248">
        <v>0.13800000000000001</v>
      </c>
      <c r="Q269" s="249" t="s">
        <v>547</v>
      </c>
      <c r="R269" s="149">
        <v>12</v>
      </c>
      <c r="S269" s="149" t="s">
        <v>401</v>
      </c>
    </row>
    <row r="270" spans="1:19" x14ac:dyDescent="0.25">
      <c r="A270" s="149" t="s">
        <v>673</v>
      </c>
      <c r="B270" s="149">
        <v>169</v>
      </c>
      <c r="C270" t="s">
        <v>101</v>
      </c>
      <c r="D270" t="s">
        <v>130</v>
      </c>
      <c r="E270" t="s">
        <v>674</v>
      </c>
      <c r="F270" s="26" t="s">
        <v>11</v>
      </c>
      <c r="G270" s="149" t="s">
        <v>423</v>
      </c>
      <c r="H270" s="149" t="s">
        <v>424</v>
      </c>
      <c r="I270" s="149">
        <v>1863.7899999999997</v>
      </c>
      <c r="J270" s="185">
        <v>149313</v>
      </c>
      <c r="K270" s="185" t="s">
        <v>1422</v>
      </c>
      <c r="L270">
        <v>20605.194000000003</v>
      </c>
      <c r="M270" s="269">
        <v>3.7616666666666667</v>
      </c>
      <c r="N270" s="248">
        <v>12.482436224575221</v>
      </c>
      <c r="O270" s="248">
        <v>0.30135677034429847</v>
      </c>
      <c r="P270" s="248">
        <v>0.13800000000000001</v>
      </c>
      <c r="Q270" s="249" t="s">
        <v>547</v>
      </c>
      <c r="R270" s="149">
        <v>12</v>
      </c>
      <c r="S270" s="149" t="s">
        <v>130</v>
      </c>
    </row>
    <row r="271" spans="1:19" x14ac:dyDescent="0.25">
      <c r="A271" s="149" t="s">
        <v>575</v>
      </c>
      <c r="B271" s="149">
        <v>412</v>
      </c>
      <c r="C271" t="s">
        <v>61</v>
      </c>
      <c r="D271" t="s">
        <v>62</v>
      </c>
      <c r="E271" t="s">
        <v>576</v>
      </c>
      <c r="F271" s="26" t="s">
        <v>9</v>
      </c>
      <c r="G271" s="149" t="s">
        <v>423</v>
      </c>
      <c r="H271" s="149" t="s">
        <v>424</v>
      </c>
      <c r="I271" s="149">
        <v>1871.9960000000001</v>
      </c>
      <c r="J271" s="185">
        <v>133290</v>
      </c>
      <c r="K271" s="185" t="s">
        <v>1422</v>
      </c>
      <c r="L271">
        <v>18394.02</v>
      </c>
      <c r="M271" s="269">
        <v>4.0550000000000006</v>
      </c>
      <c r="N271" s="248">
        <v>14.044534473703953</v>
      </c>
      <c r="O271" s="248">
        <v>0.28872441500943385</v>
      </c>
      <c r="P271" s="248">
        <v>0.13800000000000001</v>
      </c>
      <c r="Q271" s="249" t="s">
        <v>547</v>
      </c>
      <c r="R271" s="149">
        <v>12</v>
      </c>
      <c r="S271" s="149" t="s">
        <v>62</v>
      </c>
    </row>
    <row r="272" spans="1:19" x14ac:dyDescent="0.25">
      <c r="A272" s="149" t="s">
        <v>682</v>
      </c>
      <c r="B272" s="149">
        <v>169</v>
      </c>
      <c r="C272" t="s">
        <v>101</v>
      </c>
      <c r="D272" t="s">
        <v>139</v>
      </c>
      <c r="E272" t="s">
        <v>683</v>
      </c>
      <c r="F272" s="26" t="s">
        <v>5</v>
      </c>
      <c r="G272" s="149" t="s">
        <v>423</v>
      </c>
      <c r="H272" s="149" t="s">
        <v>424</v>
      </c>
      <c r="I272" s="149">
        <v>1921.5410000000002</v>
      </c>
      <c r="J272" s="185">
        <v>144286</v>
      </c>
      <c r="K272" s="185" t="s">
        <v>1422</v>
      </c>
      <c r="L272">
        <v>19911.468000000001</v>
      </c>
      <c r="M272" s="269">
        <v>3.5849999999999991</v>
      </c>
      <c r="N272" s="267">
        <v>13.317584519634616</v>
      </c>
      <c r="O272" s="248">
        <v>0.26919296023347916</v>
      </c>
      <c r="P272" s="248">
        <v>0.13800000000000001</v>
      </c>
      <c r="Q272" s="249" t="s">
        <v>547</v>
      </c>
      <c r="R272" s="149">
        <v>12</v>
      </c>
      <c r="S272" s="149" t="s">
        <v>139</v>
      </c>
    </row>
    <row r="273" spans="1:19" x14ac:dyDescent="0.25">
      <c r="A273" s="149" t="s">
        <v>661</v>
      </c>
      <c r="B273" s="149">
        <v>169</v>
      </c>
      <c r="C273" t="s">
        <v>101</v>
      </c>
      <c r="D273" t="s">
        <v>121</v>
      </c>
      <c r="E273" t="s">
        <v>662</v>
      </c>
      <c r="F273" s="26" t="s">
        <v>9</v>
      </c>
      <c r="G273" s="149" t="s">
        <v>423</v>
      </c>
      <c r="H273" s="149" t="s">
        <v>424</v>
      </c>
      <c r="I273" s="149">
        <v>1966.0840000000001</v>
      </c>
      <c r="J273" s="185">
        <v>139640</v>
      </c>
      <c r="K273" s="185" t="s">
        <v>1422</v>
      </c>
      <c r="L273">
        <v>19270.320000000003</v>
      </c>
      <c r="M273" s="269">
        <v>3.6833333333333322</v>
      </c>
      <c r="N273" s="248">
        <v>14.079661987969063</v>
      </c>
      <c r="O273" s="248">
        <v>0.26160665905763258</v>
      </c>
      <c r="P273" s="248">
        <v>0.13800000000000001</v>
      </c>
      <c r="Q273" s="249" t="s">
        <v>547</v>
      </c>
      <c r="R273" s="149">
        <v>12</v>
      </c>
      <c r="S273" s="149" t="s">
        <v>121</v>
      </c>
    </row>
    <row r="274" spans="1:19" x14ac:dyDescent="0.25">
      <c r="A274" s="149" t="s">
        <v>998</v>
      </c>
      <c r="B274" s="149">
        <v>684</v>
      </c>
      <c r="C274" t="s">
        <v>355</v>
      </c>
      <c r="D274" t="s">
        <v>356</v>
      </c>
      <c r="E274" t="s">
        <v>999</v>
      </c>
      <c r="F274" s="26" t="s">
        <v>4</v>
      </c>
      <c r="G274" s="149" t="s">
        <v>423</v>
      </c>
      <c r="H274" s="149" t="s">
        <v>424</v>
      </c>
      <c r="I274" s="149">
        <v>2060.3130000000001</v>
      </c>
      <c r="J274" s="185">
        <v>152461</v>
      </c>
      <c r="K274" s="185" t="s">
        <v>1422</v>
      </c>
      <c r="L274">
        <v>21039.618000000002</v>
      </c>
      <c r="M274" s="269">
        <v>5.067499999999999</v>
      </c>
      <c r="N274" s="267">
        <v>13.513705144266403</v>
      </c>
      <c r="O274" s="248">
        <v>0.37498968239291786</v>
      </c>
      <c r="P274" s="248">
        <v>0.13800000000000001</v>
      </c>
      <c r="Q274" s="249" t="s">
        <v>547</v>
      </c>
      <c r="R274" s="149">
        <v>12</v>
      </c>
      <c r="S274" s="149" t="s">
        <v>356</v>
      </c>
    </row>
    <row r="275" spans="1:19" x14ac:dyDescent="0.25">
      <c r="A275" s="149" t="s">
        <v>866</v>
      </c>
      <c r="B275" s="149">
        <v>289</v>
      </c>
      <c r="C275" t="s">
        <v>251</v>
      </c>
      <c r="D275" t="s">
        <v>252</v>
      </c>
      <c r="E275" t="s">
        <v>867</v>
      </c>
      <c r="F275" s="26" t="s">
        <v>4</v>
      </c>
      <c r="G275" s="149" t="s">
        <v>425</v>
      </c>
      <c r="H275" s="149" t="s">
        <v>426</v>
      </c>
      <c r="I275" s="149">
        <v>2222</v>
      </c>
      <c r="J275" s="185">
        <v>0</v>
      </c>
      <c r="K275" s="185" t="s">
        <v>501</v>
      </c>
      <c r="L275">
        <v>0</v>
      </c>
      <c r="M275" s="269">
        <v>0</v>
      </c>
      <c r="N275" s="267" t="s">
        <v>2135</v>
      </c>
      <c r="O275" s="248" t="s">
        <v>2135</v>
      </c>
      <c r="P275" s="248">
        <v>0</v>
      </c>
      <c r="Q275" s="249" t="s">
        <v>547</v>
      </c>
      <c r="R275" s="149">
        <v>12</v>
      </c>
      <c r="S275" s="149" t="s">
        <v>252</v>
      </c>
    </row>
    <row r="276" spans="1:19" x14ac:dyDescent="0.25">
      <c r="A276" s="149" t="s">
        <v>637</v>
      </c>
      <c r="B276" s="149">
        <v>169</v>
      </c>
      <c r="C276" t="s">
        <v>101</v>
      </c>
      <c r="D276" t="s">
        <v>102</v>
      </c>
      <c r="E276" t="s">
        <v>1325</v>
      </c>
      <c r="F276" s="26" t="s">
        <v>9</v>
      </c>
      <c r="G276" s="149" t="s">
        <v>423</v>
      </c>
      <c r="H276" s="149" t="s">
        <v>424</v>
      </c>
      <c r="I276" s="149">
        <v>2284.4229999999998</v>
      </c>
      <c r="J276" s="185">
        <v>169321</v>
      </c>
      <c r="K276" s="185" t="s">
        <v>1422</v>
      </c>
      <c r="L276">
        <v>23366.298000000003</v>
      </c>
      <c r="M276" s="269">
        <v>3.9975000000000001</v>
      </c>
      <c r="N276" s="267">
        <v>13.491669668853834</v>
      </c>
      <c r="O276" s="248">
        <v>0.29629394271551285</v>
      </c>
      <c r="P276" s="248">
        <v>0.13800000000000001</v>
      </c>
      <c r="Q276" s="249" t="s">
        <v>547</v>
      </c>
      <c r="R276" s="149">
        <v>12</v>
      </c>
      <c r="S276" s="149" t="s">
        <v>102</v>
      </c>
    </row>
    <row r="277" spans="1:19" x14ac:dyDescent="0.25">
      <c r="A277" s="149" t="s">
        <v>866</v>
      </c>
      <c r="B277" s="149">
        <v>289</v>
      </c>
      <c r="C277" t="s">
        <v>251</v>
      </c>
      <c r="D277" t="s">
        <v>252</v>
      </c>
      <c r="E277" t="s">
        <v>867</v>
      </c>
      <c r="F277" s="26" t="s">
        <v>4</v>
      </c>
      <c r="G277" s="149" t="s">
        <v>423</v>
      </c>
      <c r="H277" s="149" t="s">
        <v>424</v>
      </c>
      <c r="I277" s="149">
        <v>2404.4550000000004</v>
      </c>
      <c r="J277" s="185">
        <v>171292</v>
      </c>
      <c r="K277" s="185" t="s">
        <v>1422</v>
      </c>
      <c r="L277">
        <v>23638.296000000002</v>
      </c>
      <c r="M277" s="269">
        <v>3.5350000000000001</v>
      </c>
      <c r="N277" s="248">
        <v>14.037170445788481</v>
      </c>
      <c r="O277" s="248">
        <v>0.25183137966815761</v>
      </c>
      <c r="P277" s="248">
        <v>0.13800000000000001</v>
      </c>
      <c r="Q277" s="249" t="s">
        <v>547</v>
      </c>
      <c r="R277" s="149">
        <v>12</v>
      </c>
      <c r="S277" s="149" t="s">
        <v>252</v>
      </c>
    </row>
    <row r="278" spans="1:19" x14ac:dyDescent="0.25">
      <c r="A278" s="149" t="s">
        <v>907</v>
      </c>
      <c r="B278" s="149">
        <v>44</v>
      </c>
      <c r="C278" t="s">
        <v>272</v>
      </c>
      <c r="D278" t="s">
        <v>273</v>
      </c>
      <c r="E278" t="s">
        <v>908</v>
      </c>
      <c r="F278" s="26" t="s">
        <v>14</v>
      </c>
      <c r="G278" s="149" t="s">
        <v>423</v>
      </c>
      <c r="H278" s="149" t="s">
        <v>424</v>
      </c>
      <c r="I278" s="149">
        <v>2558.2599999999998</v>
      </c>
      <c r="J278" s="185">
        <v>173113</v>
      </c>
      <c r="K278" s="185" t="s">
        <v>1422</v>
      </c>
      <c r="L278">
        <v>23889.594000000001</v>
      </c>
      <c r="M278" s="269">
        <v>4.4716666666666649</v>
      </c>
      <c r="N278" s="248">
        <v>14.777977390490602</v>
      </c>
      <c r="O278" s="248">
        <v>0.30258989769087835</v>
      </c>
      <c r="P278" s="248">
        <v>0.13800000000000001</v>
      </c>
      <c r="Q278" s="249" t="s">
        <v>547</v>
      </c>
      <c r="R278" s="149">
        <v>12</v>
      </c>
      <c r="S278" s="149" t="s">
        <v>273</v>
      </c>
    </row>
    <row r="279" spans="1:19" x14ac:dyDescent="0.25">
      <c r="A279" s="149" t="s">
        <v>686</v>
      </c>
      <c r="B279" s="149">
        <v>169</v>
      </c>
      <c r="C279" t="s">
        <v>101</v>
      </c>
      <c r="D279" t="s">
        <v>141</v>
      </c>
      <c r="E279" t="s">
        <v>687</v>
      </c>
      <c r="F279" s="26" t="s">
        <v>11</v>
      </c>
      <c r="G279" s="149" t="s">
        <v>423</v>
      </c>
      <c r="H279" s="149" t="s">
        <v>424</v>
      </c>
      <c r="I279" s="149">
        <v>2594.4959999999996</v>
      </c>
      <c r="J279" s="185">
        <v>183103</v>
      </c>
      <c r="K279" s="185" t="s">
        <v>1422</v>
      </c>
      <c r="L279">
        <v>25268.214000000004</v>
      </c>
      <c r="M279" s="269">
        <v>3.9800000000000009</v>
      </c>
      <c r="N279" s="248">
        <v>14.169598531973804</v>
      </c>
      <c r="O279" s="248">
        <v>0.2808830462640915</v>
      </c>
      <c r="P279" s="248">
        <v>0.13800000000000001</v>
      </c>
      <c r="Q279" s="249" t="s">
        <v>547</v>
      </c>
      <c r="R279" s="149">
        <v>0</v>
      </c>
      <c r="S279" s="149" t="s">
        <v>141</v>
      </c>
    </row>
    <row r="280" spans="1:19" x14ac:dyDescent="0.25">
      <c r="A280" s="149" t="s">
        <v>815</v>
      </c>
      <c r="B280" s="149">
        <v>88</v>
      </c>
      <c r="C280" t="s">
        <v>214</v>
      </c>
      <c r="D280" t="s">
        <v>215</v>
      </c>
      <c r="E280" t="s">
        <v>816</v>
      </c>
      <c r="F280" s="26" t="s">
        <v>4</v>
      </c>
      <c r="G280" s="149" t="s">
        <v>423</v>
      </c>
      <c r="H280" s="149" t="s">
        <v>424</v>
      </c>
      <c r="I280" s="149">
        <v>2598.7959999999998</v>
      </c>
      <c r="J280" s="185">
        <v>191062</v>
      </c>
      <c r="K280" s="185" t="s">
        <v>1422</v>
      </c>
      <c r="L280">
        <v>26366.556</v>
      </c>
      <c r="M280" s="269">
        <v>5.1899999999999995</v>
      </c>
      <c r="N280" s="248">
        <v>13.601846521024589</v>
      </c>
      <c r="O280" s="248">
        <v>0.38156584048921111</v>
      </c>
      <c r="P280" s="248">
        <v>0.13800000000000001</v>
      </c>
      <c r="Q280" s="249" t="s">
        <v>547</v>
      </c>
      <c r="R280" s="149">
        <v>0</v>
      </c>
      <c r="S280" s="149" t="s">
        <v>215</v>
      </c>
    </row>
    <row r="281" spans="1:19" x14ac:dyDescent="0.25">
      <c r="A281" s="149" t="s">
        <v>741</v>
      </c>
      <c r="B281" s="149">
        <v>5</v>
      </c>
      <c r="C281" t="s">
        <v>157</v>
      </c>
      <c r="D281" t="s">
        <v>158</v>
      </c>
      <c r="E281" t="s">
        <v>742</v>
      </c>
      <c r="F281" s="26" t="s">
        <v>9</v>
      </c>
      <c r="G281" s="149" t="s">
        <v>423</v>
      </c>
      <c r="H281" s="149" t="s">
        <v>424</v>
      </c>
      <c r="I281" s="149">
        <v>2629.6</v>
      </c>
      <c r="J281" s="185">
        <v>207840</v>
      </c>
      <c r="K281" s="185" t="s">
        <v>1422</v>
      </c>
      <c r="L281">
        <v>28681.920000000002</v>
      </c>
      <c r="M281" s="269">
        <v>3.9233333333333338</v>
      </c>
      <c r="N281" s="267">
        <v>12.652040030792918</v>
      </c>
      <c r="O281" s="248">
        <v>0.31009491937937333</v>
      </c>
      <c r="P281" s="248">
        <v>0.13800000000000001</v>
      </c>
      <c r="Q281" s="249" t="s">
        <v>547</v>
      </c>
      <c r="R281" s="149">
        <v>12</v>
      </c>
      <c r="S281" s="149" t="s">
        <v>158</v>
      </c>
    </row>
    <row r="282" spans="1:19" x14ac:dyDescent="0.25">
      <c r="A282" s="149" t="s">
        <v>697</v>
      </c>
      <c r="B282" s="149">
        <v>169</v>
      </c>
      <c r="C282" t="s">
        <v>101</v>
      </c>
      <c r="D282" t="s">
        <v>149</v>
      </c>
      <c r="E282" t="s">
        <v>698</v>
      </c>
      <c r="F282" s="26" t="s">
        <v>9</v>
      </c>
      <c r="G282" s="149" t="s">
        <v>423</v>
      </c>
      <c r="H282" s="149" t="s">
        <v>424</v>
      </c>
      <c r="I282" s="149">
        <v>2644.7519999999995</v>
      </c>
      <c r="J282" s="185">
        <v>200442</v>
      </c>
      <c r="K282" s="185" t="s">
        <v>1422</v>
      </c>
      <c r="L282">
        <v>27660.996000000003</v>
      </c>
      <c r="M282" s="269">
        <v>3.625</v>
      </c>
      <c r="N282" s="248">
        <v>13.194599934145536</v>
      </c>
      <c r="O282" s="248">
        <v>0.27473360451187867</v>
      </c>
      <c r="P282" s="248">
        <v>0.13800000000000001</v>
      </c>
      <c r="Q282" s="249" t="s">
        <v>547</v>
      </c>
      <c r="R282" s="149">
        <v>12</v>
      </c>
      <c r="S282" s="149" t="s">
        <v>149</v>
      </c>
    </row>
    <row r="283" spans="1:19" x14ac:dyDescent="0.25">
      <c r="A283" s="149" t="s">
        <v>655</v>
      </c>
      <c r="B283" s="149">
        <v>169</v>
      </c>
      <c r="C283" t="s">
        <v>101</v>
      </c>
      <c r="D283" t="s">
        <v>118</v>
      </c>
      <c r="E283" t="s">
        <v>656</v>
      </c>
      <c r="F283" s="26" t="s">
        <v>9</v>
      </c>
      <c r="G283" s="149" t="s">
        <v>423</v>
      </c>
      <c r="H283" s="149" t="s">
        <v>424</v>
      </c>
      <c r="I283" s="149">
        <v>2708.2549999999997</v>
      </c>
      <c r="J283" s="185">
        <v>188667</v>
      </c>
      <c r="K283" s="185" t="s">
        <v>1422</v>
      </c>
      <c r="L283">
        <v>26036.046000000002</v>
      </c>
      <c r="M283" s="269">
        <v>4.2083333333333321</v>
      </c>
      <c r="N283" s="248">
        <v>14.354683118934416</v>
      </c>
      <c r="O283" s="248">
        <v>0.29316797162748703</v>
      </c>
      <c r="P283" s="248">
        <v>0.13800000000000001</v>
      </c>
      <c r="Q283" s="249" t="s">
        <v>547</v>
      </c>
      <c r="R283" s="149">
        <v>12</v>
      </c>
      <c r="S283" s="149" t="s">
        <v>118</v>
      </c>
    </row>
    <row r="284" spans="1:19" x14ac:dyDescent="0.25">
      <c r="A284" s="149" t="s">
        <v>854</v>
      </c>
      <c r="B284" s="149">
        <v>240</v>
      </c>
      <c r="C284" t="s">
        <v>1340</v>
      </c>
      <c r="D284" t="s">
        <v>242</v>
      </c>
      <c r="E284" t="s">
        <v>855</v>
      </c>
      <c r="F284" s="26" t="s">
        <v>13</v>
      </c>
      <c r="G284" s="149" t="s">
        <v>423</v>
      </c>
      <c r="H284" s="149" t="s">
        <v>424</v>
      </c>
      <c r="I284" s="149">
        <v>2838.9669999999996</v>
      </c>
      <c r="J284" s="185">
        <v>211993</v>
      </c>
      <c r="K284" s="185" t="s">
        <v>1422</v>
      </c>
      <c r="L284">
        <v>29255.034000000003</v>
      </c>
      <c r="M284" s="269">
        <v>3.7600000000000002</v>
      </c>
      <c r="N284" s="248">
        <v>13.391795955526831</v>
      </c>
      <c r="O284" s="248">
        <v>0.28076891348155869</v>
      </c>
      <c r="P284" s="248">
        <v>0.13800000000000001</v>
      </c>
      <c r="Q284" s="249" t="s">
        <v>547</v>
      </c>
      <c r="R284" s="149">
        <v>12</v>
      </c>
      <c r="S284" s="149" t="s">
        <v>242</v>
      </c>
    </row>
    <row r="285" spans="1:19" x14ac:dyDescent="0.25">
      <c r="A285" s="149" t="s">
        <v>653</v>
      </c>
      <c r="B285" s="149">
        <v>169</v>
      </c>
      <c r="C285" t="s">
        <v>101</v>
      </c>
      <c r="D285" t="s">
        <v>115</v>
      </c>
      <c r="E285" t="s">
        <v>654</v>
      </c>
      <c r="F285" s="26" t="s">
        <v>9</v>
      </c>
      <c r="G285" s="149" t="s">
        <v>423</v>
      </c>
      <c r="H285" s="149" t="s">
        <v>424</v>
      </c>
      <c r="I285" s="149">
        <v>2851.7999999999997</v>
      </c>
      <c r="J285" s="185">
        <v>207881</v>
      </c>
      <c r="K285" s="185" t="s">
        <v>1422</v>
      </c>
      <c r="L285">
        <v>28687.578000000001</v>
      </c>
      <c r="M285" s="269">
        <v>3.6083333333333338</v>
      </c>
      <c r="N285" s="248">
        <v>13.718425445326892</v>
      </c>
      <c r="O285" s="248">
        <v>0.2630282423966151</v>
      </c>
      <c r="P285" s="248">
        <v>0.13800000000000001</v>
      </c>
      <c r="Q285" s="249" t="s">
        <v>547</v>
      </c>
      <c r="R285" s="149">
        <v>12</v>
      </c>
      <c r="S285" s="149" t="s">
        <v>115</v>
      </c>
    </row>
    <row r="286" spans="1:19" x14ac:dyDescent="0.25">
      <c r="A286" s="149" t="s">
        <v>667</v>
      </c>
      <c r="B286" s="149">
        <v>169</v>
      </c>
      <c r="C286" t="s">
        <v>101</v>
      </c>
      <c r="D286" t="s">
        <v>126</v>
      </c>
      <c r="E286" t="s">
        <v>668</v>
      </c>
      <c r="F286" s="26" t="s">
        <v>9</v>
      </c>
      <c r="G286" s="149" t="s">
        <v>423</v>
      </c>
      <c r="H286" s="149" t="s">
        <v>424</v>
      </c>
      <c r="I286" s="149">
        <v>2855.7530000000002</v>
      </c>
      <c r="J286" s="185">
        <v>202879</v>
      </c>
      <c r="K286" s="185" t="s">
        <v>1422</v>
      </c>
      <c r="L286">
        <v>27997.302000000003</v>
      </c>
      <c r="M286" s="269">
        <v>4.3166666666666673</v>
      </c>
      <c r="N286" s="267">
        <v>14.076138979391658</v>
      </c>
      <c r="O286" s="248">
        <v>0.30666553328199841</v>
      </c>
      <c r="P286" s="248">
        <v>0.13800000000000001</v>
      </c>
      <c r="Q286" s="249" t="s">
        <v>547</v>
      </c>
      <c r="R286" s="149">
        <v>12</v>
      </c>
      <c r="S286" s="149" t="s">
        <v>126</v>
      </c>
    </row>
    <row r="287" spans="1:19" x14ac:dyDescent="0.25">
      <c r="A287" s="149" t="s">
        <v>833</v>
      </c>
      <c r="B287" s="149">
        <v>63</v>
      </c>
      <c r="C287" t="s">
        <v>225</v>
      </c>
      <c r="D287" t="s">
        <v>834</v>
      </c>
      <c r="E287" t="s">
        <v>835</v>
      </c>
      <c r="F287" s="26" t="s">
        <v>14</v>
      </c>
      <c r="G287" s="149" t="s">
        <v>423</v>
      </c>
      <c r="H287" s="149" t="s">
        <v>424</v>
      </c>
      <c r="I287" s="149">
        <v>2976.232</v>
      </c>
      <c r="J287" s="185">
        <v>205792</v>
      </c>
      <c r="K287" s="185" t="s">
        <v>1422</v>
      </c>
      <c r="L287">
        <v>28399.296000000002</v>
      </c>
      <c r="M287" s="269">
        <v>5.9150000000000018</v>
      </c>
      <c r="N287" s="248">
        <v>14.462330897216606</v>
      </c>
      <c r="O287" s="248">
        <v>0.40899354620204353</v>
      </c>
      <c r="P287" s="248">
        <v>0.13800000000000001</v>
      </c>
      <c r="Q287" s="249" t="s">
        <v>547</v>
      </c>
      <c r="R287" s="149">
        <v>0</v>
      </c>
      <c r="S287" s="149" t="s">
        <v>226</v>
      </c>
    </row>
    <row r="288" spans="1:19" x14ac:dyDescent="0.25">
      <c r="A288" s="149" t="s">
        <v>679</v>
      </c>
      <c r="B288" s="149">
        <v>169</v>
      </c>
      <c r="C288" t="s">
        <v>101</v>
      </c>
      <c r="D288" t="s">
        <v>137</v>
      </c>
      <c r="E288" t="s">
        <v>680</v>
      </c>
      <c r="F288" s="26" t="s">
        <v>9</v>
      </c>
      <c r="G288" s="149" t="s">
        <v>423</v>
      </c>
      <c r="H288" s="149" t="s">
        <v>424</v>
      </c>
      <c r="I288" s="149">
        <v>2997.0529999999999</v>
      </c>
      <c r="J288" s="185">
        <v>242102</v>
      </c>
      <c r="K288" s="185" t="s">
        <v>1422</v>
      </c>
      <c r="L288">
        <v>33410.076000000001</v>
      </c>
      <c r="M288" s="269">
        <v>3.9399999999999991</v>
      </c>
      <c r="N288" s="267">
        <v>12.379298807940454</v>
      </c>
      <c r="O288" s="248">
        <v>0.31827327711588677</v>
      </c>
      <c r="P288" s="248">
        <v>0.13800000000000001</v>
      </c>
      <c r="Q288" s="249" t="s">
        <v>547</v>
      </c>
      <c r="R288" s="149">
        <v>12</v>
      </c>
      <c r="S288" s="149" t="s">
        <v>681</v>
      </c>
    </row>
    <row r="289" spans="1:19" x14ac:dyDescent="0.25">
      <c r="A289" s="149" t="s">
        <v>695</v>
      </c>
      <c r="B289" s="149">
        <v>169</v>
      </c>
      <c r="C289" t="s">
        <v>101</v>
      </c>
      <c r="D289" t="s">
        <v>148</v>
      </c>
      <c r="E289" t="s">
        <v>696</v>
      </c>
      <c r="F289" s="26" t="s">
        <v>6</v>
      </c>
      <c r="G289" s="149" t="s">
        <v>423</v>
      </c>
      <c r="H289" s="149" t="s">
        <v>424</v>
      </c>
      <c r="I289" s="149">
        <v>3057.6930000000002</v>
      </c>
      <c r="J289" s="185">
        <v>223918</v>
      </c>
      <c r="K289" s="185" t="s">
        <v>1422</v>
      </c>
      <c r="L289">
        <v>30900.684000000001</v>
      </c>
      <c r="M289" s="269">
        <v>3.855</v>
      </c>
      <c r="N289" s="248">
        <v>13.655414035495136</v>
      </c>
      <c r="O289" s="248">
        <v>0.28230561079872962</v>
      </c>
      <c r="P289" s="248">
        <v>0.13800000000000001</v>
      </c>
      <c r="Q289" s="249" t="s">
        <v>547</v>
      </c>
      <c r="R289" s="149">
        <v>12</v>
      </c>
      <c r="S289" s="149" t="s">
        <v>148</v>
      </c>
    </row>
    <row r="290" spans="1:19" x14ac:dyDescent="0.25">
      <c r="A290" s="149" t="s">
        <v>1027</v>
      </c>
      <c r="B290" s="149">
        <v>741</v>
      </c>
      <c r="C290" t="s">
        <v>371</v>
      </c>
      <c r="D290" t="s">
        <v>372</v>
      </c>
      <c r="E290" t="s">
        <v>1028</v>
      </c>
      <c r="F290" s="26" t="s">
        <v>5</v>
      </c>
      <c r="G290" s="149" t="s">
        <v>423</v>
      </c>
      <c r="H290" s="149" t="s">
        <v>424</v>
      </c>
      <c r="I290" s="149">
        <v>3305.0939999999996</v>
      </c>
      <c r="J290" s="185">
        <v>231987</v>
      </c>
      <c r="K290" s="185" t="s">
        <v>1422</v>
      </c>
      <c r="L290">
        <v>32014.206000000002</v>
      </c>
      <c r="M290" s="269">
        <v>3.7708333333333335</v>
      </c>
      <c r="N290" s="248">
        <v>14.246893144874495</v>
      </c>
      <c r="O290" s="248">
        <v>0.26467758935146785</v>
      </c>
      <c r="P290" s="248">
        <v>0.13800000000000001</v>
      </c>
      <c r="Q290" s="249" t="s">
        <v>547</v>
      </c>
      <c r="R290" s="149">
        <v>12</v>
      </c>
      <c r="S290" s="149" t="s">
        <v>372</v>
      </c>
    </row>
    <row r="291" spans="1:19" x14ac:dyDescent="0.25">
      <c r="A291" s="149" t="s">
        <v>650</v>
      </c>
      <c r="B291" s="149">
        <v>169</v>
      </c>
      <c r="C291" t="s">
        <v>101</v>
      </c>
      <c r="D291" t="s">
        <v>110</v>
      </c>
      <c r="E291" t="s">
        <v>638</v>
      </c>
      <c r="F291" s="26" t="s">
        <v>9</v>
      </c>
      <c r="G291" s="149" t="s">
        <v>423</v>
      </c>
      <c r="H291" s="149" t="s">
        <v>424</v>
      </c>
      <c r="I291" s="149">
        <v>3475.7799999999997</v>
      </c>
      <c r="J291" s="185">
        <v>274268</v>
      </c>
      <c r="K291" s="185" t="s">
        <v>1422</v>
      </c>
      <c r="L291">
        <v>37848.984000000004</v>
      </c>
      <c r="M291" s="269">
        <v>4.0183333333333335</v>
      </c>
      <c r="N291" s="267">
        <v>12.672933043592398</v>
      </c>
      <c r="O291" s="248">
        <v>0.31707997821112577</v>
      </c>
      <c r="P291" s="248">
        <v>0.13800000000000001</v>
      </c>
      <c r="Q291" s="249" t="s">
        <v>547</v>
      </c>
      <c r="R291" s="149">
        <v>9</v>
      </c>
      <c r="S291" s="149" t="s">
        <v>110</v>
      </c>
    </row>
    <row r="292" spans="1:19" x14ac:dyDescent="0.25">
      <c r="A292" s="149" t="s">
        <v>940</v>
      </c>
      <c r="B292" s="149">
        <v>254</v>
      </c>
      <c r="C292" t="s">
        <v>301</v>
      </c>
      <c r="D292" t="s">
        <v>303</v>
      </c>
      <c r="E292" t="s">
        <v>941</v>
      </c>
      <c r="F292" s="26" t="s">
        <v>10</v>
      </c>
      <c r="G292" s="149" t="s">
        <v>423</v>
      </c>
      <c r="H292" s="149" t="s">
        <v>424</v>
      </c>
      <c r="I292" s="149">
        <v>3481.9199999999996</v>
      </c>
      <c r="J292" s="185">
        <v>268328</v>
      </c>
      <c r="K292" s="185" t="s">
        <v>1422</v>
      </c>
      <c r="L292">
        <v>37029.264000000003</v>
      </c>
      <c r="M292" s="269">
        <v>7.3208333333333355</v>
      </c>
      <c r="N292" s="248">
        <v>12.976357294058017</v>
      </c>
      <c r="O292" s="248">
        <v>0.56416705917041965</v>
      </c>
      <c r="P292" s="248">
        <v>0.13800000000000001</v>
      </c>
      <c r="Q292" s="249" t="s">
        <v>547</v>
      </c>
      <c r="R292" s="149">
        <v>12</v>
      </c>
      <c r="S292" s="149" t="s">
        <v>303</v>
      </c>
    </row>
    <row r="293" spans="1:19" x14ac:dyDescent="0.25">
      <c r="A293" s="149" t="s">
        <v>948</v>
      </c>
      <c r="B293" s="149">
        <v>254</v>
      </c>
      <c r="C293" t="s">
        <v>301</v>
      </c>
      <c r="D293" t="s">
        <v>307</v>
      </c>
      <c r="E293" t="s">
        <v>949</v>
      </c>
      <c r="F293" s="26" t="s">
        <v>10</v>
      </c>
      <c r="G293" s="149" t="s">
        <v>423</v>
      </c>
      <c r="H293" s="149" t="s">
        <v>424</v>
      </c>
      <c r="I293" s="149">
        <v>3593.2570000000001</v>
      </c>
      <c r="J293" s="185">
        <v>263981</v>
      </c>
      <c r="K293" s="185" t="s">
        <v>1422</v>
      </c>
      <c r="L293">
        <v>36429.378000000004</v>
      </c>
      <c r="M293" s="269">
        <v>4.8391666666666664</v>
      </c>
      <c r="N293" s="267">
        <v>13.611801606933833</v>
      </c>
      <c r="O293" s="248">
        <v>0.35551257698331434</v>
      </c>
      <c r="P293" s="248">
        <v>0.13800000000000001</v>
      </c>
      <c r="Q293" s="249" t="s">
        <v>547</v>
      </c>
      <c r="R293" s="149">
        <v>12</v>
      </c>
      <c r="S293" s="149" t="s">
        <v>307</v>
      </c>
    </row>
    <row r="294" spans="1:19" x14ac:dyDescent="0.25">
      <c r="A294" s="149" t="s">
        <v>847</v>
      </c>
      <c r="B294" s="149">
        <v>280</v>
      </c>
      <c r="C294" t="s">
        <v>236</v>
      </c>
      <c r="D294" t="s">
        <v>237</v>
      </c>
      <c r="E294" t="s">
        <v>848</v>
      </c>
      <c r="F294" s="26" t="s">
        <v>6</v>
      </c>
      <c r="G294" s="149" t="s">
        <v>425</v>
      </c>
      <c r="H294" s="149" t="s">
        <v>426</v>
      </c>
      <c r="I294" s="149">
        <v>3908.0070000000001</v>
      </c>
      <c r="J294" s="185">
        <v>0</v>
      </c>
      <c r="K294" s="185" t="s">
        <v>501</v>
      </c>
      <c r="L294">
        <v>0</v>
      </c>
      <c r="M294" s="269">
        <v>0</v>
      </c>
      <c r="N294" s="267" t="s">
        <v>2135</v>
      </c>
      <c r="O294" s="248" t="s">
        <v>2135</v>
      </c>
      <c r="P294" s="248">
        <v>0</v>
      </c>
      <c r="Q294" s="249" t="s">
        <v>547</v>
      </c>
      <c r="R294" s="149">
        <v>12</v>
      </c>
      <c r="S294" s="149" t="s">
        <v>849</v>
      </c>
    </row>
    <row r="295" spans="1:19" x14ac:dyDescent="0.25">
      <c r="A295" s="149" t="s">
        <v>938</v>
      </c>
      <c r="B295" s="149">
        <v>254</v>
      </c>
      <c r="C295" t="s">
        <v>301</v>
      </c>
      <c r="D295" t="s">
        <v>302</v>
      </c>
      <c r="E295" t="s">
        <v>939</v>
      </c>
      <c r="F295" s="26" t="s">
        <v>10</v>
      </c>
      <c r="G295" s="149" t="s">
        <v>423</v>
      </c>
      <c r="H295" s="149" t="s">
        <v>424</v>
      </c>
      <c r="I295" s="149">
        <v>4231</v>
      </c>
      <c r="J295" s="185">
        <v>306866</v>
      </c>
      <c r="K295" s="185" t="s">
        <v>1422</v>
      </c>
      <c r="L295">
        <v>42347.508000000002</v>
      </c>
      <c r="M295" s="269">
        <v>6.9591666666666692</v>
      </c>
      <c r="N295" s="248">
        <v>13.787777075335814</v>
      </c>
      <c r="O295" s="248">
        <v>0.50473449263373527</v>
      </c>
      <c r="P295" s="248">
        <v>0.13800000000000001</v>
      </c>
      <c r="Q295" s="249" t="s">
        <v>547</v>
      </c>
      <c r="R295" s="149">
        <v>0</v>
      </c>
      <c r="S295" s="149" t="s">
        <v>302</v>
      </c>
    </row>
    <row r="296" spans="1:19" x14ac:dyDescent="0.25">
      <c r="A296" s="149" t="s">
        <v>852</v>
      </c>
      <c r="B296" s="149">
        <v>240</v>
      </c>
      <c r="C296" t="s">
        <v>1340</v>
      </c>
      <c r="D296" t="s">
        <v>241</v>
      </c>
      <c r="E296" t="s">
        <v>853</v>
      </c>
      <c r="F296" s="26" t="s">
        <v>13</v>
      </c>
      <c r="G296" s="149" t="s">
        <v>423</v>
      </c>
      <c r="H296" s="149" t="s">
        <v>424</v>
      </c>
      <c r="I296" s="149">
        <v>4595.6799999999994</v>
      </c>
      <c r="J296" s="185">
        <v>307410</v>
      </c>
      <c r="K296" s="185" t="s">
        <v>1422</v>
      </c>
      <c r="L296">
        <v>42422.58</v>
      </c>
      <c r="M296" s="269">
        <v>3.7600000000000002</v>
      </c>
      <c r="N296" s="267">
        <v>14.949676328030966</v>
      </c>
      <c r="O296" s="248">
        <v>0.25151046199909488</v>
      </c>
      <c r="P296" s="248">
        <v>0.13800000000000001</v>
      </c>
      <c r="Q296" s="249" t="s">
        <v>547</v>
      </c>
      <c r="R296" s="149">
        <v>12</v>
      </c>
      <c r="S296" s="149" t="s">
        <v>241</v>
      </c>
    </row>
    <row r="297" spans="1:19" x14ac:dyDescent="0.25">
      <c r="A297" s="149" t="s">
        <v>888</v>
      </c>
      <c r="B297" s="149">
        <v>17</v>
      </c>
      <c r="C297" t="s">
        <v>258</v>
      </c>
      <c r="D297" t="s">
        <v>259</v>
      </c>
      <c r="E297" t="s">
        <v>889</v>
      </c>
      <c r="F297" s="26" t="s">
        <v>11</v>
      </c>
      <c r="G297" s="149" t="s">
        <v>428</v>
      </c>
      <c r="H297" s="149" t="s">
        <v>429</v>
      </c>
      <c r="I297" s="149">
        <v>4625.4970000000003</v>
      </c>
      <c r="J297" s="185">
        <v>0</v>
      </c>
      <c r="K297" s="185" t="s">
        <v>501</v>
      </c>
      <c r="L297">
        <v>0</v>
      </c>
      <c r="M297" s="269">
        <v>0</v>
      </c>
      <c r="N297" s="248" t="s">
        <v>2135</v>
      </c>
      <c r="O297" s="248" t="s">
        <v>2135</v>
      </c>
      <c r="P297" s="248">
        <v>0</v>
      </c>
      <c r="Q297" s="249" t="s">
        <v>547</v>
      </c>
      <c r="R297" s="149">
        <v>12</v>
      </c>
      <c r="S297" s="149" t="s">
        <v>259</v>
      </c>
    </row>
    <row r="298" spans="1:19" x14ac:dyDescent="0.25">
      <c r="A298" s="149" t="s">
        <v>942</v>
      </c>
      <c r="B298" s="149">
        <v>254</v>
      </c>
      <c r="C298" t="s">
        <v>301</v>
      </c>
      <c r="D298" t="s">
        <v>304</v>
      </c>
      <c r="E298" t="s">
        <v>943</v>
      </c>
      <c r="F298" s="26" t="s">
        <v>10</v>
      </c>
      <c r="G298" s="149" t="s">
        <v>423</v>
      </c>
      <c r="H298" s="149" t="s">
        <v>424</v>
      </c>
      <c r="I298" s="149">
        <v>4695.6000000000004</v>
      </c>
      <c r="J298" s="185">
        <v>350129</v>
      </c>
      <c r="K298" s="185" t="s">
        <v>1422</v>
      </c>
      <c r="L298">
        <v>48317.802000000003</v>
      </c>
      <c r="M298" s="269">
        <v>4.4666666666666677</v>
      </c>
      <c r="N298" s="248">
        <v>13.411057067537964</v>
      </c>
      <c r="O298" s="248">
        <v>0.33305850867478781</v>
      </c>
      <c r="P298" s="248">
        <v>0.13800000000000001</v>
      </c>
      <c r="Q298" s="249" t="s">
        <v>547</v>
      </c>
      <c r="R298" s="149">
        <v>12</v>
      </c>
      <c r="S298" s="149" t="s">
        <v>304</v>
      </c>
    </row>
    <row r="299" spans="1:19" x14ac:dyDescent="0.25">
      <c r="A299" s="149" t="s">
        <v>817</v>
      </c>
      <c r="B299" s="149">
        <v>274</v>
      </c>
      <c r="C299" t="s">
        <v>212</v>
      </c>
      <c r="D299" t="s">
        <v>818</v>
      </c>
      <c r="E299" t="s">
        <v>819</v>
      </c>
      <c r="F299" s="26" t="s">
        <v>14</v>
      </c>
      <c r="G299" s="149" t="s">
        <v>423</v>
      </c>
      <c r="H299" s="149" t="s">
        <v>424</v>
      </c>
      <c r="I299" s="149">
        <v>5842.295000000001</v>
      </c>
      <c r="J299" s="185">
        <v>438923</v>
      </c>
      <c r="K299" s="185" t="s">
        <v>1422</v>
      </c>
      <c r="L299">
        <v>60571.374000000003</v>
      </c>
      <c r="M299" s="269">
        <v>3.9233333333333338</v>
      </c>
      <c r="N299" s="267">
        <v>13.310523713726555</v>
      </c>
      <c r="O299" s="248">
        <v>0.294754242411016</v>
      </c>
      <c r="P299" s="248">
        <v>0.13800000000000001</v>
      </c>
      <c r="Q299" s="249" t="s">
        <v>547</v>
      </c>
      <c r="R299" s="149">
        <v>12</v>
      </c>
      <c r="S299" s="149" t="s">
        <v>213</v>
      </c>
    </row>
    <row r="300" spans="1:19" x14ac:dyDescent="0.25">
      <c r="A300" s="149" t="s">
        <v>701</v>
      </c>
      <c r="B300" s="149">
        <v>53</v>
      </c>
      <c r="C300" t="s">
        <v>2003</v>
      </c>
      <c r="D300" t="s">
        <v>382</v>
      </c>
      <c r="E300" t="s">
        <v>702</v>
      </c>
      <c r="F300" s="26" t="s">
        <v>13</v>
      </c>
      <c r="G300" s="149" t="s">
        <v>423</v>
      </c>
      <c r="H300" s="149" t="s">
        <v>424</v>
      </c>
      <c r="I300" s="149">
        <v>6161.5400000000009</v>
      </c>
      <c r="J300" s="185">
        <v>416783</v>
      </c>
      <c r="K300" s="185" t="s">
        <v>1422</v>
      </c>
      <c r="L300">
        <v>57516.054000000004</v>
      </c>
      <c r="M300" s="269">
        <v>4.0666666666666673</v>
      </c>
      <c r="N300" s="248">
        <v>14.783568427694989</v>
      </c>
      <c r="O300" s="248">
        <v>0.2750801801714074</v>
      </c>
      <c r="P300" s="248">
        <v>0.13800000000000001</v>
      </c>
      <c r="Q300" s="249" t="s">
        <v>547</v>
      </c>
      <c r="R300" s="149">
        <v>12</v>
      </c>
      <c r="S300" s="149" t="s">
        <v>382</v>
      </c>
    </row>
    <row r="301" spans="1:19" x14ac:dyDescent="0.25">
      <c r="A301" s="149" t="s">
        <v>950</v>
      </c>
      <c r="B301" s="149">
        <v>254</v>
      </c>
      <c r="C301" t="s">
        <v>301</v>
      </c>
      <c r="D301" t="s">
        <v>308</v>
      </c>
      <c r="E301" t="s">
        <v>951</v>
      </c>
      <c r="F301" s="26" t="s">
        <v>10</v>
      </c>
      <c r="G301" s="149" t="s">
        <v>423</v>
      </c>
      <c r="H301" s="149" t="s">
        <v>424</v>
      </c>
      <c r="I301" s="149">
        <v>6721.9699999999993</v>
      </c>
      <c r="J301" s="185">
        <v>493234</v>
      </c>
      <c r="K301" s="185" t="s">
        <v>1422</v>
      </c>
      <c r="L301">
        <v>68066.292000000001</v>
      </c>
      <c r="M301" s="269">
        <v>4.1724999999999994</v>
      </c>
      <c r="N301" s="248">
        <v>13.628358953356823</v>
      </c>
      <c r="O301" s="248">
        <v>0.30616305413442785</v>
      </c>
      <c r="P301" s="248">
        <v>0.13800000000000001</v>
      </c>
      <c r="Q301" s="249" t="s">
        <v>547</v>
      </c>
      <c r="R301" s="149">
        <v>12</v>
      </c>
      <c r="S301" s="149" t="s">
        <v>308</v>
      </c>
    </row>
    <row r="302" spans="1:19" x14ac:dyDescent="0.25">
      <c r="A302" s="149" t="s">
        <v>621</v>
      </c>
      <c r="B302" s="149">
        <v>2</v>
      </c>
      <c r="C302" t="s">
        <v>78</v>
      </c>
      <c r="D302" t="s">
        <v>98</v>
      </c>
      <c r="E302" t="s">
        <v>622</v>
      </c>
      <c r="F302" s="26" t="s">
        <v>14</v>
      </c>
      <c r="G302" s="149" t="s">
        <v>423</v>
      </c>
      <c r="H302" s="149" t="s">
        <v>424</v>
      </c>
      <c r="I302" s="149">
        <v>9012.119999999999</v>
      </c>
      <c r="J302" s="185">
        <v>622444</v>
      </c>
      <c r="K302" s="185" t="s">
        <v>1422</v>
      </c>
      <c r="L302">
        <v>85897.272000000012</v>
      </c>
      <c r="M302" s="269">
        <v>3.5666666666666669</v>
      </c>
      <c r="N302" s="267">
        <v>14.478603697682038</v>
      </c>
      <c r="O302" s="248">
        <v>0.24634051329394938</v>
      </c>
      <c r="P302" s="248">
        <v>0.13800000000000001</v>
      </c>
      <c r="Q302" s="249" t="s">
        <v>547</v>
      </c>
      <c r="R302" s="149">
        <v>5</v>
      </c>
      <c r="S302" s="149" t="s">
        <v>623</v>
      </c>
    </row>
    <row r="303" spans="1:19" x14ac:dyDescent="0.25">
      <c r="A303" s="149" t="s">
        <v>888</v>
      </c>
      <c r="B303" s="149">
        <v>17</v>
      </c>
      <c r="C303" t="s">
        <v>258</v>
      </c>
      <c r="D303" t="s">
        <v>259</v>
      </c>
      <c r="E303" t="s">
        <v>889</v>
      </c>
      <c r="F303" s="26" t="s">
        <v>11</v>
      </c>
      <c r="G303" s="149" t="s">
        <v>423</v>
      </c>
      <c r="H303" s="149" t="s">
        <v>424</v>
      </c>
      <c r="I303" s="149">
        <v>17116.335000000003</v>
      </c>
      <c r="J303" s="185">
        <v>1195116</v>
      </c>
      <c r="K303" s="185" t="s">
        <v>1422</v>
      </c>
      <c r="L303">
        <v>164926.008</v>
      </c>
      <c r="M303" s="269">
        <v>3.5025000000000008</v>
      </c>
      <c r="N303" s="248">
        <v>14.321902643760106</v>
      </c>
      <c r="O303" s="248">
        <v>0.24455549567124038</v>
      </c>
      <c r="P303" s="248">
        <v>0.13800000000000001</v>
      </c>
      <c r="Q303" s="249" t="s">
        <v>547</v>
      </c>
      <c r="R303" s="149">
        <v>0</v>
      </c>
      <c r="S303" s="149" t="s">
        <v>259</v>
      </c>
    </row>
    <row r="304" spans="1:19" x14ac:dyDescent="0.25">
      <c r="A304" s="149" t="s">
        <v>954</v>
      </c>
      <c r="B304" s="149">
        <v>45</v>
      </c>
      <c r="C304" t="s">
        <v>311</v>
      </c>
      <c r="D304" t="s">
        <v>312</v>
      </c>
      <c r="E304" t="s">
        <v>955</v>
      </c>
      <c r="F304" s="26" t="s">
        <v>6</v>
      </c>
      <c r="G304" s="149" t="s">
        <v>423</v>
      </c>
      <c r="H304" s="149" t="s">
        <v>424</v>
      </c>
      <c r="I304" s="149">
        <v>18811</v>
      </c>
      <c r="J304" s="185">
        <v>1281644</v>
      </c>
      <c r="K304" s="185" t="s">
        <v>1422</v>
      </c>
      <c r="L304">
        <v>176866.872</v>
      </c>
      <c r="M304" s="269">
        <v>3.4783333333333331</v>
      </c>
      <c r="N304" s="267">
        <v>14.677242666450278</v>
      </c>
      <c r="O304" s="248">
        <v>0.23698820087537431</v>
      </c>
      <c r="P304" s="248">
        <v>0.13800000000000001</v>
      </c>
      <c r="Q304" s="249" t="s">
        <v>547</v>
      </c>
      <c r="R304" s="149">
        <v>0</v>
      </c>
      <c r="S304" s="149" t="s">
        <v>956</v>
      </c>
    </row>
    <row r="305" spans="1:19" x14ac:dyDescent="0.25">
      <c r="A305" s="149" t="s">
        <v>923</v>
      </c>
      <c r="B305" s="149">
        <v>22</v>
      </c>
      <c r="C305" t="s">
        <v>285</v>
      </c>
      <c r="D305" t="s">
        <v>286</v>
      </c>
      <c r="E305" t="s">
        <v>924</v>
      </c>
      <c r="F305" s="26" t="s">
        <v>6</v>
      </c>
      <c r="G305" s="149" t="s">
        <v>423</v>
      </c>
      <c r="H305" s="149" t="s">
        <v>424</v>
      </c>
      <c r="I305" s="149">
        <v>21796.129999999997</v>
      </c>
      <c r="J305" s="185">
        <v>1396096</v>
      </c>
      <c r="K305" s="185" t="s">
        <v>1422</v>
      </c>
      <c r="L305">
        <v>192661.24800000002</v>
      </c>
      <c r="M305" s="269">
        <v>3.9341666666666666</v>
      </c>
      <c r="N305" s="267">
        <v>15.612200020628951</v>
      </c>
      <c r="O305" s="248">
        <v>0.25199309908073902</v>
      </c>
      <c r="P305" s="248">
        <v>0.13800000000000001</v>
      </c>
      <c r="Q305" s="249" t="s">
        <v>547</v>
      </c>
      <c r="R305" s="149">
        <v>12</v>
      </c>
      <c r="S305" s="149" t="s">
        <v>925</v>
      </c>
    </row>
    <row r="306" spans="1:19" x14ac:dyDescent="0.25">
      <c r="A306" s="149" t="s">
        <v>936</v>
      </c>
      <c r="B306" s="149">
        <v>150</v>
      </c>
      <c r="C306" t="s">
        <v>299</v>
      </c>
      <c r="D306" t="s">
        <v>300</v>
      </c>
      <c r="E306" t="s">
        <v>937</v>
      </c>
      <c r="F306" s="26" t="s">
        <v>5</v>
      </c>
      <c r="G306" s="149" t="s">
        <v>423</v>
      </c>
      <c r="H306" s="149" t="s">
        <v>424</v>
      </c>
      <c r="I306" s="149">
        <v>30761.977999999996</v>
      </c>
      <c r="J306" s="185">
        <v>1965361</v>
      </c>
      <c r="K306" s="185" t="s">
        <v>1422</v>
      </c>
      <c r="L306">
        <v>271219.81800000003</v>
      </c>
      <c r="M306" s="269">
        <v>3.3883333333333336</v>
      </c>
      <c r="N306" s="248">
        <v>15.652075114953433</v>
      </c>
      <c r="O306" s="248">
        <v>0.21647821828405622</v>
      </c>
      <c r="P306" s="248">
        <v>0.13800000000000001</v>
      </c>
      <c r="Q306" s="249" t="s">
        <v>547</v>
      </c>
      <c r="R306" s="149">
        <v>12</v>
      </c>
      <c r="S306" s="149" t="s">
        <v>166</v>
      </c>
    </row>
    <row r="307" spans="1:19" x14ac:dyDescent="0.25">
      <c r="A307" s="149" t="s">
        <v>641</v>
      </c>
      <c r="B307" s="149">
        <v>169</v>
      </c>
      <c r="C307" t="s">
        <v>101</v>
      </c>
      <c r="D307" t="s">
        <v>171</v>
      </c>
      <c r="E307" t="s">
        <v>642</v>
      </c>
      <c r="F307" s="26" t="s">
        <v>9</v>
      </c>
      <c r="G307" s="149" t="s">
        <v>423</v>
      </c>
      <c r="H307" s="149" t="s">
        <v>424</v>
      </c>
      <c r="I307" s="149">
        <v>31263.199999999997</v>
      </c>
      <c r="J307" s="185">
        <v>2258146</v>
      </c>
      <c r="K307" s="185" t="s">
        <v>1422</v>
      </c>
      <c r="L307">
        <v>311624.14800000004</v>
      </c>
      <c r="M307" s="269">
        <v>5.094444444444445</v>
      </c>
      <c r="N307" s="248">
        <v>13.844631835142634</v>
      </c>
      <c r="O307" s="248">
        <v>0.36797254741819285</v>
      </c>
      <c r="P307" s="248">
        <v>0.13800000000000001</v>
      </c>
      <c r="Q307" s="249" t="s">
        <v>547</v>
      </c>
      <c r="R307" s="149">
        <v>12</v>
      </c>
      <c r="S307" s="149" t="s">
        <v>643</v>
      </c>
    </row>
  </sheetData>
  <autoFilter ref="A4:T307" xr:uid="{00000000-0001-0000-1000-000000000000}">
    <sortState xmlns:xlrd2="http://schemas.microsoft.com/office/spreadsheetml/2017/richdata2" ref="A5:T307">
      <sortCondition ref="Q4:Q307"/>
    </sortState>
  </autoFilter>
  <sortState xmlns:xlrd2="http://schemas.microsoft.com/office/spreadsheetml/2017/richdata2" ref="A5:T298">
    <sortCondition ref="F5:F298"/>
    <sortCondition ref="D5:D298"/>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U297"/>
  <sheetViews>
    <sheetView workbookViewId="0">
      <pane xSplit="3" ySplit="4" topLeftCell="D5" activePane="bottomRight" state="frozen"/>
      <selection activeCell="H4" sqref="H4"/>
      <selection pane="topRight" activeCell="H4" sqref="H4"/>
      <selection pane="bottomLeft" activeCell="H4" sqref="H4"/>
      <selection pane="bottomRight" activeCell="A17" sqref="A17:XFD81"/>
    </sheetView>
  </sheetViews>
  <sheetFormatPr defaultRowHeight="15" x14ac:dyDescent="0.25"/>
  <cols>
    <col min="1" max="1" width="11.28515625" style="149" customWidth="1"/>
    <col min="2" max="2" width="9" style="149" customWidth="1"/>
    <col min="3" max="3" width="25.5703125" customWidth="1"/>
    <col min="4" max="4" width="30.7109375" customWidth="1"/>
    <col min="5" max="5" width="12.5703125" bestFit="1" customWidth="1"/>
    <col min="6" max="6" width="22.28515625" customWidth="1"/>
    <col min="7" max="7" width="17" bestFit="1" customWidth="1"/>
    <col min="8" max="8" width="9.5703125" style="149" bestFit="1" customWidth="1"/>
    <col min="9" max="9" width="13.28515625" style="251" bestFit="1" customWidth="1"/>
    <col min="10" max="10" width="14.85546875" style="71" bestFit="1" customWidth="1"/>
    <col min="11" max="11" width="15" style="178" bestFit="1" customWidth="1"/>
    <col min="12" max="12" width="11.5703125" style="71" bestFit="1" customWidth="1"/>
    <col min="13" max="13" width="14.42578125" style="71" bestFit="1" customWidth="1"/>
    <col min="14" max="14" width="15.7109375" style="71" customWidth="1"/>
    <col min="15" max="15" width="13.28515625" style="71" customWidth="1"/>
    <col min="16" max="16" width="12.85546875" style="71" customWidth="1"/>
    <col min="17" max="17" width="10.7109375" style="181" customWidth="1"/>
    <col min="18" max="19" width="9.140625" style="149"/>
  </cols>
  <sheetData>
    <row r="1" spans="1:21" x14ac:dyDescent="0.25">
      <c r="A1" s="84" t="s">
        <v>2223</v>
      </c>
    </row>
    <row r="2" spans="1:21" x14ac:dyDescent="0.25">
      <c r="A2" s="150" t="s">
        <v>1051</v>
      </c>
      <c r="N2" s="246"/>
    </row>
    <row r="3" spans="1:21" x14ac:dyDescent="0.25">
      <c r="A3" s="150" t="s">
        <v>1052</v>
      </c>
      <c r="N3" s="246"/>
    </row>
    <row r="4" spans="1:21" s="148" customFormat="1" ht="75" x14ac:dyDescent="0.25">
      <c r="A4" s="147" t="s">
        <v>1420</v>
      </c>
      <c r="B4" s="147" t="s">
        <v>1384</v>
      </c>
      <c r="C4" s="147" t="s">
        <v>2163</v>
      </c>
      <c r="D4" s="147" t="s">
        <v>54</v>
      </c>
      <c r="E4" s="147" t="s">
        <v>565</v>
      </c>
      <c r="F4" s="147" t="s">
        <v>566</v>
      </c>
      <c r="G4" s="147" t="s">
        <v>415</v>
      </c>
      <c r="H4" s="147" t="s">
        <v>416</v>
      </c>
      <c r="I4" s="184" t="s">
        <v>1425</v>
      </c>
      <c r="J4" s="184" t="s">
        <v>437</v>
      </c>
      <c r="K4" s="179" t="s">
        <v>438</v>
      </c>
      <c r="L4" s="184" t="s">
        <v>439</v>
      </c>
      <c r="M4" s="184" t="s">
        <v>440</v>
      </c>
      <c r="N4" s="184" t="s">
        <v>1426</v>
      </c>
      <c r="O4" s="184" t="s">
        <v>417</v>
      </c>
      <c r="P4" s="184" t="s">
        <v>1427</v>
      </c>
      <c r="Q4" s="182" t="s">
        <v>441</v>
      </c>
      <c r="R4" s="147" t="s">
        <v>57</v>
      </c>
      <c r="S4" s="147" t="s">
        <v>571</v>
      </c>
      <c r="T4" s="147" t="s">
        <v>572</v>
      </c>
      <c r="U4" s="147" t="s">
        <v>58</v>
      </c>
    </row>
    <row r="5" spans="1:21" x14ac:dyDescent="0.25">
      <c r="A5" s="149" t="s">
        <v>862</v>
      </c>
      <c r="B5" s="149">
        <v>103</v>
      </c>
      <c r="C5" t="s">
        <v>245</v>
      </c>
      <c r="D5" t="s">
        <v>250</v>
      </c>
      <c r="E5" t="s">
        <v>860</v>
      </c>
      <c r="F5" t="s">
        <v>13</v>
      </c>
      <c r="G5" t="s">
        <v>423</v>
      </c>
      <c r="H5" s="149" t="s">
        <v>424</v>
      </c>
      <c r="I5" s="251">
        <v>-897.02158987999996</v>
      </c>
      <c r="J5" s="185">
        <v>16385.300000000003</v>
      </c>
      <c r="K5" s="180">
        <v>74.14</v>
      </c>
      <c r="L5" s="71">
        <v>1214.8061420000001</v>
      </c>
      <c r="M5" s="185">
        <v>-5.4745509077038554E-2</v>
      </c>
      <c r="N5" s="185">
        <v>-262.90199000000001</v>
      </c>
      <c r="O5" s="71">
        <v>118734</v>
      </c>
      <c r="P5" s="185" t="s">
        <v>1422</v>
      </c>
      <c r="Q5" s="183">
        <v>0.13800006737749931</v>
      </c>
      <c r="R5" s="149" t="s">
        <v>584</v>
      </c>
      <c r="S5" s="149">
        <v>12</v>
      </c>
      <c r="T5" t="s">
        <v>965</v>
      </c>
    </row>
    <row r="6" spans="1:21" x14ac:dyDescent="0.25">
      <c r="A6" s="149" t="s">
        <v>826</v>
      </c>
      <c r="B6" s="149">
        <v>13</v>
      </c>
      <c r="C6" t="s">
        <v>218</v>
      </c>
      <c r="D6" t="s">
        <v>77</v>
      </c>
      <c r="E6" t="s">
        <v>596</v>
      </c>
      <c r="F6" t="s">
        <v>12</v>
      </c>
      <c r="G6" t="s">
        <v>423</v>
      </c>
      <c r="H6" s="149" t="s">
        <v>424</v>
      </c>
      <c r="I6" s="251">
        <v>-426.5</v>
      </c>
      <c r="J6" s="185">
        <v>52.2</v>
      </c>
      <c r="K6" s="180">
        <v>74.14</v>
      </c>
      <c r="L6" s="71">
        <v>3.8701080000000001</v>
      </c>
      <c r="M6" s="185">
        <v>-8.1704980842911876</v>
      </c>
      <c r="N6" s="185">
        <v>-125</v>
      </c>
      <c r="O6" s="71">
        <v>378</v>
      </c>
      <c r="P6" s="185" t="s">
        <v>1422</v>
      </c>
      <c r="Q6" s="183">
        <v>0.1380952380952381</v>
      </c>
      <c r="R6" s="149" t="s">
        <v>584</v>
      </c>
      <c r="S6" s="149">
        <v>12</v>
      </c>
      <c r="T6">
        <v>0</v>
      </c>
    </row>
    <row r="7" spans="1:21" x14ac:dyDescent="0.25">
      <c r="A7" s="149" t="s">
        <v>823</v>
      </c>
      <c r="B7" s="149">
        <v>13</v>
      </c>
      <c r="C7" t="s">
        <v>218</v>
      </c>
      <c r="D7" t="s">
        <v>219</v>
      </c>
      <c r="E7" t="s">
        <v>596</v>
      </c>
      <c r="F7" t="s">
        <v>12</v>
      </c>
      <c r="G7" t="s">
        <v>423</v>
      </c>
      <c r="H7" s="149" t="s">
        <v>427</v>
      </c>
      <c r="I7" s="251">
        <v>-412.85199999999998</v>
      </c>
      <c r="J7" s="185">
        <v>1060.3999999999999</v>
      </c>
      <c r="K7" s="180">
        <v>74.14</v>
      </c>
      <c r="L7" s="71">
        <v>78.618055999999996</v>
      </c>
      <c r="M7" s="185">
        <v>-0.38933609958506227</v>
      </c>
      <c r="N7" s="185">
        <v>-121</v>
      </c>
      <c r="O7" s="71">
        <v>7686</v>
      </c>
      <c r="P7" s="185" t="s">
        <v>1422</v>
      </c>
      <c r="Q7" s="183">
        <v>0.13796513140775435</v>
      </c>
      <c r="R7" s="149" t="s">
        <v>584</v>
      </c>
      <c r="S7" s="149">
        <v>12</v>
      </c>
      <c r="T7">
        <v>0</v>
      </c>
    </row>
    <row r="8" spans="1:21" x14ac:dyDescent="0.25">
      <c r="A8" s="149" t="s">
        <v>909</v>
      </c>
      <c r="B8" s="149">
        <v>0</v>
      </c>
      <c r="C8" t="s">
        <v>274</v>
      </c>
      <c r="D8" t="s">
        <v>275</v>
      </c>
      <c r="E8" t="s">
        <v>910</v>
      </c>
      <c r="F8" t="s">
        <v>13</v>
      </c>
      <c r="G8" t="s">
        <v>423</v>
      </c>
      <c r="H8" s="149" t="s">
        <v>424</v>
      </c>
      <c r="I8" s="251">
        <v>-133.06799999999998</v>
      </c>
      <c r="J8" s="185">
        <v>2202.6</v>
      </c>
      <c r="K8" s="180">
        <v>74.14</v>
      </c>
      <c r="L8" s="71">
        <v>163.30076399999999</v>
      </c>
      <c r="M8" s="185">
        <v>-6.041405611549986E-2</v>
      </c>
      <c r="N8" s="185">
        <v>-39</v>
      </c>
      <c r="O8" s="71">
        <v>15960</v>
      </c>
      <c r="P8" s="185" t="s">
        <v>1422</v>
      </c>
      <c r="Q8" s="183">
        <v>0.13800751879699247</v>
      </c>
      <c r="R8" s="149" t="s">
        <v>584</v>
      </c>
      <c r="S8" s="149">
        <v>12</v>
      </c>
      <c r="T8" t="s">
        <v>276</v>
      </c>
    </row>
    <row r="9" spans="1:21" x14ac:dyDescent="0.25">
      <c r="A9" s="149" t="s">
        <v>620</v>
      </c>
      <c r="B9" s="149">
        <v>2</v>
      </c>
      <c r="C9" t="s">
        <v>78</v>
      </c>
      <c r="D9" t="s">
        <v>97</v>
      </c>
      <c r="E9" t="s">
        <v>598</v>
      </c>
      <c r="F9" t="s">
        <v>13</v>
      </c>
      <c r="G9" t="s">
        <v>423</v>
      </c>
      <c r="H9" s="149" t="s">
        <v>424</v>
      </c>
      <c r="I9" s="251">
        <v>-81.888000000000005</v>
      </c>
      <c r="J9" s="185">
        <v>348</v>
      </c>
      <c r="K9" s="180">
        <v>74.14</v>
      </c>
      <c r="L9" s="71">
        <v>25.800720000000002</v>
      </c>
      <c r="M9" s="185">
        <v>-0.23531034482758623</v>
      </c>
      <c r="N9" s="185">
        <v>-24</v>
      </c>
      <c r="O9" s="71">
        <v>2520</v>
      </c>
      <c r="P9" s="185" t="s">
        <v>1422</v>
      </c>
      <c r="Q9" s="183">
        <v>0.1380952380952381</v>
      </c>
      <c r="R9" s="149" t="s">
        <v>584</v>
      </c>
      <c r="S9" s="149">
        <v>12</v>
      </c>
      <c r="T9" t="s">
        <v>599</v>
      </c>
    </row>
    <row r="10" spans="1:21" x14ac:dyDescent="0.25">
      <c r="A10" s="149" t="s">
        <v>607</v>
      </c>
      <c r="B10" s="149">
        <v>2</v>
      </c>
      <c r="C10" t="s">
        <v>78</v>
      </c>
      <c r="D10" t="s">
        <v>99</v>
      </c>
      <c r="E10" t="s">
        <v>598</v>
      </c>
      <c r="F10" t="s">
        <v>13</v>
      </c>
      <c r="G10" t="s">
        <v>423</v>
      </c>
      <c r="H10" s="149" t="s">
        <v>424</v>
      </c>
      <c r="I10" s="251">
        <v>-51.180000000000007</v>
      </c>
      <c r="J10" s="185">
        <v>0</v>
      </c>
      <c r="K10" s="180">
        <v>74.14</v>
      </c>
      <c r="L10" s="71">
        <v>0</v>
      </c>
      <c r="M10" s="185" t="s">
        <v>2135</v>
      </c>
      <c r="N10" s="185">
        <v>-15.000000000000002</v>
      </c>
      <c r="O10" s="71">
        <v>0</v>
      </c>
      <c r="P10" s="185" t="s">
        <v>1422</v>
      </c>
      <c r="Q10" s="183" t="s">
        <v>2135</v>
      </c>
      <c r="R10" s="149" t="s">
        <v>584</v>
      </c>
      <c r="S10" s="149">
        <v>12</v>
      </c>
      <c r="T10" t="s">
        <v>599</v>
      </c>
    </row>
    <row r="11" spans="1:21" x14ac:dyDescent="0.25">
      <c r="A11" s="149" t="s">
        <v>876</v>
      </c>
      <c r="B11" s="149">
        <v>16</v>
      </c>
      <c r="C11" t="s">
        <v>255</v>
      </c>
      <c r="D11" t="s">
        <v>877</v>
      </c>
      <c r="E11" t="s">
        <v>872</v>
      </c>
      <c r="F11" t="s">
        <v>8</v>
      </c>
      <c r="G11" t="s">
        <v>423</v>
      </c>
      <c r="H11" s="149" t="s">
        <v>424</v>
      </c>
      <c r="I11" s="251">
        <v>0</v>
      </c>
      <c r="J11" s="185">
        <v>2984.7999999999997</v>
      </c>
      <c r="K11" s="180">
        <v>74.14</v>
      </c>
      <c r="L11" s="71">
        <v>221.293072</v>
      </c>
      <c r="M11" s="185">
        <v>0</v>
      </c>
      <c r="N11" s="185">
        <v>0</v>
      </c>
      <c r="O11" s="71">
        <v>21630</v>
      </c>
      <c r="P11" s="185" t="s">
        <v>1422</v>
      </c>
      <c r="Q11" s="183">
        <v>0.1379935275080906</v>
      </c>
      <c r="R11" s="149" t="s">
        <v>584</v>
      </c>
      <c r="S11" s="149">
        <v>12</v>
      </c>
      <c r="T11" t="s">
        <v>873</v>
      </c>
    </row>
    <row r="12" spans="1:21" x14ac:dyDescent="0.25">
      <c r="A12" s="149" t="s">
        <v>878</v>
      </c>
      <c r="B12" s="149">
        <v>16</v>
      </c>
      <c r="C12" t="s">
        <v>255</v>
      </c>
      <c r="D12" t="s">
        <v>879</v>
      </c>
      <c r="E12" t="s">
        <v>872</v>
      </c>
      <c r="F12" t="s">
        <v>8</v>
      </c>
      <c r="G12" t="s">
        <v>423</v>
      </c>
      <c r="H12" s="149" t="s">
        <v>424</v>
      </c>
      <c r="I12" s="251">
        <v>0</v>
      </c>
      <c r="J12" s="185">
        <v>881</v>
      </c>
      <c r="K12" s="180">
        <v>74.14</v>
      </c>
      <c r="L12" s="71">
        <v>65.317340000000002</v>
      </c>
      <c r="M12" s="185">
        <v>0</v>
      </c>
      <c r="N12" s="185">
        <v>0</v>
      </c>
      <c r="O12" s="71">
        <v>6384</v>
      </c>
      <c r="P12" s="185" t="s">
        <v>1422</v>
      </c>
      <c r="Q12" s="183">
        <v>0.13800125313283207</v>
      </c>
      <c r="R12" s="149" t="s">
        <v>584</v>
      </c>
      <c r="S12" s="149">
        <v>12</v>
      </c>
      <c r="T12" t="s">
        <v>873</v>
      </c>
    </row>
    <row r="13" spans="1:21" x14ac:dyDescent="0.25">
      <c r="A13" s="149" t="s">
        <v>737</v>
      </c>
      <c r="B13" s="149">
        <v>121</v>
      </c>
      <c r="C13" t="s">
        <v>2005</v>
      </c>
      <c r="D13" t="s">
        <v>154</v>
      </c>
      <c r="E13" t="s">
        <v>596</v>
      </c>
      <c r="F13" t="s">
        <v>12</v>
      </c>
      <c r="G13" t="s">
        <v>423</v>
      </c>
      <c r="H13" s="149" t="s">
        <v>424</v>
      </c>
      <c r="I13" s="251">
        <v>0</v>
      </c>
      <c r="J13" s="185">
        <v>162.39999999999998</v>
      </c>
      <c r="K13" s="180">
        <v>74.14</v>
      </c>
      <c r="L13" s="71">
        <v>12.040335999999998</v>
      </c>
      <c r="M13" s="185">
        <v>0</v>
      </c>
      <c r="N13" s="185">
        <v>0</v>
      </c>
      <c r="O13" s="71">
        <v>1176</v>
      </c>
      <c r="P13" s="185" t="s">
        <v>1422</v>
      </c>
      <c r="Q13" s="183">
        <v>0.13809523809523808</v>
      </c>
      <c r="R13" s="149" t="s">
        <v>584</v>
      </c>
      <c r="S13" s="149">
        <v>12</v>
      </c>
      <c r="T13">
        <v>0</v>
      </c>
    </row>
    <row r="14" spans="1:21" x14ac:dyDescent="0.25">
      <c r="A14" s="149" t="s">
        <v>590</v>
      </c>
      <c r="B14" s="149">
        <v>1</v>
      </c>
      <c r="C14" t="s">
        <v>67</v>
      </c>
      <c r="D14" t="s">
        <v>70</v>
      </c>
      <c r="E14" t="s">
        <v>583</v>
      </c>
      <c r="F14" t="s">
        <v>13</v>
      </c>
      <c r="G14" t="s">
        <v>423</v>
      </c>
      <c r="H14" s="149" t="s">
        <v>424</v>
      </c>
      <c r="I14" s="251">
        <v>0</v>
      </c>
      <c r="J14" s="185">
        <v>127.59999999999997</v>
      </c>
      <c r="K14" s="180">
        <v>74.14</v>
      </c>
      <c r="L14" s="71">
        <v>9.4602639999999969</v>
      </c>
      <c r="M14" s="185">
        <v>0</v>
      </c>
      <c r="N14" s="185">
        <v>0</v>
      </c>
      <c r="O14" s="71">
        <v>924</v>
      </c>
      <c r="P14" s="185" t="s">
        <v>1422</v>
      </c>
      <c r="Q14" s="183">
        <v>0.13809523809523805</v>
      </c>
      <c r="R14" s="149" t="s">
        <v>584</v>
      </c>
      <c r="S14" s="149">
        <v>12</v>
      </c>
      <c r="T14" t="s">
        <v>585</v>
      </c>
    </row>
    <row r="15" spans="1:21" x14ac:dyDescent="0.25">
      <c r="A15" s="149" t="s">
        <v>590</v>
      </c>
      <c r="B15" s="149">
        <v>1</v>
      </c>
      <c r="C15" t="s">
        <v>67</v>
      </c>
      <c r="D15" t="s">
        <v>70</v>
      </c>
      <c r="E15" t="s">
        <v>583</v>
      </c>
      <c r="F15" t="s">
        <v>13</v>
      </c>
      <c r="G15" t="s">
        <v>423</v>
      </c>
      <c r="H15" s="149" t="s">
        <v>427</v>
      </c>
      <c r="I15" s="251">
        <v>0</v>
      </c>
      <c r="J15" s="185">
        <v>2115.7999999999997</v>
      </c>
      <c r="K15" s="180">
        <v>74.14</v>
      </c>
      <c r="L15" s="71">
        <v>156.86541199999999</v>
      </c>
      <c r="M15" s="185">
        <v>0</v>
      </c>
      <c r="N15" s="185">
        <v>0</v>
      </c>
      <c r="O15" s="71">
        <v>15330</v>
      </c>
      <c r="P15" s="185" t="s">
        <v>1422</v>
      </c>
      <c r="Q15" s="183">
        <v>0.13801696020874102</v>
      </c>
      <c r="R15" s="149" t="s">
        <v>584</v>
      </c>
      <c r="S15" s="149">
        <v>12</v>
      </c>
      <c r="T15" t="s">
        <v>585</v>
      </c>
    </row>
    <row r="16" spans="1:21" x14ac:dyDescent="0.25">
      <c r="A16" s="149" t="s">
        <v>827</v>
      </c>
      <c r="B16" s="149">
        <v>13</v>
      </c>
      <c r="C16" t="s">
        <v>218</v>
      </c>
      <c r="D16" t="s">
        <v>220</v>
      </c>
      <c r="E16" t="s">
        <v>596</v>
      </c>
      <c r="F16" t="s">
        <v>12</v>
      </c>
      <c r="G16" t="s">
        <v>423</v>
      </c>
      <c r="H16" s="149" t="s">
        <v>424</v>
      </c>
      <c r="I16" s="251">
        <v>0</v>
      </c>
      <c r="J16" s="185">
        <v>915.7</v>
      </c>
      <c r="K16" s="180">
        <v>74.14</v>
      </c>
      <c r="L16" s="71">
        <v>67.889998000000006</v>
      </c>
      <c r="M16" s="185">
        <v>0</v>
      </c>
      <c r="N16" s="185">
        <v>0</v>
      </c>
      <c r="O16" s="71">
        <v>6636</v>
      </c>
      <c r="P16" s="185" t="s">
        <v>1422</v>
      </c>
      <c r="Q16" s="183">
        <v>0.13798975286317058</v>
      </c>
      <c r="R16" s="149" t="s">
        <v>584</v>
      </c>
      <c r="S16" s="149">
        <v>12</v>
      </c>
      <c r="T16">
        <v>0</v>
      </c>
    </row>
    <row r="17" spans="1:20" x14ac:dyDescent="0.25">
      <c r="A17" s="149" t="s">
        <v>804</v>
      </c>
      <c r="B17" s="149">
        <v>724</v>
      </c>
      <c r="C17" t="s">
        <v>805</v>
      </c>
      <c r="D17" t="s">
        <v>806</v>
      </c>
      <c r="E17" t="s">
        <v>596</v>
      </c>
      <c r="F17" t="s">
        <v>12</v>
      </c>
      <c r="G17" t="s">
        <v>430</v>
      </c>
      <c r="H17" s="149" t="s">
        <v>424</v>
      </c>
      <c r="I17" s="251">
        <v>4.2001719999999994</v>
      </c>
      <c r="J17" s="185">
        <v>12</v>
      </c>
      <c r="K17" s="180">
        <v>52.91</v>
      </c>
      <c r="L17" s="71">
        <v>0.63491999999999993</v>
      </c>
      <c r="M17" s="185">
        <v>0.35001433333333326</v>
      </c>
      <c r="N17" s="185">
        <v>1.2309999999999999</v>
      </c>
      <c r="O17" s="71">
        <v>12</v>
      </c>
      <c r="P17" s="185" t="s">
        <v>1056</v>
      </c>
      <c r="Q17" s="183">
        <v>1</v>
      </c>
      <c r="R17" s="149" t="s">
        <v>584</v>
      </c>
      <c r="S17" s="149">
        <v>12</v>
      </c>
      <c r="T17">
        <v>0</v>
      </c>
    </row>
    <row r="18" spans="1:20" x14ac:dyDescent="0.25">
      <c r="A18" s="149" t="s">
        <v>961</v>
      </c>
      <c r="B18" s="149">
        <v>24</v>
      </c>
      <c r="C18" t="s">
        <v>317</v>
      </c>
      <c r="D18" t="s">
        <v>318</v>
      </c>
      <c r="E18" t="s">
        <v>962</v>
      </c>
      <c r="F18" t="s">
        <v>13</v>
      </c>
      <c r="G18" t="s">
        <v>423</v>
      </c>
      <c r="H18" s="149" t="s">
        <v>424</v>
      </c>
      <c r="I18" s="251">
        <v>10.236000000000001</v>
      </c>
      <c r="J18" s="185">
        <v>29</v>
      </c>
      <c r="K18" s="180">
        <v>74.14</v>
      </c>
      <c r="L18" s="71">
        <v>2.1500599999999999</v>
      </c>
      <c r="M18" s="185">
        <v>0.35296551724137931</v>
      </c>
      <c r="N18" s="185">
        <v>3</v>
      </c>
      <c r="O18" s="71">
        <v>210</v>
      </c>
      <c r="P18" s="185" t="s">
        <v>1422</v>
      </c>
      <c r="Q18" s="183">
        <v>0.1380952380952381</v>
      </c>
      <c r="R18" s="149" t="s">
        <v>584</v>
      </c>
      <c r="S18" s="149">
        <v>12</v>
      </c>
      <c r="T18" t="s">
        <v>318</v>
      </c>
    </row>
    <row r="19" spans="1:20" x14ac:dyDescent="0.25">
      <c r="A19" s="149" t="s">
        <v>831</v>
      </c>
      <c r="B19" s="149">
        <v>2</v>
      </c>
      <c r="C19" t="s">
        <v>78</v>
      </c>
      <c r="D19" t="s">
        <v>224</v>
      </c>
      <c r="E19" t="s">
        <v>832</v>
      </c>
      <c r="F19" t="s">
        <v>13</v>
      </c>
      <c r="G19" t="s">
        <v>423</v>
      </c>
      <c r="H19" s="149" t="s">
        <v>424</v>
      </c>
      <c r="I19" s="251">
        <v>10.9184</v>
      </c>
      <c r="J19" s="185">
        <v>31.5</v>
      </c>
      <c r="K19" s="180">
        <v>74.14</v>
      </c>
      <c r="L19" s="71">
        <v>2.33541</v>
      </c>
      <c r="M19" s="185">
        <v>0.34661587301587304</v>
      </c>
      <c r="N19" s="185">
        <v>3.2</v>
      </c>
      <c r="O19" s="71">
        <v>228</v>
      </c>
      <c r="P19" s="185" t="s">
        <v>1422</v>
      </c>
      <c r="Q19" s="183">
        <v>0.13815789473684212</v>
      </c>
      <c r="R19" s="149" t="s">
        <v>547</v>
      </c>
      <c r="S19" s="149">
        <v>1</v>
      </c>
      <c r="T19" t="s">
        <v>224</v>
      </c>
    </row>
    <row r="20" spans="1:20" x14ac:dyDescent="0.25">
      <c r="A20" s="149" t="s">
        <v>751</v>
      </c>
      <c r="B20" s="149">
        <v>214</v>
      </c>
      <c r="C20" t="s">
        <v>167</v>
      </c>
      <c r="D20" t="s">
        <v>168</v>
      </c>
      <c r="E20" t="s">
        <v>753</v>
      </c>
      <c r="F20" t="s">
        <v>10</v>
      </c>
      <c r="G20" t="s">
        <v>423</v>
      </c>
      <c r="H20" s="149" t="s">
        <v>427</v>
      </c>
      <c r="I20" s="251">
        <v>12.163779999999999</v>
      </c>
      <c r="J20" s="185">
        <v>52.2</v>
      </c>
      <c r="K20" s="180">
        <v>74.14</v>
      </c>
      <c r="L20" s="71">
        <v>3.8701080000000001</v>
      </c>
      <c r="M20" s="185">
        <v>0.23302260536398464</v>
      </c>
      <c r="N20" s="185">
        <v>3.5649999999999999</v>
      </c>
      <c r="O20" s="71">
        <v>378</v>
      </c>
      <c r="P20" s="185" t="s">
        <v>1422</v>
      </c>
      <c r="Q20" s="183">
        <v>0.1380952380952381</v>
      </c>
      <c r="R20" s="149" t="s">
        <v>584</v>
      </c>
      <c r="S20" s="149">
        <v>12</v>
      </c>
      <c r="T20" t="s">
        <v>752</v>
      </c>
    </row>
    <row r="21" spans="1:20" x14ac:dyDescent="0.25">
      <c r="A21" s="149" t="s">
        <v>1004</v>
      </c>
      <c r="B21" s="149">
        <v>227</v>
      </c>
      <c r="C21" t="s">
        <v>1273</v>
      </c>
      <c r="D21" t="s">
        <v>1006</v>
      </c>
      <c r="E21" t="s">
        <v>1008</v>
      </c>
      <c r="F21" t="s">
        <v>10</v>
      </c>
      <c r="G21" t="s">
        <v>423</v>
      </c>
      <c r="H21" s="149" t="s">
        <v>424</v>
      </c>
      <c r="I21" s="251">
        <v>17.060000000000002</v>
      </c>
      <c r="J21" s="185">
        <v>220.39999999999998</v>
      </c>
      <c r="K21" s="180">
        <v>74.14</v>
      </c>
      <c r="L21" s="71">
        <v>16.340456</v>
      </c>
      <c r="M21" s="185">
        <v>7.7404718693284955E-2</v>
      </c>
      <c r="N21" s="185">
        <v>5.0000000000000009</v>
      </c>
      <c r="O21" s="71">
        <v>1596</v>
      </c>
      <c r="P21" s="185" t="s">
        <v>1422</v>
      </c>
      <c r="Q21" s="183">
        <v>0.13809523809523808</v>
      </c>
      <c r="R21" s="149" t="s">
        <v>584</v>
      </c>
      <c r="S21" s="149">
        <v>12</v>
      </c>
      <c r="T21" t="s">
        <v>1007</v>
      </c>
    </row>
    <row r="22" spans="1:20" x14ac:dyDescent="0.25">
      <c r="A22" s="149" t="s">
        <v>715</v>
      </c>
      <c r="B22" s="149">
        <v>169</v>
      </c>
      <c r="C22" t="s">
        <v>101</v>
      </c>
      <c r="D22" t="s">
        <v>117</v>
      </c>
      <c r="E22" t="s">
        <v>716</v>
      </c>
      <c r="F22" t="s">
        <v>14</v>
      </c>
      <c r="G22" t="s">
        <v>1054</v>
      </c>
      <c r="H22" s="149" t="s">
        <v>1055</v>
      </c>
      <c r="I22" s="251">
        <v>29.510388000000003</v>
      </c>
      <c r="J22" s="185">
        <v>0</v>
      </c>
      <c r="K22" s="180">
        <v>0</v>
      </c>
      <c r="L22" s="71">
        <v>0</v>
      </c>
      <c r="M22" s="185" t="s">
        <v>2135</v>
      </c>
      <c r="N22" s="185">
        <v>8.6490000000000009</v>
      </c>
      <c r="O22" s="71">
        <v>0</v>
      </c>
      <c r="P22" s="185" t="s">
        <v>501</v>
      </c>
      <c r="Q22" s="183" t="s">
        <v>2135</v>
      </c>
      <c r="R22" s="149" t="s">
        <v>547</v>
      </c>
      <c r="S22" s="149">
        <v>10</v>
      </c>
      <c r="T22" t="s">
        <v>117</v>
      </c>
    </row>
    <row r="23" spans="1:20" x14ac:dyDescent="0.25">
      <c r="A23" s="149" t="s">
        <v>611</v>
      </c>
      <c r="B23" s="149">
        <v>2</v>
      </c>
      <c r="C23" t="s">
        <v>78</v>
      </c>
      <c r="D23" t="s">
        <v>90</v>
      </c>
      <c r="E23" t="s">
        <v>598</v>
      </c>
      <c r="F23" t="s">
        <v>13</v>
      </c>
      <c r="G23" t="s">
        <v>423</v>
      </c>
      <c r="H23" s="149" t="s">
        <v>424</v>
      </c>
      <c r="I23" s="251">
        <v>44.356000000000002</v>
      </c>
      <c r="J23" s="185">
        <v>661.09999999999991</v>
      </c>
      <c r="K23" s="180">
        <v>74.14</v>
      </c>
      <c r="L23" s="71">
        <v>49.013953999999991</v>
      </c>
      <c r="M23" s="185">
        <v>6.709423687793073E-2</v>
      </c>
      <c r="N23" s="185">
        <v>13</v>
      </c>
      <c r="O23" s="71">
        <v>4788</v>
      </c>
      <c r="P23" s="185" t="s">
        <v>1422</v>
      </c>
      <c r="Q23" s="183">
        <v>0.13807435254803674</v>
      </c>
      <c r="R23" s="149" t="s">
        <v>584</v>
      </c>
      <c r="S23" s="149">
        <v>12</v>
      </c>
      <c r="T23" t="s">
        <v>599</v>
      </c>
    </row>
    <row r="24" spans="1:20" x14ac:dyDescent="0.25">
      <c r="A24" s="149" t="s">
        <v>886</v>
      </c>
      <c r="B24" s="149">
        <v>660</v>
      </c>
      <c r="C24" t="s">
        <v>256</v>
      </c>
      <c r="D24" t="s">
        <v>257</v>
      </c>
      <c r="E24" t="s">
        <v>887</v>
      </c>
      <c r="F24" t="s">
        <v>6</v>
      </c>
      <c r="G24" t="s">
        <v>428</v>
      </c>
      <c r="H24" s="149" t="s">
        <v>429</v>
      </c>
      <c r="I24" s="251">
        <v>47.205019999999998</v>
      </c>
      <c r="J24" s="185">
        <v>0</v>
      </c>
      <c r="K24" s="180">
        <v>0</v>
      </c>
      <c r="L24" s="71">
        <v>0</v>
      </c>
      <c r="M24" s="185" t="s">
        <v>2135</v>
      </c>
      <c r="N24" s="185">
        <v>13.834999999999999</v>
      </c>
      <c r="O24" s="71">
        <v>0</v>
      </c>
      <c r="P24" s="185" t="s">
        <v>501</v>
      </c>
      <c r="Q24" s="183" t="s">
        <v>2135</v>
      </c>
      <c r="R24" s="149" t="s">
        <v>547</v>
      </c>
      <c r="S24" s="149">
        <v>5</v>
      </c>
      <c r="T24" t="s">
        <v>257</v>
      </c>
    </row>
    <row r="25" spans="1:20" x14ac:dyDescent="0.25">
      <c r="A25" s="149" t="s">
        <v>1319</v>
      </c>
      <c r="B25" s="149">
        <v>2</v>
      </c>
      <c r="C25" t="s">
        <v>78</v>
      </c>
      <c r="D25" t="s">
        <v>84</v>
      </c>
      <c r="E25" t="s">
        <v>598</v>
      </c>
      <c r="F25" t="s">
        <v>13</v>
      </c>
      <c r="G25" t="s">
        <v>423</v>
      </c>
      <c r="H25" s="149" t="s">
        <v>424</v>
      </c>
      <c r="I25" s="251">
        <v>51.002575999999998</v>
      </c>
      <c r="J25" s="185">
        <v>164.09999999999997</v>
      </c>
      <c r="K25" s="180">
        <v>74.14</v>
      </c>
      <c r="L25" s="71">
        <v>12.166373999999998</v>
      </c>
      <c r="M25" s="185">
        <v>0.31080180377818406</v>
      </c>
      <c r="N25" s="185">
        <v>14.948</v>
      </c>
      <c r="O25" s="71">
        <v>1189</v>
      </c>
      <c r="P25" s="185" t="s">
        <v>1422</v>
      </c>
      <c r="Q25" s="183">
        <v>0.13801513877207736</v>
      </c>
      <c r="R25" s="149" t="s">
        <v>547</v>
      </c>
      <c r="S25" s="149">
        <v>4</v>
      </c>
      <c r="T25" t="s">
        <v>599</v>
      </c>
    </row>
    <row r="26" spans="1:20" x14ac:dyDescent="0.25">
      <c r="A26" s="149" t="s">
        <v>847</v>
      </c>
      <c r="B26" s="149">
        <v>280</v>
      </c>
      <c r="C26" t="s">
        <v>236</v>
      </c>
      <c r="D26" t="s">
        <v>237</v>
      </c>
      <c r="E26" t="s">
        <v>848</v>
      </c>
      <c r="F26" t="s">
        <v>6</v>
      </c>
      <c r="G26" t="s">
        <v>423</v>
      </c>
      <c r="H26" s="149" t="s">
        <v>424</v>
      </c>
      <c r="I26" s="251">
        <v>60.924671999999994</v>
      </c>
      <c r="J26" s="185">
        <v>196</v>
      </c>
      <c r="K26" s="180">
        <v>74.14</v>
      </c>
      <c r="L26" s="71">
        <v>14.53144</v>
      </c>
      <c r="M26" s="185">
        <v>0.31084016326530611</v>
      </c>
      <c r="N26" s="185">
        <v>17.855999999999998</v>
      </c>
      <c r="O26" s="71">
        <v>1420</v>
      </c>
      <c r="P26" s="185" t="s">
        <v>1422</v>
      </c>
      <c r="Q26" s="183">
        <v>0.13802816901408452</v>
      </c>
      <c r="R26" s="149" t="s">
        <v>547</v>
      </c>
      <c r="S26" s="149">
        <v>12</v>
      </c>
      <c r="T26" t="s">
        <v>849</v>
      </c>
    </row>
    <row r="27" spans="1:20" x14ac:dyDescent="0.25">
      <c r="A27" s="149" t="s">
        <v>591</v>
      </c>
      <c r="B27" s="149">
        <v>1</v>
      </c>
      <c r="C27" t="s">
        <v>67</v>
      </c>
      <c r="D27" t="s">
        <v>71</v>
      </c>
      <c r="E27" t="s">
        <v>583</v>
      </c>
      <c r="F27" t="s">
        <v>13</v>
      </c>
      <c r="G27" t="s">
        <v>423</v>
      </c>
      <c r="H27" s="149" t="s">
        <v>424</v>
      </c>
      <c r="I27" s="251">
        <v>61.416000000000011</v>
      </c>
      <c r="J27" s="185">
        <v>232</v>
      </c>
      <c r="K27" s="180">
        <v>74.14</v>
      </c>
      <c r="L27" s="71">
        <v>17.200479999999999</v>
      </c>
      <c r="M27" s="185">
        <v>0.26472413793103455</v>
      </c>
      <c r="N27" s="185">
        <v>18.000000000000004</v>
      </c>
      <c r="O27" s="71">
        <v>1680</v>
      </c>
      <c r="P27" s="185" t="s">
        <v>1422</v>
      </c>
      <c r="Q27" s="183">
        <v>0.1380952380952381</v>
      </c>
      <c r="R27" s="149" t="s">
        <v>584</v>
      </c>
      <c r="S27" s="149">
        <v>12</v>
      </c>
      <c r="T27" t="s">
        <v>585</v>
      </c>
    </row>
    <row r="28" spans="1:20" x14ac:dyDescent="0.25">
      <c r="A28" s="149" t="s">
        <v>633</v>
      </c>
      <c r="B28" s="149">
        <v>2</v>
      </c>
      <c r="C28" t="s">
        <v>78</v>
      </c>
      <c r="D28" t="s">
        <v>88</v>
      </c>
      <c r="E28" t="s">
        <v>634</v>
      </c>
      <c r="F28" t="s">
        <v>14</v>
      </c>
      <c r="G28" t="s">
        <v>423</v>
      </c>
      <c r="H28" s="149" t="s">
        <v>424</v>
      </c>
      <c r="I28" s="251">
        <v>89.749247999999994</v>
      </c>
      <c r="J28" s="185">
        <v>934.10000000000014</v>
      </c>
      <c r="K28" s="180">
        <v>74.14</v>
      </c>
      <c r="L28" s="71">
        <v>69.25417400000002</v>
      </c>
      <c r="M28" s="185">
        <v>9.6080984905256378E-2</v>
      </c>
      <c r="N28" s="185">
        <v>26.303999999999998</v>
      </c>
      <c r="O28" s="71">
        <v>6770</v>
      </c>
      <c r="P28" s="185" t="s">
        <v>1422</v>
      </c>
      <c r="Q28" s="183">
        <v>0.13797636632200888</v>
      </c>
      <c r="R28" s="149" t="s">
        <v>547</v>
      </c>
      <c r="S28" s="149">
        <v>12</v>
      </c>
      <c r="T28" t="s">
        <v>88</v>
      </c>
    </row>
    <row r="29" spans="1:20" x14ac:dyDescent="0.25">
      <c r="A29" s="149" t="s">
        <v>789</v>
      </c>
      <c r="B29" s="149">
        <v>10</v>
      </c>
      <c r="C29" t="s">
        <v>784</v>
      </c>
      <c r="D29" t="s">
        <v>198</v>
      </c>
      <c r="E29" t="s">
        <v>786</v>
      </c>
      <c r="F29" t="s">
        <v>7</v>
      </c>
      <c r="G29" t="s">
        <v>423</v>
      </c>
      <c r="H29" s="149" t="s">
        <v>427</v>
      </c>
      <c r="I29" s="251">
        <v>98.947999999999993</v>
      </c>
      <c r="J29" s="185">
        <v>516.20000000000005</v>
      </c>
      <c r="K29" s="180">
        <v>74.14</v>
      </c>
      <c r="L29" s="71">
        <v>38.271068000000007</v>
      </c>
      <c r="M29" s="185">
        <v>0.19168539325842693</v>
      </c>
      <c r="N29" s="185">
        <v>29</v>
      </c>
      <c r="O29" s="71">
        <v>3738</v>
      </c>
      <c r="P29" s="185" t="s">
        <v>1422</v>
      </c>
      <c r="Q29" s="183">
        <v>0.1380952380952381</v>
      </c>
      <c r="R29" s="149" t="s">
        <v>584</v>
      </c>
      <c r="S29" s="149">
        <v>12</v>
      </c>
      <c r="T29">
        <v>0</v>
      </c>
    </row>
    <row r="30" spans="1:20" x14ac:dyDescent="0.25">
      <c r="A30" s="149" t="s">
        <v>737</v>
      </c>
      <c r="B30" s="149">
        <v>121</v>
      </c>
      <c r="C30" t="s">
        <v>2005</v>
      </c>
      <c r="D30" t="s">
        <v>154</v>
      </c>
      <c r="E30" t="s">
        <v>596</v>
      </c>
      <c r="F30" t="s">
        <v>12</v>
      </c>
      <c r="G30" t="s">
        <v>423</v>
      </c>
      <c r="H30" s="149" t="s">
        <v>427</v>
      </c>
      <c r="I30" s="251">
        <v>134.60340000000002</v>
      </c>
      <c r="J30" s="185">
        <v>533.60000000000014</v>
      </c>
      <c r="K30" s="180">
        <v>74.14</v>
      </c>
      <c r="L30" s="71">
        <v>39.561104000000014</v>
      </c>
      <c r="M30" s="185">
        <v>0.25225524737631183</v>
      </c>
      <c r="N30" s="185">
        <v>39.45000000000001</v>
      </c>
      <c r="O30" s="71">
        <v>3864</v>
      </c>
      <c r="P30" s="185" t="s">
        <v>1422</v>
      </c>
      <c r="Q30" s="183">
        <v>0.13809523809523813</v>
      </c>
      <c r="R30" s="149" t="s">
        <v>584</v>
      </c>
      <c r="S30" s="149">
        <v>12</v>
      </c>
      <c r="T30">
        <v>0</v>
      </c>
    </row>
    <row r="31" spans="1:20" x14ac:dyDescent="0.25">
      <c r="A31" s="149" t="s">
        <v>828</v>
      </c>
      <c r="B31" s="149">
        <v>13</v>
      </c>
      <c r="C31" t="s">
        <v>218</v>
      </c>
      <c r="D31" t="s">
        <v>221</v>
      </c>
      <c r="E31" t="s">
        <v>596</v>
      </c>
      <c r="F31" t="s">
        <v>12</v>
      </c>
      <c r="G31" t="s">
        <v>423</v>
      </c>
      <c r="H31" s="149" t="s">
        <v>431</v>
      </c>
      <c r="I31" s="251">
        <v>157.2079</v>
      </c>
      <c r="J31" s="185">
        <v>0</v>
      </c>
      <c r="K31" s="180">
        <v>74.14</v>
      </c>
      <c r="L31" s="71">
        <v>0</v>
      </c>
      <c r="M31" s="185" t="s">
        <v>2135</v>
      </c>
      <c r="N31" s="185">
        <v>46.075000000000003</v>
      </c>
      <c r="O31" s="71">
        <v>0</v>
      </c>
      <c r="P31" s="185" t="s">
        <v>1422</v>
      </c>
      <c r="Q31" s="183" t="s">
        <v>2135</v>
      </c>
      <c r="R31" s="149" t="s">
        <v>584</v>
      </c>
      <c r="S31" s="149">
        <v>12</v>
      </c>
      <c r="T31">
        <v>0</v>
      </c>
    </row>
    <row r="32" spans="1:20" x14ac:dyDescent="0.25">
      <c r="A32" s="149" t="s">
        <v>686</v>
      </c>
      <c r="B32" s="149">
        <v>169</v>
      </c>
      <c r="C32" t="s">
        <v>101</v>
      </c>
      <c r="D32" t="s">
        <v>141</v>
      </c>
      <c r="E32" t="s">
        <v>687</v>
      </c>
      <c r="F32" t="s">
        <v>11</v>
      </c>
      <c r="G32" t="s">
        <v>428</v>
      </c>
      <c r="H32" s="149" t="s">
        <v>429</v>
      </c>
      <c r="I32" s="251">
        <v>163.567868</v>
      </c>
      <c r="J32" s="185">
        <v>0</v>
      </c>
      <c r="K32" s="180">
        <v>0</v>
      </c>
      <c r="L32" s="71">
        <v>0</v>
      </c>
      <c r="M32" s="185" t="s">
        <v>2135</v>
      </c>
      <c r="N32" s="185">
        <v>47.939</v>
      </c>
      <c r="O32" s="71">
        <v>0</v>
      </c>
      <c r="P32" s="185" t="s">
        <v>501</v>
      </c>
      <c r="Q32" s="183" t="s">
        <v>2135</v>
      </c>
      <c r="R32" s="149" t="s">
        <v>547</v>
      </c>
      <c r="S32" s="149">
        <v>8</v>
      </c>
      <c r="T32" t="s">
        <v>141</v>
      </c>
    </row>
    <row r="33" spans="1:20" x14ac:dyDescent="0.25">
      <c r="A33" s="149" t="s">
        <v>779</v>
      </c>
      <c r="B33" s="149">
        <v>108</v>
      </c>
      <c r="C33" t="s">
        <v>1634</v>
      </c>
      <c r="D33" t="s">
        <v>339</v>
      </c>
      <c r="E33" t="s">
        <v>596</v>
      </c>
      <c r="F33" t="s">
        <v>12</v>
      </c>
      <c r="G33" t="s">
        <v>423</v>
      </c>
      <c r="H33" s="149" t="s">
        <v>424</v>
      </c>
      <c r="I33" s="251">
        <v>167.18799999999999</v>
      </c>
      <c r="J33" s="185">
        <v>1135.6999999999998</v>
      </c>
      <c r="K33" s="180">
        <v>74.14</v>
      </c>
      <c r="L33" s="71">
        <v>84.200797999999978</v>
      </c>
      <c r="M33" s="185">
        <v>0.14721141146429517</v>
      </c>
      <c r="N33" s="185">
        <v>49</v>
      </c>
      <c r="O33" s="71">
        <v>8232</v>
      </c>
      <c r="P33" s="185" t="s">
        <v>1422</v>
      </c>
      <c r="Q33" s="183">
        <v>0.13796161321671524</v>
      </c>
      <c r="R33" s="149" t="s">
        <v>584</v>
      </c>
      <c r="S33" s="149">
        <v>12</v>
      </c>
      <c r="T33">
        <v>0</v>
      </c>
    </row>
    <row r="34" spans="1:20" x14ac:dyDescent="0.25">
      <c r="A34" s="149" t="s">
        <v>586</v>
      </c>
      <c r="B34" s="149">
        <v>1</v>
      </c>
      <c r="C34" t="s">
        <v>67</v>
      </c>
      <c r="D34" t="s">
        <v>72</v>
      </c>
      <c r="E34" t="s">
        <v>583</v>
      </c>
      <c r="F34" t="s">
        <v>13</v>
      </c>
      <c r="G34" t="s">
        <v>423</v>
      </c>
      <c r="H34" s="149" t="s">
        <v>427</v>
      </c>
      <c r="I34" s="251">
        <v>170.6</v>
      </c>
      <c r="J34" s="185">
        <v>1025.8</v>
      </c>
      <c r="K34" s="180">
        <v>74.14</v>
      </c>
      <c r="L34" s="71">
        <v>76.052811999999989</v>
      </c>
      <c r="M34" s="185">
        <v>0.16630922207057905</v>
      </c>
      <c r="N34" s="185">
        <v>50</v>
      </c>
      <c r="O34" s="71">
        <v>7434</v>
      </c>
      <c r="P34" s="185" t="s">
        <v>1422</v>
      </c>
      <c r="Q34" s="183">
        <v>0.1379876244283024</v>
      </c>
      <c r="R34" s="149" t="s">
        <v>584</v>
      </c>
      <c r="S34" s="149">
        <v>12</v>
      </c>
      <c r="T34" t="s">
        <v>585</v>
      </c>
    </row>
    <row r="35" spans="1:20" x14ac:dyDescent="0.25">
      <c r="A35" s="149" t="s">
        <v>1022</v>
      </c>
      <c r="B35" s="149">
        <v>0</v>
      </c>
      <c r="C35" t="s">
        <v>1023</v>
      </c>
      <c r="D35" t="s">
        <v>1024</v>
      </c>
      <c r="E35" t="s">
        <v>596</v>
      </c>
      <c r="F35" t="s">
        <v>12</v>
      </c>
      <c r="G35" t="s">
        <v>423</v>
      </c>
      <c r="H35" s="149" t="s">
        <v>424</v>
      </c>
      <c r="I35" s="251">
        <v>187.66</v>
      </c>
      <c r="J35" s="185">
        <v>701.5</v>
      </c>
      <c r="K35" s="180">
        <v>74.14</v>
      </c>
      <c r="L35" s="71">
        <v>52.009209999999996</v>
      </c>
      <c r="M35" s="185">
        <v>0.26751247327156091</v>
      </c>
      <c r="N35" s="185">
        <v>55</v>
      </c>
      <c r="O35" s="71">
        <v>5082</v>
      </c>
      <c r="P35" s="185" t="s">
        <v>1422</v>
      </c>
      <c r="Q35" s="183">
        <v>0.1380362062180244</v>
      </c>
      <c r="R35" s="149" t="s">
        <v>584</v>
      </c>
      <c r="S35" s="149">
        <v>12</v>
      </c>
      <c r="T35">
        <v>0</v>
      </c>
    </row>
    <row r="36" spans="1:20" x14ac:dyDescent="0.25">
      <c r="A36" s="149" t="s">
        <v>617</v>
      </c>
      <c r="B36" s="149">
        <v>2</v>
      </c>
      <c r="C36" t="s">
        <v>78</v>
      </c>
      <c r="D36" t="s">
        <v>93</v>
      </c>
      <c r="E36" t="s">
        <v>602</v>
      </c>
      <c r="F36" t="s">
        <v>13</v>
      </c>
      <c r="G36" t="s">
        <v>423</v>
      </c>
      <c r="H36" s="149" t="s">
        <v>424</v>
      </c>
      <c r="I36" s="251">
        <v>192.98271999999997</v>
      </c>
      <c r="J36" s="185">
        <v>1748.2</v>
      </c>
      <c r="K36" s="180">
        <v>74.14</v>
      </c>
      <c r="L36" s="71">
        <v>129.611548</v>
      </c>
      <c r="M36" s="185">
        <v>0.11038938336574761</v>
      </c>
      <c r="N36" s="185">
        <v>56.559999999999995</v>
      </c>
      <c r="O36" s="71">
        <v>12668</v>
      </c>
      <c r="P36" s="185" t="s">
        <v>1422</v>
      </c>
      <c r="Q36" s="183">
        <v>0.13800126302494475</v>
      </c>
      <c r="R36" s="149" t="s">
        <v>547</v>
      </c>
      <c r="S36" s="149">
        <v>12</v>
      </c>
      <c r="T36" t="s">
        <v>603</v>
      </c>
    </row>
    <row r="37" spans="1:20" x14ac:dyDescent="0.25">
      <c r="A37" s="149" t="s">
        <v>781</v>
      </c>
      <c r="B37" s="149">
        <v>360</v>
      </c>
      <c r="C37" t="s">
        <v>193</v>
      </c>
      <c r="D37" t="s">
        <v>194</v>
      </c>
      <c r="E37" t="s">
        <v>782</v>
      </c>
      <c r="F37" t="s">
        <v>6</v>
      </c>
      <c r="G37" t="s">
        <v>423</v>
      </c>
      <c r="H37" s="149" t="s">
        <v>424</v>
      </c>
      <c r="I37" s="251">
        <v>205.81183999999996</v>
      </c>
      <c r="J37" s="185">
        <v>1191.9000000000001</v>
      </c>
      <c r="K37" s="180">
        <v>74.14</v>
      </c>
      <c r="L37" s="71">
        <v>88.367466000000007</v>
      </c>
      <c r="M37" s="185">
        <v>0.17267542579075421</v>
      </c>
      <c r="N37" s="185">
        <v>60.319999999999993</v>
      </c>
      <c r="O37" s="71">
        <v>8637</v>
      </c>
      <c r="P37" s="185" t="s">
        <v>1422</v>
      </c>
      <c r="Q37" s="183">
        <v>0.13799930531434526</v>
      </c>
      <c r="R37" s="149" t="s">
        <v>547</v>
      </c>
      <c r="S37" s="149">
        <v>3</v>
      </c>
      <c r="T37" t="s">
        <v>194</v>
      </c>
    </row>
    <row r="38" spans="1:20" x14ac:dyDescent="0.25">
      <c r="A38" s="149" t="s">
        <v>1031</v>
      </c>
      <c r="B38" s="149">
        <v>106</v>
      </c>
      <c r="C38" t="s">
        <v>373</v>
      </c>
      <c r="D38" t="s">
        <v>375</v>
      </c>
      <c r="E38" t="s">
        <v>1030</v>
      </c>
      <c r="F38" t="s">
        <v>4</v>
      </c>
      <c r="G38" t="s">
        <v>423</v>
      </c>
      <c r="H38" s="149" t="s">
        <v>424</v>
      </c>
      <c r="I38" s="251">
        <v>232.01599999999999</v>
      </c>
      <c r="J38" s="185">
        <v>690.19999999999993</v>
      </c>
      <c r="K38" s="180">
        <v>74.14</v>
      </c>
      <c r="L38" s="71">
        <v>51.171427999999992</v>
      </c>
      <c r="M38" s="185">
        <v>0.33615763546798033</v>
      </c>
      <c r="N38" s="185">
        <v>68</v>
      </c>
      <c r="O38" s="71">
        <v>4998</v>
      </c>
      <c r="P38" s="185" t="s">
        <v>1422</v>
      </c>
      <c r="Q38" s="183">
        <v>0.13809523809523808</v>
      </c>
      <c r="R38" s="149" t="s">
        <v>584</v>
      </c>
      <c r="S38" s="149">
        <v>12</v>
      </c>
      <c r="T38" t="s">
        <v>407</v>
      </c>
    </row>
    <row r="39" spans="1:20" x14ac:dyDescent="0.25">
      <c r="A39" s="149" t="s">
        <v>900</v>
      </c>
      <c r="B39" s="149">
        <v>570</v>
      </c>
      <c r="C39" t="s">
        <v>402</v>
      </c>
      <c r="D39" t="s">
        <v>403</v>
      </c>
      <c r="E39" t="s">
        <v>901</v>
      </c>
      <c r="F39" t="s">
        <v>9</v>
      </c>
      <c r="G39" t="s">
        <v>423</v>
      </c>
      <c r="H39" s="149" t="s">
        <v>424</v>
      </c>
      <c r="I39" s="251">
        <v>245.41492399999996</v>
      </c>
      <c r="J39" s="185">
        <v>1035.3000000000002</v>
      </c>
      <c r="K39" s="180">
        <v>74.14</v>
      </c>
      <c r="L39" s="71">
        <v>76.757142000000002</v>
      </c>
      <c r="M39" s="185">
        <v>0.23704715927750403</v>
      </c>
      <c r="N39" s="185">
        <v>71.926999999999992</v>
      </c>
      <c r="O39" s="71">
        <v>7503</v>
      </c>
      <c r="P39" s="185" t="s">
        <v>1422</v>
      </c>
      <c r="Q39" s="183">
        <v>0.13798480607756899</v>
      </c>
      <c r="R39" s="149" t="s">
        <v>547</v>
      </c>
      <c r="S39" s="149">
        <v>12</v>
      </c>
      <c r="T39" t="s">
        <v>403</v>
      </c>
    </row>
    <row r="40" spans="1:20" x14ac:dyDescent="0.25">
      <c r="A40" s="149" t="s">
        <v>917</v>
      </c>
      <c r="B40" s="149">
        <v>343</v>
      </c>
      <c r="C40" t="s">
        <v>279</v>
      </c>
      <c r="D40" t="s">
        <v>282</v>
      </c>
      <c r="E40" t="s">
        <v>918</v>
      </c>
      <c r="F40" t="s">
        <v>9</v>
      </c>
      <c r="G40" t="s">
        <v>423</v>
      </c>
      <c r="H40" s="149" t="s">
        <v>424</v>
      </c>
      <c r="I40" s="251">
        <v>247.28811199999998</v>
      </c>
      <c r="J40" s="185">
        <v>1417.8</v>
      </c>
      <c r="K40" s="180">
        <v>74.14</v>
      </c>
      <c r="L40" s="71">
        <v>105.115692</v>
      </c>
      <c r="M40" s="185">
        <v>0.17441678092819862</v>
      </c>
      <c r="N40" s="185">
        <v>72.475999999999999</v>
      </c>
      <c r="O40" s="71">
        <v>10275</v>
      </c>
      <c r="P40" s="185" t="s">
        <v>1422</v>
      </c>
      <c r="Q40" s="183">
        <v>0.13798540145985402</v>
      </c>
      <c r="R40" s="149" t="s">
        <v>547</v>
      </c>
      <c r="S40" s="149">
        <v>12</v>
      </c>
      <c r="T40" t="s">
        <v>282</v>
      </c>
    </row>
    <row r="41" spans="1:20" x14ac:dyDescent="0.25">
      <c r="A41" s="149" t="s">
        <v>990</v>
      </c>
      <c r="B41" s="149">
        <v>394</v>
      </c>
      <c r="C41" t="s">
        <v>347</v>
      </c>
      <c r="D41" t="s">
        <v>348</v>
      </c>
      <c r="E41" t="s">
        <v>991</v>
      </c>
      <c r="F41" t="s">
        <v>14</v>
      </c>
      <c r="G41" t="s">
        <v>423</v>
      </c>
      <c r="H41" s="149" t="s">
        <v>424</v>
      </c>
      <c r="I41" s="251">
        <v>247.62931199999997</v>
      </c>
      <c r="J41" s="185">
        <v>1101.8000000000002</v>
      </c>
      <c r="K41" s="180">
        <v>74.14</v>
      </c>
      <c r="L41" s="71">
        <v>81.687452000000022</v>
      </c>
      <c r="M41" s="185">
        <v>0.22474978398983475</v>
      </c>
      <c r="N41" s="185">
        <v>72.575999999999993</v>
      </c>
      <c r="O41" s="71">
        <v>7984</v>
      </c>
      <c r="P41" s="185" t="s">
        <v>1422</v>
      </c>
      <c r="Q41" s="183">
        <v>0.13800100200400803</v>
      </c>
      <c r="R41" s="149" t="s">
        <v>547</v>
      </c>
      <c r="S41" s="149">
        <v>5</v>
      </c>
      <c r="T41" t="s">
        <v>348</v>
      </c>
    </row>
    <row r="42" spans="1:20" x14ac:dyDescent="0.25">
      <c r="A42" s="149" t="s">
        <v>1018</v>
      </c>
      <c r="B42" s="149">
        <v>344</v>
      </c>
      <c r="C42" t="s">
        <v>365</v>
      </c>
      <c r="D42" t="s">
        <v>366</v>
      </c>
      <c r="E42" t="s">
        <v>1019</v>
      </c>
      <c r="F42" t="s">
        <v>9</v>
      </c>
      <c r="G42" t="s">
        <v>428</v>
      </c>
      <c r="H42" s="149" t="s">
        <v>429</v>
      </c>
      <c r="I42" s="251">
        <v>261.40355600000004</v>
      </c>
      <c r="J42" s="185">
        <v>0</v>
      </c>
      <c r="K42" s="180">
        <v>0</v>
      </c>
      <c r="L42" s="71">
        <v>0</v>
      </c>
      <c r="M42" s="185" t="s">
        <v>2135</v>
      </c>
      <c r="N42" s="185">
        <v>76.613000000000014</v>
      </c>
      <c r="O42" s="71">
        <v>0</v>
      </c>
      <c r="P42" s="185" t="s">
        <v>501</v>
      </c>
      <c r="Q42" s="183" t="s">
        <v>2135</v>
      </c>
      <c r="R42" s="149" t="s">
        <v>547</v>
      </c>
      <c r="S42" s="149">
        <v>11</v>
      </c>
      <c r="T42" t="s">
        <v>366</v>
      </c>
    </row>
    <row r="43" spans="1:20" x14ac:dyDescent="0.25">
      <c r="A43" s="149" t="s">
        <v>1018</v>
      </c>
      <c r="B43" s="149">
        <v>344</v>
      </c>
      <c r="C43" t="s">
        <v>365</v>
      </c>
      <c r="D43" t="s">
        <v>366</v>
      </c>
      <c r="E43" t="s">
        <v>1019</v>
      </c>
      <c r="F43" t="s">
        <v>9</v>
      </c>
      <c r="G43" t="s">
        <v>423</v>
      </c>
      <c r="H43" s="149" t="s">
        <v>424</v>
      </c>
      <c r="I43" s="251">
        <v>317.87556799999999</v>
      </c>
      <c r="J43" s="185">
        <v>1255.2</v>
      </c>
      <c r="K43" s="180">
        <v>74.14</v>
      </c>
      <c r="L43" s="71">
        <v>93.060528000000005</v>
      </c>
      <c r="M43" s="185">
        <v>0.25324694710006374</v>
      </c>
      <c r="N43" s="185">
        <v>93.164000000000001</v>
      </c>
      <c r="O43" s="71">
        <v>9096</v>
      </c>
      <c r="P43" s="185" t="s">
        <v>1422</v>
      </c>
      <c r="Q43" s="183">
        <v>0.13799472295514512</v>
      </c>
      <c r="R43" s="149" t="s">
        <v>547</v>
      </c>
      <c r="S43" s="149">
        <v>1</v>
      </c>
      <c r="T43" t="s">
        <v>366</v>
      </c>
    </row>
    <row r="44" spans="1:20" x14ac:dyDescent="0.25">
      <c r="A44" s="149" t="s">
        <v>826</v>
      </c>
      <c r="B44" s="149">
        <v>13</v>
      </c>
      <c r="C44" t="s">
        <v>218</v>
      </c>
      <c r="D44" t="s">
        <v>77</v>
      </c>
      <c r="E44" t="s">
        <v>596</v>
      </c>
      <c r="F44" t="s">
        <v>12</v>
      </c>
      <c r="G44" t="s">
        <v>423</v>
      </c>
      <c r="H44" s="149" t="s">
        <v>427</v>
      </c>
      <c r="I44" s="251">
        <v>360.78488000000004</v>
      </c>
      <c r="J44" s="185">
        <v>2608.2000000000003</v>
      </c>
      <c r="K44" s="180">
        <v>74.14</v>
      </c>
      <c r="L44" s="71">
        <v>193.37194800000003</v>
      </c>
      <c r="M44" s="185">
        <v>0.13832715282570354</v>
      </c>
      <c r="N44" s="185">
        <v>105.74000000000001</v>
      </c>
      <c r="O44" s="71">
        <v>18900</v>
      </c>
      <c r="P44" s="185" t="s">
        <v>1422</v>
      </c>
      <c r="Q44" s="183">
        <v>0.13800000000000001</v>
      </c>
      <c r="R44" s="149" t="s">
        <v>584</v>
      </c>
      <c r="S44" s="149">
        <v>12</v>
      </c>
      <c r="T44">
        <v>0</v>
      </c>
    </row>
    <row r="45" spans="1:20" x14ac:dyDescent="0.25">
      <c r="A45" s="149" t="s">
        <v>796</v>
      </c>
      <c r="B45" s="149">
        <v>383</v>
      </c>
      <c r="C45" t="s">
        <v>397</v>
      </c>
      <c r="D45" t="s">
        <v>398</v>
      </c>
      <c r="E45" t="s">
        <v>797</v>
      </c>
      <c r="F45" t="s">
        <v>5</v>
      </c>
      <c r="G45" t="s">
        <v>423</v>
      </c>
      <c r="H45" s="149" t="s">
        <v>424</v>
      </c>
      <c r="I45" s="251">
        <v>381.02827600000001</v>
      </c>
      <c r="J45" s="185">
        <v>0</v>
      </c>
      <c r="K45" s="180">
        <v>74.14</v>
      </c>
      <c r="L45" s="71">
        <v>0</v>
      </c>
      <c r="M45" s="185" t="s">
        <v>2135</v>
      </c>
      <c r="N45" s="185">
        <v>111.673</v>
      </c>
      <c r="O45" s="71">
        <v>0</v>
      </c>
      <c r="P45" s="185" t="s">
        <v>1422</v>
      </c>
      <c r="Q45" s="183" t="s">
        <v>2135</v>
      </c>
      <c r="R45" s="149" t="s">
        <v>547</v>
      </c>
      <c r="S45" s="149">
        <v>3</v>
      </c>
      <c r="T45" t="s">
        <v>398</v>
      </c>
    </row>
    <row r="46" spans="1:20" x14ac:dyDescent="0.25">
      <c r="A46" s="149" t="s">
        <v>921</v>
      </c>
      <c r="B46" s="149">
        <v>343</v>
      </c>
      <c r="C46" t="s">
        <v>279</v>
      </c>
      <c r="D46" t="s">
        <v>346</v>
      </c>
      <c r="E46" t="s">
        <v>989</v>
      </c>
      <c r="F46" t="s">
        <v>14</v>
      </c>
      <c r="G46" t="s">
        <v>423</v>
      </c>
      <c r="H46" s="149" t="s">
        <v>424</v>
      </c>
      <c r="I46" s="251">
        <v>400.40161200000006</v>
      </c>
      <c r="J46" s="185">
        <v>1734.2000000000003</v>
      </c>
      <c r="K46" s="180">
        <v>74.14</v>
      </c>
      <c r="L46" s="71">
        <v>128.57358800000003</v>
      </c>
      <c r="M46" s="185">
        <v>0.23088548725637181</v>
      </c>
      <c r="N46" s="185">
        <v>117.35100000000001</v>
      </c>
      <c r="O46" s="71">
        <v>12567</v>
      </c>
      <c r="P46" s="185" t="s">
        <v>1422</v>
      </c>
      <c r="Q46" s="183">
        <v>0.13799633961963875</v>
      </c>
      <c r="R46" s="149" t="s">
        <v>547</v>
      </c>
      <c r="S46" s="149">
        <v>12</v>
      </c>
      <c r="T46" t="s">
        <v>346</v>
      </c>
    </row>
    <row r="47" spans="1:20" x14ac:dyDescent="0.25">
      <c r="A47" s="149" t="s">
        <v>798</v>
      </c>
      <c r="B47" s="149">
        <v>720</v>
      </c>
      <c r="C47" t="s">
        <v>799</v>
      </c>
      <c r="D47" t="s">
        <v>800</v>
      </c>
      <c r="E47" t="s">
        <v>596</v>
      </c>
      <c r="F47" t="s">
        <v>12</v>
      </c>
      <c r="G47" t="s">
        <v>423</v>
      </c>
      <c r="H47" s="149" t="s">
        <v>424</v>
      </c>
      <c r="I47" s="251">
        <v>407.93871999999999</v>
      </c>
      <c r="J47" s="185">
        <v>1332.8999999999999</v>
      </c>
      <c r="K47" s="180">
        <v>74.14</v>
      </c>
      <c r="L47" s="71">
        <v>98.821205999999989</v>
      </c>
      <c r="M47" s="185">
        <v>0.30605350738990172</v>
      </c>
      <c r="N47" s="185">
        <v>119.56</v>
      </c>
      <c r="O47" s="71">
        <v>9660</v>
      </c>
      <c r="P47" s="185" t="s">
        <v>1422</v>
      </c>
      <c r="Q47" s="183">
        <v>0.1379813664596273</v>
      </c>
      <c r="R47" s="149" t="s">
        <v>584</v>
      </c>
      <c r="S47" s="149">
        <v>12</v>
      </c>
      <c r="T47">
        <v>0</v>
      </c>
    </row>
    <row r="48" spans="1:20" x14ac:dyDescent="0.25">
      <c r="A48" s="149" t="s">
        <v>586</v>
      </c>
      <c r="B48" s="149">
        <v>1</v>
      </c>
      <c r="C48" t="s">
        <v>67</v>
      </c>
      <c r="D48" t="s">
        <v>72</v>
      </c>
      <c r="E48" t="s">
        <v>583</v>
      </c>
      <c r="F48" t="s">
        <v>13</v>
      </c>
      <c r="G48" t="s">
        <v>423</v>
      </c>
      <c r="H48" s="149" t="s">
        <v>424</v>
      </c>
      <c r="I48" s="251">
        <v>446.97199999999998</v>
      </c>
      <c r="J48" s="185">
        <v>1437.4</v>
      </c>
      <c r="K48" s="180">
        <v>74.14</v>
      </c>
      <c r="L48" s="71">
        <v>106.568836</v>
      </c>
      <c r="M48" s="185">
        <v>0.31095867538611377</v>
      </c>
      <c r="N48" s="185">
        <v>131</v>
      </c>
      <c r="O48" s="71">
        <v>10416</v>
      </c>
      <c r="P48" s="185" t="s">
        <v>1422</v>
      </c>
      <c r="Q48" s="183">
        <v>0.13799923195084488</v>
      </c>
      <c r="R48" s="149" t="s">
        <v>584</v>
      </c>
      <c r="S48" s="149">
        <v>12</v>
      </c>
      <c r="T48" t="s">
        <v>585</v>
      </c>
    </row>
    <row r="49" spans="1:20" x14ac:dyDescent="0.25">
      <c r="A49" s="149" t="s">
        <v>957</v>
      </c>
      <c r="B49" s="149">
        <v>357</v>
      </c>
      <c r="C49" t="s">
        <v>313</v>
      </c>
      <c r="D49" t="s">
        <v>314</v>
      </c>
      <c r="E49" t="s">
        <v>958</v>
      </c>
      <c r="F49" t="s">
        <v>8</v>
      </c>
      <c r="G49" t="s">
        <v>425</v>
      </c>
      <c r="H49" s="149" t="s">
        <v>426</v>
      </c>
      <c r="I49" s="251">
        <v>487.47585199999992</v>
      </c>
      <c r="J49" s="185">
        <v>0</v>
      </c>
      <c r="K49" s="180">
        <v>0</v>
      </c>
      <c r="L49" s="71">
        <v>0</v>
      </c>
      <c r="M49" s="185" t="s">
        <v>2135</v>
      </c>
      <c r="N49" s="185">
        <v>142.87099999999998</v>
      </c>
      <c r="O49" s="71">
        <v>0</v>
      </c>
      <c r="P49" s="185" t="s">
        <v>501</v>
      </c>
      <c r="Q49" s="183" t="s">
        <v>2135</v>
      </c>
      <c r="R49" s="149" t="s">
        <v>547</v>
      </c>
      <c r="S49" s="149">
        <v>5</v>
      </c>
      <c r="T49" t="s">
        <v>314</v>
      </c>
    </row>
    <row r="50" spans="1:20" x14ac:dyDescent="0.25">
      <c r="A50" s="149" t="s">
        <v>740</v>
      </c>
      <c r="B50" s="149">
        <v>121</v>
      </c>
      <c r="C50" t="s">
        <v>2005</v>
      </c>
      <c r="D50" t="s">
        <v>156</v>
      </c>
      <c r="E50" t="s">
        <v>596</v>
      </c>
      <c r="F50" t="s">
        <v>12</v>
      </c>
      <c r="G50" t="s">
        <v>423</v>
      </c>
      <c r="H50" s="149" t="s">
        <v>431</v>
      </c>
      <c r="I50" s="251">
        <v>579.73974399999997</v>
      </c>
      <c r="J50" s="185">
        <v>0</v>
      </c>
      <c r="K50" s="180">
        <v>74.14</v>
      </c>
      <c r="L50" s="71">
        <v>0</v>
      </c>
      <c r="M50" s="185" t="s">
        <v>2135</v>
      </c>
      <c r="N50" s="185">
        <v>169.91200000000001</v>
      </c>
      <c r="O50" s="71">
        <v>0</v>
      </c>
      <c r="P50" s="185" t="s">
        <v>1422</v>
      </c>
      <c r="Q50" s="183" t="s">
        <v>2135</v>
      </c>
      <c r="R50" s="149" t="s">
        <v>584</v>
      </c>
      <c r="S50" s="149">
        <v>12</v>
      </c>
      <c r="T50">
        <v>0</v>
      </c>
    </row>
    <row r="51" spans="1:20" x14ac:dyDescent="0.25">
      <c r="A51" s="149" t="s">
        <v>970</v>
      </c>
      <c r="B51" s="149">
        <v>395</v>
      </c>
      <c r="C51" t="s">
        <v>328</v>
      </c>
      <c r="D51" t="s">
        <v>329</v>
      </c>
      <c r="E51" t="s">
        <v>971</v>
      </c>
      <c r="F51" t="s">
        <v>9</v>
      </c>
      <c r="G51" t="s">
        <v>428</v>
      </c>
      <c r="H51" s="149" t="s">
        <v>429</v>
      </c>
      <c r="I51" s="251">
        <v>608.89528399999995</v>
      </c>
      <c r="J51" s="185">
        <v>0</v>
      </c>
      <c r="K51" s="180">
        <v>0</v>
      </c>
      <c r="L51" s="71">
        <v>0</v>
      </c>
      <c r="M51" s="185" t="s">
        <v>2135</v>
      </c>
      <c r="N51" s="185">
        <v>178.45699999999999</v>
      </c>
      <c r="O51" s="71">
        <v>0</v>
      </c>
      <c r="P51" s="185" t="s">
        <v>501</v>
      </c>
      <c r="Q51" s="183" t="s">
        <v>2135</v>
      </c>
      <c r="R51" s="149" t="s">
        <v>547</v>
      </c>
      <c r="S51" s="149">
        <v>12</v>
      </c>
      <c r="T51" t="s">
        <v>329</v>
      </c>
    </row>
    <row r="52" spans="1:20" x14ac:dyDescent="0.25">
      <c r="A52" s="149" t="s">
        <v>959</v>
      </c>
      <c r="B52" s="149">
        <v>662</v>
      </c>
      <c r="C52" t="s">
        <v>315</v>
      </c>
      <c r="D52" t="s">
        <v>316</v>
      </c>
      <c r="E52" t="s">
        <v>960</v>
      </c>
      <c r="F52" t="s">
        <v>6</v>
      </c>
      <c r="G52" t="s">
        <v>423</v>
      </c>
      <c r="H52" s="149" t="s">
        <v>424</v>
      </c>
      <c r="I52" s="251">
        <v>634.75824399999999</v>
      </c>
      <c r="J52" s="185">
        <v>2359.4</v>
      </c>
      <c r="K52" s="180">
        <v>74.14</v>
      </c>
      <c r="L52" s="71">
        <v>174.925916</v>
      </c>
      <c r="M52" s="185">
        <v>0.26903375603967111</v>
      </c>
      <c r="N52" s="185">
        <v>186.03700000000001</v>
      </c>
      <c r="O52" s="71">
        <v>17098</v>
      </c>
      <c r="P52" s="185" t="s">
        <v>1422</v>
      </c>
      <c r="Q52" s="183">
        <v>0.13799274768978828</v>
      </c>
      <c r="R52" s="149" t="s">
        <v>547</v>
      </c>
      <c r="S52" s="149">
        <v>12</v>
      </c>
      <c r="T52" t="s">
        <v>316</v>
      </c>
    </row>
    <row r="53" spans="1:20" x14ac:dyDescent="0.25">
      <c r="A53" s="149" t="s">
        <v>828</v>
      </c>
      <c r="B53" s="149">
        <v>13</v>
      </c>
      <c r="C53" t="s">
        <v>218</v>
      </c>
      <c r="D53" t="s">
        <v>221</v>
      </c>
      <c r="E53" t="s">
        <v>596</v>
      </c>
      <c r="F53" t="s">
        <v>12</v>
      </c>
      <c r="G53" t="s">
        <v>423</v>
      </c>
      <c r="H53" s="149" t="s">
        <v>427</v>
      </c>
      <c r="I53" s="251">
        <v>681.41734399999996</v>
      </c>
      <c r="J53" s="185">
        <v>3193.7000000000003</v>
      </c>
      <c r="K53" s="180">
        <v>74.14</v>
      </c>
      <c r="L53" s="71">
        <v>236.78091800000004</v>
      </c>
      <c r="M53" s="185">
        <v>0.21336297836365342</v>
      </c>
      <c r="N53" s="185">
        <v>199.71199999999999</v>
      </c>
      <c r="O53" s="71">
        <v>23142</v>
      </c>
      <c r="P53" s="185" t="s">
        <v>1422</v>
      </c>
      <c r="Q53" s="183">
        <v>0.1380044939936047</v>
      </c>
      <c r="R53" s="149" t="s">
        <v>584</v>
      </c>
      <c r="S53" s="149">
        <v>12</v>
      </c>
      <c r="T53">
        <v>0</v>
      </c>
    </row>
    <row r="54" spans="1:20" x14ac:dyDescent="0.25">
      <c r="A54" s="149" t="s">
        <v>1025</v>
      </c>
      <c r="B54" s="149">
        <v>242</v>
      </c>
      <c r="C54" t="s">
        <v>369</v>
      </c>
      <c r="D54" t="s">
        <v>370</v>
      </c>
      <c r="E54" t="s">
        <v>1026</v>
      </c>
      <c r="F54" t="s">
        <v>4</v>
      </c>
      <c r="G54" t="s">
        <v>423</v>
      </c>
      <c r="H54" s="149" t="s">
        <v>424</v>
      </c>
      <c r="I54" s="251">
        <v>705.45488399999988</v>
      </c>
      <c r="J54" s="185">
        <v>2953.1999999999994</v>
      </c>
      <c r="K54" s="180">
        <v>74.14</v>
      </c>
      <c r="L54" s="71">
        <v>218.95024799999996</v>
      </c>
      <c r="M54" s="185">
        <v>0.23887812677773265</v>
      </c>
      <c r="N54" s="185">
        <v>206.75699999999998</v>
      </c>
      <c r="O54" s="71">
        <v>21400</v>
      </c>
      <c r="P54" s="185" t="s">
        <v>1422</v>
      </c>
      <c r="Q54" s="183">
        <v>0.13799999999999998</v>
      </c>
      <c r="R54" s="149" t="s">
        <v>547</v>
      </c>
      <c r="S54" s="149">
        <v>12</v>
      </c>
      <c r="T54" t="s">
        <v>370</v>
      </c>
    </row>
    <row r="55" spans="1:20" x14ac:dyDescent="0.25">
      <c r="A55" s="149" t="s">
        <v>894</v>
      </c>
      <c r="B55" s="149">
        <v>376</v>
      </c>
      <c r="C55" t="s">
        <v>264</v>
      </c>
      <c r="D55" t="s">
        <v>265</v>
      </c>
      <c r="E55" t="s">
        <v>895</v>
      </c>
      <c r="F55" t="s">
        <v>9</v>
      </c>
      <c r="G55" t="s">
        <v>428</v>
      </c>
      <c r="H55" s="149" t="s">
        <v>429</v>
      </c>
      <c r="I55" s="251">
        <v>718.66614799999991</v>
      </c>
      <c r="J55" s="185">
        <v>0</v>
      </c>
      <c r="K55" s="180">
        <v>0</v>
      </c>
      <c r="L55" s="71">
        <v>0</v>
      </c>
      <c r="M55" s="185" t="s">
        <v>2135</v>
      </c>
      <c r="N55" s="185">
        <v>210.62899999999999</v>
      </c>
      <c r="O55" s="71">
        <v>0</v>
      </c>
      <c r="P55" s="185" t="s">
        <v>501</v>
      </c>
      <c r="Q55" s="183" t="s">
        <v>2135</v>
      </c>
      <c r="R55" s="149" t="s">
        <v>547</v>
      </c>
      <c r="S55" s="149">
        <v>9</v>
      </c>
      <c r="T55" t="s">
        <v>265</v>
      </c>
    </row>
    <row r="56" spans="1:20" x14ac:dyDescent="0.25">
      <c r="A56" s="149" t="s">
        <v>610</v>
      </c>
      <c r="B56" s="149">
        <v>2</v>
      </c>
      <c r="C56" t="s">
        <v>78</v>
      </c>
      <c r="D56" t="s">
        <v>87</v>
      </c>
      <c r="E56" t="s">
        <v>602</v>
      </c>
      <c r="F56" t="s">
        <v>13</v>
      </c>
      <c r="G56" t="s">
        <v>423</v>
      </c>
      <c r="H56" s="149" t="s">
        <v>424</v>
      </c>
      <c r="I56" s="251">
        <v>733.2012679999998</v>
      </c>
      <c r="J56" s="185">
        <v>2335.4999999999995</v>
      </c>
      <c r="K56" s="180">
        <v>74.14</v>
      </c>
      <c r="L56" s="71">
        <v>173.15396999999996</v>
      </c>
      <c r="M56" s="185">
        <v>0.31393760137015625</v>
      </c>
      <c r="N56" s="185">
        <v>214.88899999999995</v>
      </c>
      <c r="O56" s="71">
        <v>16924</v>
      </c>
      <c r="P56" s="185" t="s">
        <v>1422</v>
      </c>
      <c r="Q56" s="183">
        <v>0.13799929094776645</v>
      </c>
      <c r="R56" s="149" t="s">
        <v>547</v>
      </c>
      <c r="S56" s="149">
        <v>12</v>
      </c>
      <c r="T56" t="s">
        <v>603</v>
      </c>
    </row>
    <row r="57" spans="1:20" x14ac:dyDescent="0.25">
      <c r="A57" s="149" t="s">
        <v>828</v>
      </c>
      <c r="B57" s="149">
        <v>13</v>
      </c>
      <c r="C57" t="s">
        <v>218</v>
      </c>
      <c r="D57" t="s">
        <v>221</v>
      </c>
      <c r="E57" t="s">
        <v>596</v>
      </c>
      <c r="F57" t="s">
        <v>12</v>
      </c>
      <c r="G57" t="s">
        <v>423</v>
      </c>
      <c r="H57" s="149" t="s">
        <v>432</v>
      </c>
      <c r="I57" s="251">
        <v>748.47338000000013</v>
      </c>
      <c r="J57" s="185">
        <v>2428.6999999999998</v>
      </c>
      <c r="K57" s="180">
        <v>74.14</v>
      </c>
      <c r="L57" s="71">
        <v>180.063818</v>
      </c>
      <c r="M57" s="185">
        <v>0.30817860583851453</v>
      </c>
      <c r="N57" s="185">
        <v>219.36500000000004</v>
      </c>
      <c r="O57" s="71">
        <v>17598</v>
      </c>
      <c r="P57" s="185" t="s">
        <v>1422</v>
      </c>
      <c r="Q57" s="183">
        <v>0.13801000113649278</v>
      </c>
      <c r="R57" s="149" t="s">
        <v>584</v>
      </c>
      <c r="S57" s="149">
        <v>12</v>
      </c>
      <c r="T57">
        <v>0</v>
      </c>
    </row>
    <row r="58" spans="1:20" x14ac:dyDescent="0.25">
      <c r="A58" s="149" t="s">
        <v>717</v>
      </c>
      <c r="B58" s="149">
        <v>169</v>
      </c>
      <c r="C58" t="s">
        <v>101</v>
      </c>
      <c r="D58" t="s">
        <v>124</v>
      </c>
      <c r="E58" t="s">
        <v>718</v>
      </c>
      <c r="F58" t="s">
        <v>9</v>
      </c>
      <c r="G58" t="s">
        <v>428</v>
      </c>
      <c r="H58" s="149" t="s">
        <v>429</v>
      </c>
      <c r="I58" s="251">
        <v>790.9766639999998</v>
      </c>
      <c r="J58" s="185">
        <v>0</v>
      </c>
      <c r="K58" s="180">
        <v>0</v>
      </c>
      <c r="L58" s="71">
        <v>0</v>
      </c>
      <c r="M58" s="185" t="s">
        <v>2135</v>
      </c>
      <c r="N58" s="185">
        <v>231.82199999999995</v>
      </c>
      <c r="O58" s="71">
        <v>0</v>
      </c>
      <c r="P58" s="185" t="s">
        <v>501</v>
      </c>
      <c r="Q58" s="183" t="s">
        <v>2135</v>
      </c>
      <c r="R58" s="149" t="s">
        <v>547</v>
      </c>
      <c r="S58" s="149">
        <v>12</v>
      </c>
      <c r="T58" t="s">
        <v>124</v>
      </c>
    </row>
    <row r="59" spans="1:20" x14ac:dyDescent="0.25">
      <c r="A59" s="149" t="s">
        <v>915</v>
      </c>
      <c r="B59" s="149">
        <v>343</v>
      </c>
      <c r="C59" t="s">
        <v>279</v>
      </c>
      <c r="D59" t="s">
        <v>281</v>
      </c>
      <c r="E59" t="s">
        <v>916</v>
      </c>
      <c r="F59" t="s">
        <v>9</v>
      </c>
      <c r="G59" t="s">
        <v>423</v>
      </c>
      <c r="H59" s="149" t="s">
        <v>424</v>
      </c>
      <c r="I59" s="251">
        <v>795.11541999999997</v>
      </c>
      <c r="J59" s="185">
        <v>3052.5</v>
      </c>
      <c r="K59" s="180">
        <v>74.14</v>
      </c>
      <c r="L59" s="71">
        <v>226.31235000000001</v>
      </c>
      <c r="M59" s="185">
        <v>0.26048007207207208</v>
      </c>
      <c r="N59" s="185">
        <v>233.035</v>
      </c>
      <c r="O59" s="71">
        <v>22120</v>
      </c>
      <c r="P59" s="185" t="s">
        <v>1422</v>
      </c>
      <c r="Q59" s="183">
        <v>0.13799728752260398</v>
      </c>
      <c r="R59" s="149" t="s">
        <v>547</v>
      </c>
      <c r="S59" s="149">
        <v>12</v>
      </c>
      <c r="T59" t="s">
        <v>281</v>
      </c>
    </row>
    <row r="60" spans="1:20" x14ac:dyDescent="0.25">
      <c r="A60" s="149" t="s">
        <v>745</v>
      </c>
      <c r="B60" s="149">
        <v>291</v>
      </c>
      <c r="C60" t="s">
        <v>161</v>
      </c>
      <c r="D60" t="s">
        <v>162</v>
      </c>
      <c r="E60" t="s">
        <v>746</v>
      </c>
      <c r="F60" t="s">
        <v>4</v>
      </c>
      <c r="G60" t="s">
        <v>423</v>
      </c>
      <c r="H60" s="149" t="s">
        <v>424</v>
      </c>
      <c r="I60" s="251">
        <v>819.83535999999992</v>
      </c>
      <c r="J60" s="185">
        <v>3821</v>
      </c>
      <c r="K60" s="180">
        <v>74.14</v>
      </c>
      <c r="L60" s="71">
        <v>283.28894000000003</v>
      </c>
      <c r="M60" s="185">
        <v>0.21456041873855008</v>
      </c>
      <c r="N60" s="185">
        <v>240.27999999999997</v>
      </c>
      <c r="O60" s="71">
        <v>27688</v>
      </c>
      <c r="P60" s="185" t="s">
        <v>1422</v>
      </c>
      <c r="Q60" s="183">
        <v>0.13800202253683908</v>
      </c>
      <c r="R60" s="149" t="s">
        <v>547</v>
      </c>
      <c r="S60" s="149">
        <v>12</v>
      </c>
      <c r="T60" t="s">
        <v>162</v>
      </c>
    </row>
    <row r="61" spans="1:20" x14ac:dyDescent="0.25">
      <c r="A61" s="149" t="s">
        <v>735</v>
      </c>
      <c r="B61" s="149">
        <v>683</v>
      </c>
      <c r="C61" t="s">
        <v>152</v>
      </c>
      <c r="D61" t="s">
        <v>153</v>
      </c>
      <c r="E61" t="s">
        <v>736</v>
      </c>
      <c r="F61" t="s">
        <v>8</v>
      </c>
      <c r="G61" t="s">
        <v>423</v>
      </c>
      <c r="H61" s="149" t="s">
        <v>424</v>
      </c>
      <c r="I61" s="251">
        <v>820.55187999999998</v>
      </c>
      <c r="J61" s="185">
        <v>2969.5</v>
      </c>
      <c r="K61" s="180">
        <v>74.14</v>
      </c>
      <c r="L61" s="71">
        <v>220.15873000000002</v>
      </c>
      <c r="M61" s="185">
        <v>0.27632661390806534</v>
      </c>
      <c r="N61" s="185">
        <v>240.49</v>
      </c>
      <c r="O61" s="71">
        <v>21518</v>
      </c>
      <c r="P61" s="185" t="s">
        <v>1422</v>
      </c>
      <c r="Q61" s="183">
        <v>0.13800074356352821</v>
      </c>
      <c r="R61" s="149" t="s">
        <v>547</v>
      </c>
      <c r="S61" s="149">
        <v>12</v>
      </c>
      <c r="T61" t="s">
        <v>153</v>
      </c>
    </row>
    <row r="62" spans="1:20" x14ac:dyDescent="0.25">
      <c r="A62" s="149" t="s">
        <v>984</v>
      </c>
      <c r="B62" s="149">
        <v>100</v>
      </c>
      <c r="C62" t="s">
        <v>340</v>
      </c>
      <c r="D62" t="s">
        <v>343</v>
      </c>
      <c r="E62" t="s">
        <v>982</v>
      </c>
      <c r="F62" t="s">
        <v>13</v>
      </c>
      <c r="G62" t="s">
        <v>423</v>
      </c>
      <c r="H62" s="149" t="s">
        <v>424</v>
      </c>
      <c r="I62" s="251">
        <v>856.41200000000003</v>
      </c>
      <c r="J62" s="185">
        <v>12334.000000000002</v>
      </c>
      <c r="K62" s="180">
        <v>74.14</v>
      </c>
      <c r="L62" s="71">
        <v>914.44276000000013</v>
      </c>
      <c r="M62" s="185">
        <v>6.9435057564455963E-2</v>
      </c>
      <c r="N62" s="185">
        <v>251</v>
      </c>
      <c r="O62" s="71">
        <v>89376</v>
      </c>
      <c r="P62" s="185" t="s">
        <v>1422</v>
      </c>
      <c r="Q62" s="183">
        <v>0.1380012531328321</v>
      </c>
      <c r="R62" s="149" t="s">
        <v>584</v>
      </c>
      <c r="S62" s="149">
        <v>12</v>
      </c>
      <c r="T62" t="s">
        <v>341</v>
      </c>
    </row>
    <row r="63" spans="1:20" x14ac:dyDescent="0.25">
      <c r="A63" s="149" t="s">
        <v>573</v>
      </c>
      <c r="B63" s="149">
        <v>449</v>
      </c>
      <c r="C63" t="s">
        <v>59</v>
      </c>
      <c r="D63" t="s">
        <v>60</v>
      </c>
      <c r="E63" t="s">
        <v>574</v>
      </c>
      <c r="F63" t="s">
        <v>8</v>
      </c>
      <c r="G63" t="s">
        <v>423</v>
      </c>
      <c r="H63" s="149" t="s">
        <v>424</v>
      </c>
      <c r="I63" s="251">
        <v>860.7213559999999</v>
      </c>
      <c r="J63" s="185">
        <v>3477.8000000000006</v>
      </c>
      <c r="K63" s="180">
        <v>74.14</v>
      </c>
      <c r="L63" s="71">
        <v>257.84409200000005</v>
      </c>
      <c r="M63" s="185">
        <v>0.24749018229915457</v>
      </c>
      <c r="N63" s="185">
        <v>252.26299999999998</v>
      </c>
      <c r="O63" s="71">
        <v>25200</v>
      </c>
      <c r="P63" s="185" t="s">
        <v>1422</v>
      </c>
      <c r="Q63" s="183">
        <v>0.13800793650793652</v>
      </c>
      <c r="R63" s="149" t="s">
        <v>547</v>
      </c>
      <c r="S63" s="149">
        <v>12</v>
      </c>
      <c r="T63" t="s">
        <v>60</v>
      </c>
    </row>
    <row r="64" spans="1:20" x14ac:dyDescent="0.25">
      <c r="A64" s="149" t="s">
        <v>763</v>
      </c>
      <c r="B64" s="149">
        <v>686</v>
      </c>
      <c r="C64" t="s">
        <v>177</v>
      </c>
      <c r="D64" t="s">
        <v>178</v>
      </c>
      <c r="E64" t="s">
        <v>764</v>
      </c>
      <c r="F64" t="s">
        <v>7</v>
      </c>
      <c r="G64" t="s">
        <v>423</v>
      </c>
      <c r="H64" s="149" t="s">
        <v>424</v>
      </c>
      <c r="I64" s="251">
        <v>880.65426000000002</v>
      </c>
      <c r="J64" s="185">
        <v>3017.5000000000009</v>
      </c>
      <c r="K64" s="180">
        <v>74.14</v>
      </c>
      <c r="L64" s="71">
        <v>223.71745000000007</v>
      </c>
      <c r="M64" s="185">
        <v>0.29184896768848378</v>
      </c>
      <c r="N64" s="185">
        <v>258.10500000000002</v>
      </c>
      <c r="O64" s="71">
        <v>21866</v>
      </c>
      <c r="P64" s="185" t="s">
        <v>1422</v>
      </c>
      <c r="Q64" s="183">
        <v>0.13799963413518709</v>
      </c>
      <c r="R64" s="149" t="s">
        <v>547</v>
      </c>
      <c r="S64" s="149">
        <v>12</v>
      </c>
      <c r="T64" t="s">
        <v>178</v>
      </c>
    </row>
    <row r="65" spans="1:20" x14ac:dyDescent="0.25">
      <c r="A65" s="149" t="s">
        <v>919</v>
      </c>
      <c r="B65" s="149">
        <v>343</v>
      </c>
      <c r="C65" t="s">
        <v>279</v>
      </c>
      <c r="D65" t="s">
        <v>283</v>
      </c>
      <c r="E65" t="s">
        <v>920</v>
      </c>
      <c r="F65" t="s">
        <v>9</v>
      </c>
      <c r="G65" t="s">
        <v>423</v>
      </c>
      <c r="H65" s="149" t="s">
        <v>424</v>
      </c>
      <c r="I65" s="251">
        <v>881.95764399999985</v>
      </c>
      <c r="J65" s="185">
        <v>3239.2</v>
      </c>
      <c r="K65" s="180">
        <v>74.14</v>
      </c>
      <c r="L65" s="71">
        <v>240.15428800000001</v>
      </c>
      <c r="M65" s="185">
        <v>0.27227637811805383</v>
      </c>
      <c r="N65" s="185">
        <v>258.48699999999997</v>
      </c>
      <c r="O65" s="71">
        <v>23472</v>
      </c>
      <c r="P65" s="185" t="s">
        <v>1422</v>
      </c>
      <c r="Q65" s="183">
        <v>0.1380027266530334</v>
      </c>
      <c r="R65" s="149" t="s">
        <v>547</v>
      </c>
      <c r="S65" s="149">
        <v>12</v>
      </c>
      <c r="T65" t="s">
        <v>283</v>
      </c>
    </row>
    <row r="66" spans="1:20" x14ac:dyDescent="0.25">
      <c r="A66" s="149" t="s">
        <v>754</v>
      </c>
      <c r="B66" s="149">
        <v>420</v>
      </c>
      <c r="C66" t="s">
        <v>169</v>
      </c>
      <c r="D66" t="s">
        <v>170</v>
      </c>
      <c r="E66" t="s">
        <v>755</v>
      </c>
      <c r="F66" t="s">
        <v>14</v>
      </c>
      <c r="G66" t="s">
        <v>423</v>
      </c>
      <c r="H66" s="149" t="s">
        <v>424</v>
      </c>
      <c r="I66" s="251">
        <v>903.24170000000004</v>
      </c>
      <c r="J66" s="185">
        <v>5241.2999999999993</v>
      </c>
      <c r="K66" s="180">
        <v>74.14</v>
      </c>
      <c r="L66" s="71">
        <v>388.58998199999996</v>
      </c>
      <c r="M66" s="185">
        <v>0.17233161620208731</v>
      </c>
      <c r="N66" s="185">
        <v>264.72500000000002</v>
      </c>
      <c r="O66" s="71">
        <v>37981</v>
      </c>
      <c r="P66" s="185" t="s">
        <v>1422</v>
      </c>
      <c r="Q66" s="183">
        <v>0.13799794634159182</v>
      </c>
      <c r="R66" s="149" t="s">
        <v>547</v>
      </c>
      <c r="S66" s="149">
        <v>12</v>
      </c>
      <c r="T66" t="s">
        <v>170</v>
      </c>
    </row>
    <row r="67" spans="1:20" x14ac:dyDescent="0.25">
      <c r="A67" s="149" t="s">
        <v>913</v>
      </c>
      <c r="B67" s="149">
        <v>343</v>
      </c>
      <c r="C67" t="s">
        <v>279</v>
      </c>
      <c r="D67" t="s">
        <v>280</v>
      </c>
      <c r="E67" t="s">
        <v>914</v>
      </c>
      <c r="F67" t="s">
        <v>9</v>
      </c>
      <c r="G67" t="s">
        <v>423</v>
      </c>
      <c r="H67" s="149" t="s">
        <v>424</v>
      </c>
      <c r="I67" s="251">
        <v>913.98950000000002</v>
      </c>
      <c r="J67" s="185">
        <v>3314.1</v>
      </c>
      <c r="K67" s="180">
        <v>74.14</v>
      </c>
      <c r="L67" s="71">
        <v>245.70737399999999</v>
      </c>
      <c r="M67" s="185">
        <v>0.27578814761171966</v>
      </c>
      <c r="N67" s="185">
        <v>267.875</v>
      </c>
      <c r="O67" s="71">
        <v>24015</v>
      </c>
      <c r="P67" s="185" t="s">
        <v>1422</v>
      </c>
      <c r="Q67" s="183">
        <v>0.13800124921923798</v>
      </c>
      <c r="R67" s="149" t="s">
        <v>547</v>
      </c>
      <c r="S67" s="149">
        <v>12</v>
      </c>
      <c r="T67" t="s">
        <v>280</v>
      </c>
    </row>
    <row r="68" spans="1:20" x14ac:dyDescent="0.25">
      <c r="A68" s="149" t="s">
        <v>682</v>
      </c>
      <c r="B68" s="149">
        <v>169</v>
      </c>
      <c r="C68" t="s">
        <v>101</v>
      </c>
      <c r="D68" t="s">
        <v>139</v>
      </c>
      <c r="E68" t="s">
        <v>683</v>
      </c>
      <c r="F68" t="s">
        <v>5</v>
      </c>
      <c r="G68" t="s">
        <v>428</v>
      </c>
      <c r="H68" s="149" t="s">
        <v>429</v>
      </c>
      <c r="I68" s="251">
        <v>917.04665199999988</v>
      </c>
      <c r="J68" s="185">
        <v>0</v>
      </c>
      <c r="K68" s="180">
        <v>0</v>
      </c>
      <c r="L68" s="71">
        <v>0</v>
      </c>
      <c r="M68" s="185" t="s">
        <v>2135</v>
      </c>
      <c r="N68" s="185">
        <v>268.77099999999996</v>
      </c>
      <c r="O68" s="71">
        <v>0</v>
      </c>
      <c r="P68" s="185" t="s">
        <v>501</v>
      </c>
      <c r="Q68" s="183" t="s">
        <v>2135</v>
      </c>
      <c r="R68" s="149" t="s">
        <v>547</v>
      </c>
      <c r="S68" s="149">
        <v>12</v>
      </c>
      <c r="T68" t="s">
        <v>139</v>
      </c>
    </row>
    <row r="69" spans="1:20" x14ac:dyDescent="0.25">
      <c r="A69" s="149" t="s">
        <v>761</v>
      </c>
      <c r="B69" s="149">
        <v>682</v>
      </c>
      <c r="C69" t="s">
        <v>175</v>
      </c>
      <c r="D69" t="s">
        <v>176</v>
      </c>
      <c r="E69" t="s">
        <v>762</v>
      </c>
      <c r="F69" t="s">
        <v>14</v>
      </c>
      <c r="G69" t="s">
        <v>423</v>
      </c>
      <c r="H69" s="149" t="s">
        <v>424</v>
      </c>
      <c r="I69" s="251">
        <v>933.66309199999989</v>
      </c>
      <c r="J69" s="185">
        <v>3561.7000000000003</v>
      </c>
      <c r="K69" s="180">
        <v>74.14</v>
      </c>
      <c r="L69" s="71">
        <v>264.064438</v>
      </c>
      <c r="M69" s="185">
        <v>0.26213973439649602</v>
      </c>
      <c r="N69" s="185">
        <v>273.64099999999996</v>
      </c>
      <c r="O69" s="71">
        <v>25809</v>
      </c>
      <c r="P69" s="185" t="s">
        <v>1422</v>
      </c>
      <c r="Q69" s="183">
        <v>0.1380022472780813</v>
      </c>
      <c r="R69" s="149" t="s">
        <v>547</v>
      </c>
      <c r="S69" s="149">
        <v>12</v>
      </c>
      <c r="T69" t="s">
        <v>176</v>
      </c>
    </row>
    <row r="70" spans="1:20" x14ac:dyDescent="0.25">
      <c r="A70" s="149" t="s">
        <v>745</v>
      </c>
      <c r="B70" s="149">
        <v>291</v>
      </c>
      <c r="C70" t="s">
        <v>161</v>
      </c>
      <c r="D70" t="s">
        <v>162</v>
      </c>
      <c r="E70" t="s">
        <v>746</v>
      </c>
      <c r="F70" t="s">
        <v>4</v>
      </c>
      <c r="G70" t="s">
        <v>425</v>
      </c>
      <c r="H70" s="149" t="s">
        <v>426</v>
      </c>
      <c r="I70" s="251">
        <v>942.30910000000006</v>
      </c>
      <c r="J70" s="185">
        <v>0</v>
      </c>
      <c r="K70" s="180">
        <v>0</v>
      </c>
      <c r="L70" s="71">
        <v>0</v>
      </c>
      <c r="M70" s="185" t="s">
        <v>2135</v>
      </c>
      <c r="N70" s="185">
        <v>276.17500000000001</v>
      </c>
      <c r="O70" s="71">
        <v>0</v>
      </c>
      <c r="P70" s="185" t="s">
        <v>501</v>
      </c>
      <c r="Q70" s="183" t="s">
        <v>2135</v>
      </c>
      <c r="R70" s="149" t="s">
        <v>547</v>
      </c>
      <c r="S70" s="149">
        <v>12</v>
      </c>
      <c r="T70" t="s">
        <v>162</v>
      </c>
    </row>
    <row r="71" spans="1:20" x14ac:dyDescent="0.25">
      <c r="A71" s="149" t="s">
        <v>809</v>
      </c>
      <c r="B71" s="149">
        <v>701</v>
      </c>
      <c r="C71" t="s">
        <v>206</v>
      </c>
      <c r="D71" t="s">
        <v>207</v>
      </c>
      <c r="E71" t="s">
        <v>810</v>
      </c>
      <c r="F71" t="s">
        <v>13</v>
      </c>
      <c r="G71" t="s">
        <v>423</v>
      </c>
      <c r="H71" s="149" t="s">
        <v>424</v>
      </c>
      <c r="I71" s="251">
        <v>954.07367599999975</v>
      </c>
      <c r="J71" s="185">
        <v>3161.2000000000003</v>
      </c>
      <c r="K71" s="180">
        <v>74.14</v>
      </c>
      <c r="L71" s="71">
        <v>234.37136800000002</v>
      </c>
      <c r="M71" s="185">
        <v>0.30180743894723511</v>
      </c>
      <c r="N71" s="185">
        <v>279.62299999999993</v>
      </c>
      <c r="O71" s="71">
        <v>22906</v>
      </c>
      <c r="P71" s="185" t="s">
        <v>1422</v>
      </c>
      <c r="Q71" s="183">
        <v>0.13800750894962019</v>
      </c>
      <c r="R71" s="149" t="s">
        <v>547</v>
      </c>
      <c r="S71" s="149">
        <v>12</v>
      </c>
      <c r="T71" t="s">
        <v>207</v>
      </c>
    </row>
    <row r="72" spans="1:20" x14ac:dyDescent="0.25">
      <c r="A72" s="149" t="s">
        <v>1318</v>
      </c>
      <c r="B72" s="149">
        <v>2</v>
      </c>
      <c r="C72" t="s">
        <v>78</v>
      </c>
      <c r="D72" t="s">
        <v>83</v>
      </c>
      <c r="E72" t="s">
        <v>619</v>
      </c>
      <c r="F72" t="s">
        <v>7</v>
      </c>
      <c r="G72" t="s">
        <v>423</v>
      </c>
      <c r="H72" s="149" t="s">
        <v>424</v>
      </c>
      <c r="I72" s="251">
        <v>983.55676800000003</v>
      </c>
      <c r="J72" s="185">
        <v>3414.4999999999995</v>
      </c>
      <c r="K72" s="180">
        <v>74.14</v>
      </c>
      <c r="L72" s="71">
        <v>253.15102999999996</v>
      </c>
      <c r="M72" s="185">
        <v>0.28805294127983605</v>
      </c>
      <c r="N72" s="185">
        <v>288.26400000000001</v>
      </c>
      <c r="O72" s="71">
        <v>24741</v>
      </c>
      <c r="P72" s="185" t="s">
        <v>1422</v>
      </c>
      <c r="Q72" s="183">
        <v>0.13800978133462671</v>
      </c>
      <c r="R72" s="149" t="s">
        <v>547</v>
      </c>
      <c r="S72" s="149">
        <v>12</v>
      </c>
      <c r="T72" t="s">
        <v>94</v>
      </c>
    </row>
    <row r="73" spans="1:20" x14ac:dyDescent="0.25">
      <c r="A73" s="149" t="s">
        <v>827</v>
      </c>
      <c r="B73" s="149">
        <v>13</v>
      </c>
      <c r="C73" t="s">
        <v>218</v>
      </c>
      <c r="D73" t="s">
        <v>220</v>
      </c>
      <c r="E73" t="s">
        <v>596</v>
      </c>
      <c r="F73" t="s">
        <v>12</v>
      </c>
      <c r="G73" t="s">
        <v>423</v>
      </c>
      <c r="H73" s="149" t="s">
        <v>434</v>
      </c>
      <c r="I73" s="251">
        <v>999.86612800000012</v>
      </c>
      <c r="J73" s="185">
        <v>4126.7</v>
      </c>
      <c r="K73" s="180">
        <v>74.14</v>
      </c>
      <c r="L73" s="71">
        <v>305.95353799999998</v>
      </c>
      <c r="M73" s="185">
        <v>0.24229193496013768</v>
      </c>
      <c r="N73" s="185">
        <v>293.04400000000004</v>
      </c>
      <c r="O73" s="71">
        <v>29904</v>
      </c>
      <c r="P73" s="185" t="s">
        <v>1422</v>
      </c>
      <c r="Q73" s="183">
        <v>0.13799826110219368</v>
      </c>
      <c r="R73" s="149" t="s">
        <v>584</v>
      </c>
      <c r="S73" s="149">
        <v>12</v>
      </c>
      <c r="T73">
        <v>0</v>
      </c>
    </row>
    <row r="74" spans="1:20" x14ac:dyDescent="0.25">
      <c r="A74" s="149" t="s">
        <v>890</v>
      </c>
      <c r="B74" s="149">
        <v>687</v>
      </c>
      <c r="C74" t="s">
        <v>260</v>
      </c>
      <c r="D74" t="s">
        <v>261</v>
      </c>
      <c r="E74" t="s">
        <v>891</v>
      </c>
      <c r="F74" t="s">
        <v>14</v>
      </c>
      <c r="G74" t="s">
        <v>423</v>
      </c>
      <c r="H74" s="149" t="s">
        <v>424</v>
      </c>
      <c r="I74" s="251">
        <v>1020.1811759999999</v>
      </c>
      <c r="J74" s="185">
        <v>4372.4999999999991</v>
      </c>
      <c r="K74" s="180">
        <v>74.14</v>
      </c>
      <c r="L74" s="71">
        <v>324.17714999999993</v>
      </c>
      <c r="M74" s="185">
        <v>0.23331759313893657</v>
      </c>
      <c r="N74" s="185">
        <v>298.99799999999999</v>
      </c>
      <c r="O74" s="71">
        <v>31685</v>
      </c>
      <c r="P74" s="185" t="s">
        <v>1422</v>
      </c>
      <c r="Q74" s="183">
        <v>0.13799905317973801</v>
      </c>
      <c r="R74" s="149" t="s">
        <v>547</v>
      </c>
      <c r="S74" s="149">
        <v>12</v>
      </c>
      <c r="T74" t="s">
        <v>261</v>
      </c>
    </row>
    <row r="75" spans="1:20" x14ac:dyDescent="0.25">
      <c r="A75" s="149" t="s">
        <v>608</v>
      </c>
      <c r="B75" s="149">
        <v>2</v>
      </c>
      <c r="C75" t="s">
        <v>78</v>
      </c>
      <c r="D75" t="s">
        <v>82</v>
      </c>
      <c r="E75" t="s">
        <v>598</v>
      </c>
      <c r="F75" t="s">
        <v>13</v>
      </c>
      <c r="G75" t="s">
        <v>423</v>
      </c>
      <c r="H75" s="149" t="s">
        <v>424</v>
      </c>
      <c r="I75" s="251">
        <v>1044.0719999999999</v>
      </c>
      <c r="J75" s="185">
        <v>4943.8999999999996</v>
      </c>
      <c r="K75" s="180">
        <v>74.14</v>
      </c>
      <c r="L75" s="71">
        <v>366.54074600000001</v>
      </c>
      <c r="M75" s="185">
        <v>0.21118388316915795</v>
      </c>
      <c r="N75" s="185">
        <v>306</v>
      </c>
      <c r="O75" s="71">
        <v>35826</v>
      </c>
      <c r="P75" s="185" t="s">
        <v>1422</v>
      </c>
      <c r="Q75" s="183">
        <v>0.13799754368335845</v>
      </c>
      <c r="R75" s="149" t="s">
        <v>584</v>
      </c>
      <c r="S75" s="149">
        <v>12</v>
      </c>
      <c r="T75" t="s">
        <v>599</v>
      </c>
    </row>
    <row r="76" spans="1:20" x14ac:dyDescent="0.25">
      <c r="A76" s="149" t="s">
        <v>635</v>
      </c>
      <c r="B76" s="149">
        <v>2</v>
      </c>
      <c r="C76" t="s">
        <v>78</v>
      </c>
      <c r="D76" t="s">
        <v>100</v>
      </c>
      <c r="E76" t="s">
        <v>636</v>
      </c>
      <c r="F76" t="s">
        <v>13</v>
      </c>
      <c r="G76" t="s">
        <v>423</v>
      </c>
      <c r="H76" s="149" t="s">
        <v>424</v>
      </c>
      <c r="I76" s="251">
        <v>1086.2443199999998</v>
      </c>
      <c r="J76" s="185">
        <v>3713.9000000000005</v>
      </c>
      <c r="K76" s="180">
        <v>74.14</v>
      </c>
      <c r="L76" s="71">
        <v>275.34854600000006</v>
      </c>
      <c r="M76" s="185">
        <v>0.29248076684886498</v>
      </c>
      <c r="N76" s="185">
        <v>318.35999999999996</v>
      </c>
      <c r="O76" s="71">
        <v>26913</v>
      </c>
      <c r="P76" s="185" t="s">
        <v>1422</v>
      </c>
      <c r="Q76" s="183">
        <v>0.13799650726414747</v>
      </c>
      <c r="R76" s="149" t="s">
        <v>547</v>
      </c>
      <c r="S76" s="149">
        <v>12</v>
      </c>
      <c r="T76" t="s">
        <v>100</v>
      </c>
    </row>
    <row r="77" spans="1:20" x14ac:dyDescent="0.25">
      <c r="A77" s="149" t="s">
        <v>930</v>
      </c>
      <c r="B77" s="149">
        <v>340</v>
      </c>
      <c r="C77" t="s">
        <v>293</v>
      </c>
      <c r="D77" t="s">
        <v>294</v>
      </c>
      <c r="E77" t="s">
        <v>931</v>
      </c>
      <c r="F77" t="s">
        <v>4</v>
      </c>
      <c r="G77" t="s">
        <v>423</v>
      </c>
      <c r="H77" s="149" t="s">
        <v>424</v>
      </c>
      <c r="I77" s="251">
        <v>1142.2795960000001</v>
      </c>
      <c r="J77" s="185">
        <v>4696.4000000000005</v>
      </c>
      <c r="K77" s="180">
        <v>74.14</v>
      </c>
      <c r="L77" s="71">
        <v>348.19109600000002</v>
      </c>
      <c r="M77" s="185">
        <v>0.24322451154075461</v>
      </c>
      <c r="N77" s="185">
        <v>334.78300000000002</v>
      </c>
      <c r="O77" s="71">
        <v>34033</v>
      </c>
      <c r="P77" s="185" t="s">
        <v>1422</v>
      </c>
      <c r="Q77" s="183">
        <v>0.13799547498016632</v>
      </c>
      <c r="R77" s="149" t="s">
        <v>547</v>
      </c>
      <c r="S77" s="149">
        <v>12</v>
      </c>
      <c r="T77" t="s">
        <v>294</v>
      </c>
    </row>
    <row r="78" spans="1:20" x14ac:dyDescent="0.25">
      <c r="A78" s="149" t="s">
        <v>845</v>
      </c>
      <c r="B78" s="149">
        <v>681</v>
      </c>
      <c r="C78" t="s">
        <v>234</v>
      </c>
      <c r="D78" t="s">
        <v>235</v>
      </c>
      <c r="E78" t="s">
        <v>846</v>
      </c>
      <c r="F78" t="s">
        <v>6</v>
      </c>
      <c r="G78" t="s">
        <v>423</v>
      </c>
      <c r="H78" s="149" t="s">
        <v>424</v>
      </c>
      <c r="I78" s="251">
        <v>1154.719748</v>
      </c>
      <c r="J78" s="185">
        <v>4104.2999999999993</v>
      </c>
      <c r="K78" s="180">
        <v>74.14</v>
      </c>
      <c r="L78" s="71">
        <v>304.29280199999999</v>
      </c>
      <c r="M78" s="185">
        <v>0.28134389493945378</v>
      </c>
      <c r="N78" s="185">
        <v>338.42899999999997</v>
      </c>
      <c r="O78" s="71">
        <v>29740</v>
      </c>
      <c r="P78" s="185" t="s">
        <v>1422</v>
      </c>
      <c r="Q78" s="183">
        <v>0.13800605245460656</v>
      </c>
      <c r="R78" s="149" t="s">
        <v>547</v>
      </c>
      <c r="S78" s="149">
        <v>12</v>
      </c>
      <c r="T78" t="s">
        <v>235</v>
      </c>
    </row>
    <row r="79" spans="1:20" x14ac:dyDescent="0.25">
      <c r="A79" s="149" t="s">
        <v>1011</v>
      </c>
      <c r="B79" s="149">
        <v>363</v>
      </c>
      <c r="C79" t="s">
        <v>361</v>
      </c>
      <c r="D79" t="s">
        <v>362</v>
      </c>
      <c r="E79" t="s">
        <v>1012</v>
      </c>
      <c r="F79" t="s">
        <v>13</v>
      </c>
      <c r="G79" t="s">
        <v>423</v>
      </c>
      <c r="H79" s="149" t="s">
        <v>424</v>
      </c>
      <c r="I79" s="251">
        <v>1271.3862639999998</v>
      </c>
      <c r="J79" s="185">
        <v>4117</v>
      </c>
      <c r="K79" s="180">
        <v>74.14</v>
      </c>
      <c r="L79" s="71">
        <v>305.23437999999999</v>
      </c>
      <c r="M79" s="185">
        <v>0.30881376341996591</v>
      </c>
      <c r="N79" s="185">
        <v>372.62199999999996</v>
      </c>
      <c r="O79" s="71">
        <v>29833</v>
      </c>
      <c r="P79" s="185" t="s">
        <v>1422</v>
      </c>
      <c r="Q79" s="183">
        <v>0.13800154191666947</v>
      </c>
      <c r="R79" s="149" t="s">
        <v>547</v>
      </c>
      <c r="S79" s="149">
        <v>12</v>
      </c>
      <c r="T79" t="s">
        <v>362</v>
      </c>
    </row>
    <row r="80" spans="1:20" x14ac:dyDescent="0.25">
      <c r="A80" s="149" t="s">
        <v>653</v>
      </c>
      <c r="B80" s="149">
        <v>169</v>
      </c>
      <c r="C80" t="s">
        <v>101</v>
      </c>
      <c r="D80" t="s">
        <v>115</v>
      </c>
      <c r="E80" t="s">
        <v>654</v>
      </c>
      <c r="F80" t="s">
        <v>9</v>
      </c>
      <c r="G80" t="s">
        <v>428</v>
      </c>
      <c r="H80" s="149" t="s">
        <v>429</v>
      </c>
      <c r="I80" s="251">
        <v>1282.2500719999998</v>
      </c>
      <c r="J80" s="185">
        <v>0</v>
      </c>
      <c r="K80" s="180">
        <v>0</v>
      </c>
      <c r="L80" s="71">
        <v>0</v>
      </c>
      <c r="M80" s="185" t="s">
        <v>2135</v>
      </c>
      <c r="N80" s="185">
        <v>375.80599999999998</v>
      </c>
      <c r="O80" s="71">
        <v>0</v>
      </c>
      <c r="P80" s="185" t="s">
        <v>501</v>
      </c>
      <c r="Q80" s="183" t="s">
        <v>2135</v>
      </c>
      <c r="R80" s="149" t="s">
        <v>547</v>
      </c>
      <c r="S80" s="149">
        <v>12</v>
      </c>
      <c r="T80" t="s">
        <v>115</v>
      </c>
    </row>
    <row r="81" spans="1:20" x14ac:dyDescent="0.25">
      <c r="A81" s="149" t="s">
        <v>729</v>
      </c>
      <c r="B81" s="149">
        <v>169</v>
      </c>
      <c r="C81" t="s">
        <v>101</v>
      </c>
      <c r="D81" t="s">
        <v>143</v>
      </c>
      <c r="E81" t="s">
        <v>730</v>
      </c>
      <c r="F81" t="s">
        <v>5</v>
      </c>
      <c r="G81" t="s">
        <v>428</v>
      </c>
      <c r="H81" s="149" t="s">
        <v>429</v>
      </c>
      <c r="I81" s="251">
        <v>1289.7598839999998</v>
      </c>
      <c r="J81" s="185">
        <v>0</v>
      </c>
      <c r="K81" s="180">
        <v>0</v>
      </c>
      <c r="L81" s="71">
        <v>0</v>
      </c>
      <c r="M81" s="185" t="s">
        <v>2135</v>
      </c>
      <c r="N81" s="185">
        <v>378.00699999999995</v>
      </c>
      <c r="O81" s="71">
        <v>0</v>
      </c>
      <c r="P81" s="185" t="s">
        <v>501</v>
      </c>
      <c r="Q81" s="183" t="s">
        <v>2135</v>
      </c>
      <c r="R81" s="149" t="s">
        <v>547</v>
      </c>
      <c r="S81" s="149">
        <v>12</v>
      </c>
      <c r="T81" t="s">
        <v>143</v>
      </c>
    </row>
    <row r="82" spans="1:20" x14ac:dyDescent="0.25">
      <c r="A82" s="149" t="s">
        <v>727</v>
      </c>
      <c r="B82" s="149">
        <v>169</v>
      </c>
      <c r="C82" t="s">
        <v>101</v>
      </c>
      <c r="D82" t="s">
        <v>142</v>
      </c>
      <c r="E82" t="s">
        <v>728</v>
      </c>
      <c r="F82" t="s">
        <v>14</v>
      </c>
      <c r="G82" t="s">
        <v>423</v>
      </c>
      <c r="H82" s="149" t="s">
        <v>424</v>
      </c>
      <c r="I82" s="251">
        <v>1298.0442200000002</v>
      </c>
      <c r="J82" s="185">
        <v>4590.1000000000004</v>
      </c>
      <c r="K82" s="180">
        <v>74.14</v>
      </c>
      <c r="L82" s="71">
        <v>340.31001400000002</v>
      </c>
      <c r="M82" s="185">
        <v>0.28279214396200519</v>
      </c>
      <c r="N82" s="185">
        <v>380.43500000000006</v>
      </c>
      <c r="O82" s="71">
        <v>33262</v>
      </c>
      <c r="P82" s="185" t="s">
        <v>1422</v>
      </c>
      <c r="Q82" s="183">
        <v>0.13799831639708979</v>
      </c>
      <c r="R82" s="149" t="s">
        <v>547</v>
      </c>
      <c r="S82" s="149">
        <v>12</v>
      </c>
      <c r="T82" t="s">
        <v>142</v>
      </c>
    </row>
    <row r="83" spans="1:20" x14ac:dyDescent="0.25">
      <c r="A83" s="149" t="s">
        <v>767</v>
      </c>
      <c r="B83" s="149">
        <v>437</v>
      </c>
      <c r="C83" t="s">
        <v>183</v>
      </c>
      <c r="D83" t="s">
        <v>184</v>
      </c>
      <c r="E83" t="s">
        <v>768</v>
      </c>
      <c r="F83" t="s">
        <v>6</v>
      </c>
      <c r="G83" t="s">
        <v>423</v>
      </c>
      <c r="H83" s="149" t="s">
        <v>424</v>
      </c>
      <c r="I83" s="251">
        <v>1314.4354679999999</v>
      </c>
      <c r="J83" s="185">
        <v>4915.8</v>
      </c>
      <c r="K83" s="180">
        <v>74.14</v>
      </c>
      <c r="L83" s="71">
        <v>364.45741200000003</v>
      </c>
      <c r="M83" s="185">
        <v>0.26738994019284751</v>
      </c>
      <c r="N83" s="185">
        <v>385.23899999999998</v>
      </c>
      <c r="O83" s="71">
        <v>35621</v>
      </c>
      <c r="P83" s="185" t="s">
        <v>1422</v>
      </c>
      <c r="Q83" s="183">
        <v>0.13800286347940821</v>
      </c>
      <c r="R83" s="149" t="s">
        <v>547</v>
      </c>
      <c r="S83" s="149">
        <v>12</v>
      </c>
      <c r="T83" t="s">
        <v>184</v>
      </c>
    </row>
    <row r="84" spans="1:20" x14ac:dyDescent="0.25">
      <c r="A84" s="149" t="s">
        <v>777</v>
      </c>
      <c r="B84" s="149">
        <v>256</v>
      </c>
      <c r="C84" t="s">
        <v>191</v>
      </c>
      <c r="D84" t="s">
        <v>192</v>
      </c>
      <c r="E84" t="s">
        <v>778</v>
      </c>
      <c r="F84" t="s">
        <v>14</v>
      </c>
      <c r="G84" t="s">
        <v>423</v>
      </c>
      <c r="H84" s="149" t="s">
        <v>424</v>
      </c>
      <c r="I84" s="251">
        <v>1328.0868800000001</v>
      </c>
      <c r="J84" s="185">
        <v>4934.6999999999989</v>
      </c>
      <c r="K84" s="180">
        <v>74.14</v>
      </c>
      <c r="L84" s="71">
        <v>365.85865799999993</v>
      </c>
      <c r="M84" s="185">
        <v>0.26913224309481842</v>
      </c>
      <c r="N84" s="185">
        <v>389.24</v>
      </c>
      <c r="O84" s="71">
        <v>35758</v>
      </c>
      <c r="P84" s="185" t="s">
        <v>1422</v>
      </c>
      <c r="Q84" s="183">
        <v>0.13800268471391014</v>
      </c>
      <c r="R84" s="149" t="s">
        <v>547</v>
      </c>
      <c r="S84" s="149">
        <v>12</v>
      </c>
      <c r="T84" t="s">
        <v>192</v>
      </c>
    </row>
    <row r="85" spans="1:20" x14ac:dyDescent="0.25">
      <c r="A85" s="149" t="s">
        <v>655</v>
      </c>
      <c r="B85" s="149">
        <v>169</v>
      </c>
      <c r="C85" t="s">
        <v>101</v>
      </c>
      <c r="D85" t="s">
        <v>118</v>
      </c>
      <c r="E85" t="s">
        <v>656</v>
      </c>
      <c r="F85" t="s">
        <v>9</v>
      </c>
      <c r="G85" t="s">
        <v>428</v>
      </c>
      <c r="H85" s="149" t="s">
        <v>429</v>
      </c>
      <c r="I85" s="251">
        <v>1330.8233040000002</v>
      </c>
      <c r="J85" s="185">
        <v>0</v>
      </c>
      <c r="K85" s="180">
        <v>0</v>
      </c>
      <c r="L85" s="71">
        <v>0</v>
      </c>
      <c r="M85" s="185" t="s">
        <v>2135</v>
      </c>
      <c r="N85" s="185">
        <v>390.04200000000009</v>
      </c>
      <c r="O85" s="71">
        <v>0</v>
      </c>
      <c r="P85" s="185" t="s">
        <v>501</v>
      </c>
      <c r="Q85" s="183" t="s">
        <v>2135</v>
      </c>
      <c r="R85" s="149" t="s">
        <v>547</v>
      </c>
      <c r="S85" s="149">
        <v>12</v>
      </c>
      <c r="T85" t="s">
        <v>118</v>
      </c>
    </row>
    <row r="86" spans="1:20" x14ac:dyDescent="0.25">
      <c r="A86" s="149" t="s">
        <v>886</v>
      </c>
      <c r="B86" s="149">
        <v>660</v>
      </c>
      <c r="C86" t="s">
        <v>256</v>
      </c>
      <c r="D86" t="s">
        <v>257</v>
      </c>
      <c r="E86" t="s">
        <v>887</v>
      </c>
      <c r="F86" t="s">
        <v>6</v>
      </c>
      <c r="G86" t="s">
        <v>423</v>
      </c>
      <c r="H86" s="149" t="s">
        <v>424</v>
      </c>
      <c r="I86" s="251">
        <v>1395.508</v>
      </c>
      <c r="J86" s="185">
        <v>5883.9000000000005</v>
      </c>
      <c r="K86" s="180">
        <v>74.14</v>
      </c>
      <c r="L86" s="71">
        <v>436.23234600000001</v>
      </c>
      <c r="M86" s="185">
        <v>0.23717398324240724</v>
      </c>
      <c r="N86" s="185">
        <v>409</v>
      </c>
      <c r="O86" s="71">
        <v>42637</v>
      </c>
      <c r="P86" s="185" t="s">
        <v>1422</v>
      </c>
      <c r="Q86" s="183">
        <v>0.13799985927715366</v>
      </c>
      <c r="R86" s="149" t="s">
        <v>547</v>
      </c>
      <c r="S86" s="149">
        <v>12</v>
      </c>
      <c r="T86" t="s">
        <v>257</v>
      </c>
    </row>
    <row r="87" spans="1:20" x14ac:dyDescent="0.25">
      <c r="A87" s="149" t="s">
        <v>703</v>
      </c>
      <c r="B87" s="149">
        <v>169</v>
      </c>
      <c r="C87" t="s">
        <v>101</v>
      </c>
      <c r="D87" t="s">
        <v>104</v>
      </c>
      <c r="E87" t="s">
        <v>704</v>
      </c>
      <c r="F87" t="s">
        <v>14</v>
      </c>
      <c r="G87" t="s">
        <v>423</v>
      </c>
      <c r="H87" s="149" t="s">
        <v>424</v>
      </c>
      <c r="I87" s="251">
        <v>1400.564584</v>
      </c>
      <c r="J87" s="185">
        <v>4795.8999999999996</v>
      </c>
      <c r="K87" s="180">
        <v>74.14</v>
      </c>
      <c r="L87" s="71">
        <v>355.56802599999997</v>
      </c>
      <c r="M87" s="185">
        <v>0.29203373381429976</v>
      </c>
      <c r="N87" s="185">
        <v>410.48200000000003</v>
      </c>
      <c r="O87" s="71">
        <v>34754</v>
      </c>
      <c r="P87" s="185" t="s">
        <v>1422</v>
      </c>
      <c r="Q87" s="183">
        <v>0.13799562640271623</v>
      </c>
      <c r="R87" s="149" t="s">
        <v>547</v>
      </c>
      <c r="S87" s="149">
        <v>12</v>
      </c>
      <c r="T87" t="s">
        <v>104</v>
      </c>
    </row>
    <row r="88" spans="1:20" x14ac:dyDescent="0.25">
      <c r="A88" s="149" t="s">
        <v>966</v>
      </c>
      <c r="B88" s="149">
        <v>425</v>
      </c>
      <c r="C88" t="s">
        <v>322</v>
      </c>
      <c r="D88" t="s">
        <v>323</v>
      </c>
      <c r="E88" t="s">
        <v>967</v>
      </c>
      <c r="F88" t="s">
        <v>6</v>
      </c>
      <c r="G88" t="s">
        <v>423</v>
      </c>
      <c r="H88" s="149" t="s">
        <v>424</v>
      </c>
      <c r="I88" s="251">
        <v>1413.1480399999998</v>
      </c>
      <c r="J88" s="185">
        <v>5296</v>
      </c>
      <c r="K88" s="180">
        <v>74.14</v>
      </c>
      <c r="L88" s="71">
        <v>392.64544000000001</v>
      </c>
      <c r="M88" s="185">
        <v>0.26683308912386705</v>
      </c>
      <c r="N88" s="185">
        <v>414.16999999999996</v>
      </c>
      <c r="O88" s="71">
        <v>38377</v>
      </c>
      <c r="P88" s="185" t="s">
        <v>1422</v>
      </c>
      <c r="Q88" s="183">
        <v>0.1379993225108789</v>
      </c>
      <c r="R88" s="149" t="s">
        <v>547</v>
      </c>
      <c r="S88" s="149">
        <v>12</v>
      </c>
      <c r="T88" t="s">
        <v>323</v>
      </c>
    </row>
    <row r="89" spans="1:20" x14ac:dyDescent="0.25">
      <c r="A89" s="149" t="s">
        <v>651</v>
      </c>
      <c r="B89" s="149">
        <v>169</v>
      </c>
      <c r="C89" t="s">
        <v>101</v>
      </c>
      <c r="D89" t="s">
        <v>111</v>
      </c>
      <c r="E89" t="s">
        <v>652</v>
      </c>
      <c r="F89" t="s">
        <v>5</v>
      </c>
      <c r="G89" t="s">
        <v>428</v>
      </c>
      <c r="H89" s="149" t="s">
        <v>429</v>
      </c>
      <c r="I89" s="251">
        <v>1442.5185359999996</v>
      </c>
      <c r="J89" s="185">
        <v>0</v>
      </c>
      <c r="K89" s="180">
        <v>0</v>
      </c>
      <c r="L89" s="71">
        <v>0</v>
      </c>
      <c r="M89" s="185" t="s">
        <v>2135</v>
      </c>
      <c r="N89" s="185">
        <v>422.77799999999991</v>
      </c>
      <c r="O89" s="71">
        <v>0</v>
      </c>
      <c r="P89" s="185" t="s">
        <v>501</v>
      </c>
      <c r="Q89" s="183" t="s">
        <v>2135</v>
      </c>
      <c r="R89" s="149" t="s">
        <v>547</v>
      </c>
      <c r="S89" s="149">
        <v>11</v>
      </c>
      <c r="T89" t="s">
        <v>111</v>
      </c>
    </row>
    <row r="90" spans="1:20" x14ac:dyDescent="0.25">
      <c r="A90" s="149" t="s">
        <v>677</v>
      </c>
      <c r="B90" s="149">
        <v>169</v>
      </c>
      <c r="C90" t="s">
        <v>101</v>
      </c>
      <c r="D90" t="s">
        <v>135</v>
      </c>
      <c r="E90" t="s">
        <v>678</v>
      </c>
      <c r="F90" t="s">
        <v>9</v>
      </c>
      <c r="G90" t="s">
        <v>428</v>
      </c>
      <c r="H90" s="149" t="s">
        <v>429</v>
      </c>
      <c r="I90" s="251">
        <v>1451.263492</v>
      </c>
      <c r="J90" s="185">
        <v>0</v>
      </c>
      <c r="K90" s="180">
        <v>0</v>
      </c>
      <c r="L90" s="71">
        <v>0</v>
      </c>
      <c r="M90" s="185" t="s">
        <v>2135</v>
      </c>
      <c r="N90" s="185">
        <v>425.34100000000001</v>
      </c>
      <c r="O90" s="71">
        <v>0</v>
      </c>
      <c r="P90" s="185" t="s">
        <v>501</v>
      </c>
      <c r="Q90" s="183" t="s">
        <v>2135</v>
      </c>
      <c r="R90" s="149" t="s">
        <v>547</v>
      </c>
      <c r="S90" s="149">
        <v>12</v>
      </c>
      <c r="T90" t="s">
        <v>135</v>
      </c>
    </row>
    <row r="91" spans="1:20" x14ac:dyDescent="0.25">
      <c r="A91" s="149" t="s">
        <v>1341</v>
      </c>
      <c r="B91" s="149">
        <v>2</v>
      </c>
      <c r="C91" t="s">
        <v>78</v>
      </c>
      <c r="D91" t="s">
        <v>91</v>
      </c>
      <c r="E91" t="s">
        <v>2112</v>
      </c>
      <c r="F91" t="s">
        <v>13</v>
      </c>
      <c r="G91" t="s">
        <v>423</v>
      </c>
      <c r="H91" s="149" t="s">
        <v>424</v>
      </c>
      <c r="I91" s="251">
        <v>1473.0013439999998</v>
      </c>
      <c r="J91" s="185">
        <v>4945.2999999999993</v>
      </c>
      <c r="K91" s="180">
        <v>74.14</v>
      </c>
      <c r="L91" s="71">
        <v>366.64454199999994</v>
      </c>
      <c r="M91" s="185">
        <v>0.2978588445594807</v>
      </c>
      <c r="N91" s="185">
        <v>431.71199999999993</v>
      </c>
      <c r="O91" s="71">
        <v>35835</v>
      </c>
      <c r="P91" s="185" t="s">
        <v>1422</v>
      </c>
      <c r="Q91" s="183">
        <v>0.13800195339751636</v>
      </c>
      <c r="R91" s="149" t="s">
        <v>547</v>
      </c>
      <c r="S91" s="149">
        <v>12</v>
      </c>
      <c r="T91" t="s">
        <v>91</v>
      </c>
    </row>
    <row r="92" spans="1:20" x14ac:dyDescent="0.25">
      <c r="A92" s="149" t="s">
        <v>934</v>
      </c>
      <c r="B92" s="149">
        <v>416</v>
      </c>
      <c r="C92" t="s">
        <v>297</v>
      </c>
      <c r="D92" t="s">
        <v>298</v>
      </c>
      <c r="E92" t="s">
        <v>935</v>
      </c>
      <c r="F92" t="s">
        <v>14</v>
      </c>
      <c r="G92" t="s">
        <v>423</v>
      </c>
      <c r="H92" s="149" t="s">
        <v>424</v>
      </c>
      <c r="I92" s="251">
        <v>1491.2282480000001</v>
      </c>
      <c r="J92" s="185">
        <v>5569.3</v>
      </c>
      <c r="K92" s="180">
        <v>74.14</v>
      </c>
      <c r="L92" s="71">
        <v>412.90790199999998</v>
      </c>
      <c r="M92" s="185">
        <v>0.26775864974054192</v>
      </c>
      <c r="N92" s="185">
        <v>437.05400000000003</v>
      </c>
      <c r="O92" s="71">
        <v>40357</v>
      </c>
      <c r="P92" s="185" t="s">
        <v>1422</v>
      </c>
      <c r="Q92" s="183">
        <v>0.13800084248085834</v>
      </c>
      <c r="R92" s="149" t="s">
        <v>547</v>
      </c>
      <c r="S92" s="149">
        <v>12</v>
      </c>
      <c r="T92" t="s">
        <v>298</v>
      </c>
    </row>
    <row r="93" spans="1:20" x14ac:dyDescent="0.25">
      <c r="A93" s="149" t="s">
        <v>996</v>
      </c>
      <c r="B93" s="149">
        <v>586</v>
      </c>
      <c r="C93" t="s">
        <v>353</v>
      </c>
      <c r="D93" t="s">
        <v>354</v>
      </c>
      <c r="E93" t="s">
        <v>997</v>
      </c>
      <c r="F93" t="s">
        <v>7</v>
      </c>
      <c r="G93" t="s">
        <v>423</v>
      </c>
      <c r="H93" s="149" t="s">
        <v>424</v>
      </c>
      <c r="I93" s="251">
        <v>1505.2106239999998</v>
      </c>
      <c r="J93" s="185">
        <v>2475.5</v>
      </c>
      <c r="K93" s="180">
        <v>74.14</v>
      </c>
      <c r="L93" s="71">
        <v>183.53357</v>
      </c>
      <c r="M93" s="185">
        <v>0.60804307170268623</v>
      </c>
      <c r="N93" s="185">
        <v>441.15199999999993</v>
      </c>
      <c r="O93" s="71">
        <v>17938</v>
      </c>
      <c r="P93" s="185" t="s">
        <v>1422</v>
      </c>
      <c r="Q93" s="183">
        <v>0.13800312186419891</v>
      </c>
      <c r="R93" s="149" t="s">
        <v>547</v>
      </c>
      <c r="S93" s="149">
        <v>12</v>
      </c>
      <c r="T93" t="s">
        <v>354</v>
      </c>
    </row>
    <row r="94" spans="1:20" x14ac:dyDescent="0.25">
      <c r="A94" s="149" t="s">
        <v>843</v>
      </c>
      <c r="B94" s="149">
        <v>332</v>
      </c>
      <c r="C94" t="s">
        <v>232</v>
      </c>
      <c r="D94" t="s">
        <v>233</v>
      </c>
      <c r="E94" t="s">
        <v>844</v>
      </c>
      <c r="F94" t="s">
        <v>14</v>
      </c>
      <c r="G94" t="s">
        <v>423</v>
      </c>
      <c r="H94" s="149" t="s">
        <v>424</v>
      </c>
      <c r="I94" s="251">
        <v>1508.0425839999998</v>
      </c>
      <c r="J94" s="185">
        <v>0</v>
      </c>
      <c r="K94" s="180">
        <v>74.14</v>
      </c>
      <c r="L94" s="71">
        <v>0</v>
      </c>
      <c r="M94" s="185" t="s">
        <v>2135</v>
      </c>
      <c r="N94" s="185">
        <v>441.98199999999997</v>
      </c>
      <c r="O94" s="71">
        <v>0</v>
      </c>
      <c r="P94" s="185" t="s">
        <v>1422</v>
      </c>
      <c r="Q94" s="183" t="s">
        <v>2135</v>
      </c>
      <c r="R94" s="149" t="s">
        <v>547</v>
      </c>
      <c r="S94" s="149">
        <v>12</v>
      </c>
      <c r="T94" t="s">
        <v>233</v>
      </c>
    </row>
    <row r="95" spans="1:20" x14ac:dyDescent="0.25">
      <c r="A95" s="149" t="s">
        <v>1032</v>
      </c>
      <c r="B95" s="149">
        <v>375</v>
      </c>
      <c r="C95" t="s">
        <v>408</v>
      </c>
      <c r="D95" t="s">
        <v>409</v>
      </c>
      <c r="E95" t="s">
        <v>1033</v>
      </c>
      <c r="F95" t="s">
        <v>9</v>
      </c>
      <c r="G95" t="s">
        <v>423</v>
      </c>
      <c r="H95" s="149" t="s">
        <v>424</v>
      </c>
      <c r="I95" s="251">
        <v>1514.521972</v>
      </c>
      <c r="J95" s="185">
        <v>6063.8000000000011</v>
      </c>
      <c r="K95" s="180">
        <v>74.14</v>
      </c>
      <c r="L95" s="71">
        <v>449.57013200000011</v>
      </c>
      <c r="M95" s="185">
        <v>0.24976449948876939</v>
      </c>
      <c r="N95" s="185">
        <v>443.88100000000003</v>
      </c>
      <c r="O95" s="71">
        <v>43940</v>
      </c>
      <c r="P95" s="185" t="s">
        <v>1422</v>
      </c>
      <c r="Q95" s="183">
        <v>0.13800182066454258</v>
      </c>
      <c r="R95" s="149" t="s">
        <v>547</v>
      </c>
      <c r="S95" s="149">
        <v>12</v>
      </c>
      <c r="T95" t="s">
        <v>409</v>
      </c>
    </row>
    <row r="96" spans="1:20" x14ac:dyDescent="0.25">
      <c r="A96" s="149" t="s">
        <v>840</v>
      </c>
      <c r="B96" s="149">
        <v>32</v>
      </c>
      <c r="C96" t="s">
        <v>227</v>
      </c>
      <c r="D96" t="s">
        <v>231</v>
      </c>
      <c r="E96" t="s">
        <v>596</v>
      </c>
      <c r="F96" t="s">
        <v>12</v>
      </c>
      <c r="G96" t="s">
        <v>423</v>
      </c>
      <c r="H96" s="149" t="s">
        <v>424</v>
      </c>
      <c r="I96" s="251">
        <v>1514.9279999999999</v>
      </c>
      <c r="J96" s="185">
        <v>4144.1000000000004</v>
      </c>
      <c r="K96" s="180">
        <v>74.14</v>
      </c>
      <c r="L96" s="71">
        <v>307.24357400000002</v>
      </c>
      <c r="M96" s="185">
        <v>0.36556260707994492</v>
      </c>
      <c r="N96" s="185">
        <v>444</v>
      </c>
      <c r="O96" s="71">
        <v>30030</v>
      </c>
      <c r="P96" s="185" t="s">
        <v>1422</v>
      </c>
      <c r="Q96" s="183">
        <v>0.137998667998668</v>
      </c>
      <c r="R96" s="149" t="s">
        <v>584</v>
      </c>
      <c r="S96" s="149">
        <v>12</v>
      </c>
      <c r="T96">
        <v>0</v>
      </c>
    </row>
    <row r="97" spans="1:20" x14ac:dyDescent="0.25">
      <c r="A97" s="149" t="s">
        <v>1002</v>
      </c>
      <c r="B97" s="149">
        <v>72</v>
      </c>
      <c r="C97" t="s">
        <v>359</v>
      </c>
      <c r="D97" t="s">
        <v>360</v>
      </c>
      <c r="E97" t="s">
        <v>1003</v>
      </c>
      <c r="F97" t="s">
        <v>14</v>
      </c>
      <c r="G97" t="s">
        <v>423</v>
      </c>
      <c r="H97" s="149" t="s">
        <v>424</v>
      </c>
      <c r="I97" s="251">
        <v>1518.5549560000002</v>
      </c>
      <c r="J97" s="185">
        <v>5416.9999999999991</v>
      </c>
      <c r="K97" s="180">
        <v>74.14</v>
      </c>
      <c r="L97" s="71">
        <v>401.61637999999994</v>
      </c>
      <c r="M97" s="185">
        <v>0.28033135610116311</v>
      </c>
      <c r="N97" s="185">
        <v>445.06300000000005</v>
      </c>
      <c r="O97" s="71">
        <v>39254</v>
      </c>
      <c r="P97" s="185" t="s">
        <v>1422</v>
      </c>
      <c r="Q97" s="183">
        <v>0.13799867529423751</v>
      </c>
      <c r="R97" s="149" t="s">
        <v>547</v>
      </c>
      <c r="S97" s="149">
        <v>12</v>
      </c>
      <c r="T97" t="s">
        <v>360</v>
      </c>
    </row>
    <row r="98" spans="1:20" x14ac:dyDescent="0.25">
      <c r="A98" s="149" t="s">
        <v>765</v>
      </c>
      <c r="B98" s="149">
        <v>658</v>
      </c>
      <c r="C98" t="s">
        <v>181</v>
      </c>
      <c r="D98" t="s">
        <v>182</v>
      </c>
      <c r="E98" t="s">
        <v>766</v>
      </c>
      <c r="F98" t="s">
        <v>6</v>
      </c>
      <c r="G98" t="s">
        <v>423</v>
      </c>
      <c r="H98" s="149" t="s">
        <v>424</v>
      </c>
      <c r="I98" s="251">
        <v>1524.7989159999997</v>
      </c>
      <c r="J98" s="185">
        <v>5554.5999999999995</v>
      </c>
      <c r="K98" s="180">
        <v>74.14</v>
      </c>
      <c r="L98" s="71">
        <v>411.81804399999993</v>
      </c>
      <c r="M98" s="185">
        <v>0.27451102077557338</v>
      </c>
      <c r="N98" s="185">
        <v>446.89299999999992</v>
      </c>
      <c r="O98" s="71">
        <v>40250</v>
      </c>
      <c r="P98" s="185" t="s">
        <v>1422</v>
      </c>
      <c r="Q98" s="183">
        <v>0.13800248447204969</v>
      </c>
      <c r="R98" s="149" t="s">
        <v>547</v>
      </c>
      <c r="S98" s="149">
        <v>12</v>
      </c>
      <c r="T98" t="s">
        <v>182</v>
      </c>
    </row>
    <row r="99" spans="1:20" x14ac:dyDescent="0.25">
      <c r="A99" s="149" t="s">
        <v>771</v>
      </c>
      <c r="B99" s="149">
        <v>368</v>
      </c>
      <c r="C99" t="s">
        <v>185</v>
      </c>
      <c r="D99" t="s">
        <v>186</v>
      </c>
      <c r="E99" t="s">
        <v>772</v>
      </c>
      <c r="F99" t="s">
        <v>7</v>
      </c>
      <c r="G99" t="s">
        <v>423</v>
      </c>
      <c r="H99" s="149" t="s">
        <v>424</v>
      </c>
      <c r="I99" s="251">
        <v>1580.588528</v>
      </c>
      <c r="J99" s="185">
        <v>5386.5999999999995</v>
      </c>
      <c r="K99" s="180">
        <v>74.14</v>
      </c>
      <c r="L99" s="71">
        <v>399.36252399999995</v>
      </c>
      <c r="M99" s="185">
        <v>0.29342971967474846</v>
      </c>
      <c r="N99" s="185">
        <v>463.24400000000003</v>
      </c>
      <c r="O99" s="71">
        <v>39034</v>
      </c>
      <c r="P99" s="185" t="s">
        <v>1422</v>
      </c>
      <c r="Q99" s="183">
        <v>0.13799764308039145</v>
      </c>
      <c r="R99" s="149" t="s">
        <v>547</v>
      </c>
      <c r="S99" s="149">
        <v>12</v>
      </c>
      <c r="T99" t="s">
        <v>186</v>
      </c>
    </row>
    <row r="100" spans="1:20" x14ac:dyDescent="0.25">
      <c r="A100" s="149" t="s">
        <v>898</v>
      </c>
      <c r="B100" s="149">
        <v>330</v>
      </c>
      <c r="C100" t="s">
        <v>268</v>
      </c>
      <c r="D100" t="s">
        <v>269</v>
      </c>
      <c r="E100" t="s">
        <v>899</v>
      </c>
      <c r="F100" t="s">
        <v>6</v>
      </c>
      <c r="G100" t="s">
        <v>423</v>
      </c>
      <c r="H100" s="149" t="s">
        <v>424</v>
      </c>
      <c r="I100" s="251">
        <v>1639.4659999999999</v>
      </c>
      <c r="J100" s="185">
        <v>5645.5000000000009</v>
      </c>
      <c r="K100" s="180">
        <v>74.14</v>
      </c>
      <c r="L100" s="71">
        <v>418.55737000000005</v>
      </c>
      <c r="M100" s="185">
        <v>0.29040226729253382</v>
      </c>
      <c r="N100" s="185">
        <v>480.5</v>
      </c>
      <c r="O100" s="71">
        <v>40910</v>
      </c>
      <c r="P100" s="185" t="s">
        <v>1422</v>
      </c>
      <c r="Q100" s="183">
        <v>0.13799804448790029</v>
      </c>
      <c r="R100" s="149" t="s">
        <v>547</v>
      </c>
      <c r="S100" s="149">
        <v>12</v>
      </c>
      <c r="T100" t="s">
        <v>269</v>
      </c>
    </row>
    <row r="101" spans="1:20" x14ac:dyDescent="0.25">
      <c r="A101" s="149" t="s">
        <v>1000</v>
      </c>
      <c r="B101" s="149">
        <v>230</v>
      </c>
      <c r="C101" t="s">
        <v>2165</v>
      </c>
      <c r="D101" t="s">
        <v>358</v>
      </c>
      <c r="E101" t="s">
        <v>1001</v>
      </c>
      <c r="F101" t="s">
        <v>4</v>
      </c>
      <c r="G101" t="s">
        <v>423</v>
      </c>
      <c r="H101" s="149" t="s">
        <v>424</v>
      </c>
      <c r="I101" s="251">
        <v>1661.2004400000001</v>
      </c>
      <c r="J101" s="185">
        <v>4761.7000000000007</v>
      </c>
      <c r="K101" s="180">
        <v>74.14</v>
      </c>
      <c r="L101" s="71">
        <v>353.03243800000007</v>
      </c>
      <c r="M101" s="185">
        <v>0.34886709368502844</v>
      </c>
      <c r="N101" s="185">
        <v>486.87</v>
      </c>
      <c r="O101" s="71">
        <v>34505</v>
      </c>
      <c r="P101" s="185" t="s">
        <v>1422</v>
      </c>
      <c r="Q101" s="183">
        <v>0.13800028981307058</v>
      </c>
      <c r="R101" s="149" t="s">
        <v>547</v>
      </c>
      <c r="S101" s="149">
        <v>2</v>
      </c>
      <c r="T101" t="s">
        <v>358</v>
      </c>
    </row>
    <row r="102" spans="1:20" x14ac:dyDescent="0.25">
      <c r="A102" s="149" t="s">
        <v>896</v>
      </c>
      <c r="B102" s="149">
        <v>353</v>
      </c>
      <c r="C102" t="s">
        <v>266</v>
      </c>
      <c r="D102" t="s">
        <v>267</v>
      </c>
      <c r="E102" t="s">
        <v>897</v>
      </c>
      <c r="F102" t="s">
        <v>8</v>
      </c>
      <c r="G102" t="s">
        <v>423</v>
      </c>
      <c r="H102" s="149" t="s">
        <v>424</v>
      </c>
      <c r="I102" s="251">
        <v>1667.1782639999999</v>
      </c>
      <c r="J102" s="185">
        <v>30552.999999999996</v>
      </c>
      <c r="K102" s="180">
        <v>74.14</v>
      </c>
      <c r="L102" s="71">
        <v>2265.1994199999999</v>
      </c>
      <c r="M102" s="185">
        <v>5.4566761496416066E-2</v>
      </c>
      <c r="N102" s="185">
        <v>488.62199999999996</v>
      </c>
      <c r="O102" s="71">
        <v>221399</v>
      </c>
      <c r="P102" s="185" t="s">
        <v>1422</v>
      </c>
      <c r="Q102" s="183">
        <v>0.13799971996260144</v>
      </c>
      <c r="R102" s="149" t="s">
        <v>547</v>
      </c>
      <c r="S102" s="149">
        <v>12</v>
      </c>
      <c r="T102" t="s">
        <v>267</v>
      </c>
    </row>
    <row r="103" spans="1:20" x14ac:dyDescent="0.25">
      <c r="A103" s="149" t="s">
        <v>1328</v>
      </c>
      <c r="B103" s="149">
        <v>169</v>
      </c>
      <c r="C103" t="s">
        <v>101</v>
      </c>
      <c r="D103" t="s">
        <v>108</v>
      </c>
      <c r="E103" t="s">
        <v>1329</v>
      </c>
      <c r="F103" t="s">
        <v>13</v>
      </c>
      <c r="G103" t="s">
        <v>423</v>
      </c>
      <c r="H103" s="149" t="s">
        <v>424</v>
      </c>
      <c r="I103" s="251">
        <v>1698.1319279999998</v>
      </c>
      <c r="J103" s="185">
        <v>6105.2000000000007</v>
      </c>
      <c r="K103" s="180">
        <v>74.14</v>
      </c>
      <c r="L103" s="71">
        <v>452.63952800000004</v>
      </c>
      <c r="M103" s="185">
        <v>0.27814517591561283</v>
      </c>
      <c r="N103" s="185">
        <v>497.69399999999996</v>
      </c>
      <c r="O103" s="71">
        <v>44240</v>
      </c>
      <c r="P103" s="185" t="s">
        <v>1422</v>
      </c>
      <c r="Q103" s="183">
        <v>0.13800180831826403</v>
      </c>
      <c r="R103" s="149" t="s">
        <v>547</v>
      </c>
      <c r="S103" s="149">
        <v>12</v>
      </c>
      <c r="T103" t="s">
        <v>108</v>
      </c>
    </row>
    <row r="104" spans="1:20" x14ac:dyDescent="0.25">
      <c r="A104" s="149" t="s">
        <v>650</v>
      </c>
      <c r="B104" s="149">
        <v>169</v>
      </c>
      <c r="C104" t="s">
        <v>101</v>
      </c>
      <c r="D104" t="s">
        <v>110</v>
      </c>
      <c r="E104" t="s">
        <v>638</v>
      </c>
      <c r="F104" t="s">
        <v>9</v>
      </c>
      <c r="G104" t="s">
        <v>428</v>
      </c>
      <c r="H104" s="149" t="s">
        <v>429</v>
      </c>
      <c r="I104" s="251">
        <v>1727.1168680000003</v>
      </c>
      <c r="J104" s="185">
        <v>0</v>
      </c>
      <c r="K104" s="180">
        <v>0</v>
      </c>
      <c r="L104" s="71">
        <v>0</v>
      </c>
      <c r="M104" s="185" t="s">
        <v>2135</v>
      </c>
      <c r="N104" s="185">
        <v>506.18900000000008</v>
      </c>
      <c r="O104" s="71">
        <v>0</v>
      </c>
      <c r="P104" s="185" t="s">
        <v>501</v>
      </c>
      <c r="Q104" s="183" t="s">
        <v>2135</v>
      </c>
      <c r="R104" s="149" t="s">
        <v>547</v>
      </c>
      <c r="S104" s="149">
        <v>12</v>
      </c>
      <c r="T104" t="s">
        <v>110</v>
      </c>
    </row>
    <row r="105" spans="1:20" x14ac:dyDescent="0.25">
      <c r="A105" s="149" t="s">
        <v>968</v>
      </c>
      <c r="B105" s="149">
        <v>399</v>
      </c>
      <c r="C105" t="s">
        <v>326</v>
      </c>
      <c r="D105" t="s">
        <v>327</v>
      </c>
      <c r="E105" t="s">
        <v>969</v>
      </c>
      <c r="F105" t="s">
        <v>6</v>
      </c>
      <c r="G105" t="s">
        <v>423</v>
      </c>
      <c r="H105" s="149" t="s">
        <v>424</v>
      </c>
      <c r="I105" s="251">
        <v>1793.3949679999996</v>
      </c>
      <c r="J105" s="185">
        <v>7620.4999999999991</v>
      </c>
      <c r="K105" s="180">
        <v>74.14</v>
      </c>
      <c r="L105" s="71">
        <v>564.98386999999991</v>
      </c>
      <c r="M105" s="185">
        <v>0.2353382282002493</v>
      </c>
      <c r="N105" s="185">
        <v>525.61399999999992</v>
      </c>
      <c r="O105" s="71">
        <v>55220</v>
      </c>
      <c r="P105" s="185" t="s">
        <v>1422</v>
      </c>
      <c r="Q105" s="183">
        <v>0.13800253531329226</v>
      </c>
      <c r="R105" s="149" t="s">
        <v>547</v>
      </c>
      <c r="S105" s="149">
        <v>12</v>
      </c>
      <c r="T105" t="s">
        <v>327</v>
      </c>
    </row>
    <row r="106" spans="1:20" x14ac:dyDescent="0.25">
      <c r="A106" s="149" t="s">
        <v>743</v>
      </c>
      <c r="B106" s="149">
        <v>747</v>
      </c>
      <c r="C106" t="s">
        <v>159</v>
      </c>
      <c r="D106" t="s">
        <v>160</v>
      </c>
      <c r="E106" t="s">
        <v>744</v>
      </c>
      <c r="F106" t="s">
        <v>14</v>
      </c>
      <c r="G106" t="s">
        <v>423</v>
      </c>
      <c r="H106" s="149" t="s">
        <v>424</v>
      </c>
      <c r="I106" s="251">
        <v>1804.156416</v>
      </c>
      <c r="J106" s="185">
        <v>5979.9000000000005</v>
      </c>
      <c r="K106" s="180">
        <v>74.14</v>
      </c>
      <c r="L106" s="71">
        <v>443.34978599999999</v>
      </c>
      <c r="M106" s="185">
        <v>0.30170344253248382</v>
      </c>
      <c r="N106" s="185">
        <v>528.76800000000003</v>
      </c>
      <c r="O106" s="71">
        <v>43333</v>
      </c>
      <c r="P106" s="185" t="s">
        <v>1422</v>
      </c>
      <c r="Q106" s="183">
        <v>0.13799875383656798</v>
      </c>
      <c r="R106" s="149" t="s">
        <v>547</v>
      </c>
      <c r="S106" s="149">
        <v>12</v>
      </c>
      <c r="T106" t="s">
        <v>160</v>
      </c>
    </row>
    <row r="107" spans="1:20" x14ac:dyDescent="0.25">
      <c r="A107" s="149" t="s">
        <v>627</v>
      </c>
      <c r="B107" s="149">
        <v>2</v>
      </c>
      <c r="C107" t="s">
        <v>78</v>
      </c>
      <c r="D107" t="s">
        <v>80</v>
      </c>
      <c r="E107" t="s">
        <v>628</v>
      </c>
      <c r="F107" t="s">
        <v>14</v>
      </c>
      <c r="G107" t="s">
        <v>423</v>
      </c>
      <c r="H107" s="149" t="s">
        <v>424</v>
      </c>
      <c r="I107" s="251">
        <v>1902.8621640000003</v>
      </c>
      <c r="J107" s="185">
        <v>6650.5999999999995</v>
      </c>
      <c r="K107" s="180">
        <v>74.14</v>
      </c>
      <c r="L107" s="71">
        <v>493.07548399999996</v>
      </c>
      <c r="M107" s="185">
        <v>0.28611887107930117</v>
      </c>
      <c r="N107" s="185">
        <v>557.69700000000012</v>
      </c>
      <c r="O107" s="71">
        <v>48192</v>
      </c>
      <c r="P107" s="185" t="s">
        <v>1422</v>
      </c>
      <c r="Q107" s="183">
        <v>0.13800215803452853</v>
      </c>
      <c r="R107" s="149" t="s">
        <v>547</v>
      </c>
      <c r="S107" s="149">
        <v>12</v>
      </c>
      <c r="T107" t="s">
        <v>629</v>
      </c>
    </row>
    <row r="108" spans="1:20" x14ac:dyDescent="0.25">
      <c r="A108" s="149" t="s">
        <v>820</v>
      </c>
      <c r="B108" s="149">
        <v>341</v>
      </c>
      <c r="C108" t="s">
        <v>216</v>
      </c>
      <c r="D108" t="s">
        <v>217</v>
      </c>
      <c r="E108" t="s">
        <v>821</v>
      </c>
      <c r="F108" t="s">
        <v>14</v>
      </c>
      <c r="G108" t="s">
        <v>423</v>
      </c>
      <c r="H108" s="149" t="s">
        <v>424</v>
      </c>
      <c r="I108" s="251">
        <v>1949.2755999999997</v>
      </c>
      <c r="J108" s="185">
        <v>6483.5</v>
      </c>
      <c r="K108" s="180">
        <v>74.14</v>
      </c>
      <c r="L108" s="71">
        <v>480.68669</v>
      </c>
      <c r="M108" s="185">
        <v>0.30065174674172895</v>
      </c>
      <c r="N108" s="185">
        <v>571.29999999999995</v>
      </c>
      <c r="O108" s="71">
        <v>46983</v>
      </c>
      <c r="P108" s="185" t="s">
        <v>1422</v>
      </c>
      <c r="Q108" s="183">
        <v>0.13799672221867484</v>
      </c>
      <c r="R108" s="149" t="s">
        <v>547</v>
      </c>
      <c r="S108" s="149">
        <v>12</v>
      </c>
      <c r="T108" t="s">
        <v>217</v>
      </c>
    </row>
    <row r="109" spans="1:20" x14ac:dyDescent="0.25">
      <c r="A109" s="149" t="s">
        <v>709</v>
      </c>
      <c r="B109" s="149">
        <v>169</v>
      </c>
      <c r="C109" t="s">
        <v>101</v>
      </c>
      <c r="D109" t="s">
        <v>113</v>
      </c>
      <c r="E109" t="s">
        <v>710</v>
      </c>
      <c r="F109" t="s">
        <v>14</v>
      </c>
      <c r="G109" t="s">
        <v>423</v>
      </c>
      <c r="H109" s="149" t="s">
        <v>424</v>
      </c>
      <c r="I109" s="251">
        <v>2023.1385760000003</v>
      </c>
      <c r="J109" s="185">
        <v>6117.9</v>
      </c>
      <c r="K109" s="180">
        <v>74.14</v>
      </c>
      <c r="L109" s="71">
        <v>453.58110599999998</v>
      </c>
      <c r="M109" s="185">
        <v>0.33069167132512794</v>
      </c>
      <c r="N109" s="185">
        <v>592.94800000000009</v>
      </c>
      <c r="O109" s="71">
        <v>44333</v>
      </c>
      <c r="P109" s="185" t="s">
        <v>1422</v>
      </c>
      <c r="Q109" s="183">
        <v>0.1379987819457289</v>
      </c>
      <c r="R109" s="149" t="s">
        <v>547</v>
      </c>
      <c r="S109" s="149">
        <v>12</v>
      </c>
      <c r="T109" t="s">
        <v>113</v>
      </c>
    </row>
    <row r="110" spans="1:20" x14ac:dyDescent="0.25">
      <c r="A110" s="149" t="s">
        <v>857</v>
      </c>
      <c r="B110" s="149">
        <v>369</v>
      </c>
      <c r="C110" t="s">
        <v>243</v>
      </c>
      <c r="D110" t="s">
        <v>244</v>
      </c>
      <c r="E110" t="s">
        <v>858</v>
      </c>
      <c r="F110" t="s">
        <v>11</v>
      </c>
      <c r="G110" t="s">
        <v>423</v>
      </c>
      <c r="H110" s="149" t="s">
        <v>424</v>
      </c>
      <c r="I110" s="251">
        <v>2069.8113240000002</v>
      </c>
      <c r="J110" s="185">
        <v>7950.4999999999991</v>
      </c>
      <c r="K110" s="180">
        <v>74.14</v>
      </c>
      <c r="L110" s="71">
        <v>589.45006999999998</v>
      </c>
      <c r="M110" s="185">
        <v>0.26033725224828635</v>
      </c>
      <c r="N110" s="185">
        <v>606.62700000000007</v>
      </c>
      <c r="O110" s="71">
        <v>57612</v>
      </c>
      <c r="P110" s="185" t="s">
        <v>1422</v>
      </c>
      <c r="Q110" s="183">
        <v>0.13800076372977851</v>
      </c>
      <c r="R110" s="149" t="s">
        <v>547</v>
      </c>
      <c r="S110" s="149">
        <v>12</v>
      </c>
      <c r="T110" t="s">
        <v>244</v>
      </c>
    </row>
    <row r="111" spans="1:20" x14ac:dyDescent="0.25">
      <c r="A111" s="149" t="s">
        <v>719</v>
      </c>
      <c r="B111" s="149">
        <v>169</v>
      </c>
      <c r="C111" t="s">
        <v>101</v>
      </c>
      <c r="D111" t="s">
        <v>125</v>
      </c>
      <c r="E111" t="s">
        <v>720</v>
      </c>
      <c r="F111" t="s">
        <v>14</v>
      </c>
      <c r="G111" t="s">
        <v>423</v>
      </c>
      <c r="H111" s="149" t="s">
        <v>424</v>
      </c>
      <c r="I111" s="251">
        <v>2095.476388</v>
      </c>
      <c r="J111" s="185">
        <v>6590.2000000000007</v>
      </c>
      <c r="K111" s="180">
        <v>74.14</v>
      </c>
      <c r="L111" s="71">
        <v>488.59742800000009</v>
      </c>
      <c r="M111" s="185">
        <v>0.31796855755515763</v>
      </c>
      <c r="N111" s="185">
        <v>614.149</v>
      </c>
      <c r="O111" s="71">
        <v>47755</v>
      </c>
      <c r="P111" s="185" t="s">
        <v>1422</v>
      </c>
      <c r="Q111" s="183">
        <v>0.13800020940215685</v>
      </c>
      <c r="R111" s="149" t="s">
        <v>547</v>
      </c>
      <c r="S111" s="149">
        <v>12</v>
      </c>
      <c r="T111" t="s">
        <v>125</v>
      </c>
    </row>
    <row r="112" spans="1:20" x14ac:dyDescent="0.25">
      <c r="A112" s="149" t="s">
        <v>711</v>
      </c>
      <c r="B112" s="149">
        <v>169</v>
      </c>
      <c r="C112" t="s">
        <v>101</v>
      </c>
      <c r="D112" t="s">
        <v>114</v>
      </c>
      <c r="E112" t="s">
        <v>712</v>
      </c>
      <c r="F112" t="s">
        <v>14</v>
      </c>
      <c r="G112" t="s">
        <v>423</v>
      </c>
      <c r="H112" s="149" t="s">
        <v>424</v>
      </c>
      <c r="I112" s="251">
        <v>2140.0951120000004</v>
      </c>
      <c r="J112" s="185">
        <v>7207.5999999999985</v>
      </c>
      <c r="K112" s="180">
        <v>74.14</v>
      </c>
      <c r="L112" s="71">
        <v>534.37146399999995</v>
      </c>
      <c r="M112" s="185">
        <v>0.29692201454020767</v>
      </c>
      <c r="N112" s="185">
        <v>627.22600000000011</v>
      </c>
      <c r="O112" s="71">
        <v>52229</v>
      </c>
      <c r="P112" s="185" t="s">
        <v>1422</v>
      </c>
      <c r="Q112" s="183">
        <v>0.13799996170709755</v>
      </c>
      <c r="R112" s="149" t="s">
        <v>547</v>
      </c>
      <c r="S112" s="149">
        <v>12</v>
      </c>
      <c r="T112" t="s">
        <v>114</v>
      </c>
    </row>
    <row r="113" spans="1:20" x14ac:dyDescent="0.25">
      <c r="A113" s="149" t="s">
        <v>624</v>
      </c>
      <c r="B113" s="149">
        <v>2</v>
      </c>
      <c r="C113" t="s">
        <v>78</v>
      </c>
      <c r="D113" t="s">
        <v>79</v>
      </c>
      <c r="E113" t="s">
        <v>625</v>
      </c>
      <c r="F113" t="s">
        <v>14</v>
      </c>
      <c r="G113" t="s">
        <v>423</v>
      </c>
      <c r="H113" s="149" t="s">
        <v>424</v>
      </c>
      <c r="I113" s="251">
        <v>2165.2006079999996</v>
      </c>
      <c r="J113" s="185">
        <v>7230.2999999999993</v>
      </c>
      <c r="K113" s="180">
        <v>74.14</v>
      </c>
      <c r="L113" s="71">
        <v>536.05444199999988</v>
      </c>
      <c r="M113" s="185">
        <v>0.29946207045350814</v>
      </c>
      <c r="N113" s="185">
        <v>634.58399999999995</v>
      </c>
      <c r="O113" s="71">
        <v>52394</v>
      </c>
      <c r="P113" s="185" t="s">
        <v>1422</v>
      </c>
      <c r="Q113" s="183">
        <v>0.13799862579684696</v>
      </c>
      <c r="R113" s="149" t="s">
        <v>547</v>
      </c>
      <c r="S113" s="149">
        <v>12</v>
      </c>
      <c r="T113" t="s">
        <v>626</v>
      </c>
    </row>
    <row r="114" spans="1:20" x14ac:dyDescent="0.25">
      <c r="A114" s="149" t="s">
        <v>733</v>
      </c>
      <c r="B114" s="149">
        <v>169</v>
      </c>
      <c r="C114" t="s">
        <v>101</v>
      </c>
      <c r="D114" t="s">
        <v>151</v>
      </c>
      <c r="E114" t="s">
        <v>734</v>
      </c>
      <c r="F114" t="s">
        <v>5</v>
      </c>
      <c r="G114" t="s">
        <v>423</v>
      </c>
      <c r="H114" s="149" t="s">
        <v>424</v>
      </c>
      <c r="I114" s="251">
        <v>2180.6910879999996</v>
      </c>
      <c r="J114" s="185">
        <v>7022.7000000000007</v>
      </c>
      <c r="K114" s="180">
        <v>74.14</v>
      </c>
      <c r="L114" s="71">
        <v>520.66297800000007</v>
      </c>
      <c r="M114" s="185">
        <v>0.3105203252310364</v>
      </c>
      <c r="N114" s="185">
        <v>639.12399999999991</v>
      </c>
      <c r="O114" s="71">
        <v>50889</v>
      </c>
      <c r="P114" s="185" t="s">
        <v>1422</v>
      </c>
      <c r="Q114" s="183">
        <v>0.13800035371101813</v>
      </c>
      <c r="R114" s="149" t="s">
        <v>547</v>
      </c>
      <c r="S114" s="149">
        <v>12</v>
      </c>
      <c r="T114" t="s">
        <v>151</v>
      </c>
    </row>
    <row r="115" spans="1:20" x14ac:dyDescent="0.25">
      <c r="A115" s="149" t="s">
        <v>747</v>
      </c>
      <c r="B115" s="149">
        <v>337</v>
      </c>
      <c r="C115" t="s">
        <v>163</v>
      </c>
      <c r="D115" t="s">
        <v>164</v>
      </c>
      <c r="E115" t="s">
        <v>748</v>
      </c>
      <c r="F115" t="s">
        <v>9</v>
      </c>
      <c r="G115" t="s">
        <v>423</v>
      </c>
      <c r="H115" s="149" t="s">
        <v>424</v>
      </c>
      <c r="I115" s="251">
        <v>2235.4775720000002</v>
      </c>
      <c r="J115" s="185">
        <v>6695.6</v>
      </c>
      <c r="K115" s="180">
        <v>74.14</v>
      </c>
      <c r="L115" s="71">
        <v>496.41178400000007</v>
      </c>
      <c r="M115" s="185">
        <v>0.33387262859191114</v>
      </c>
      <c r="N115" s="185">
        <v>655.18100000000004</v>
      </c>
      <c r="O115" s="71">
        <v>48519</v>
      </c>
      <c r="P115" s="185" t="s">
        <v>1422</v>
      </c>
      <c r="Q115" s="183">
        <v>0.13799954656938521</v>
      </c>
      <c r="R115" s="149" t="s">
        <v>547</v>
      </c>
      <c r="S115" s="149">
        <v>12</v>
      </c>
      <c r="T115" t="s">
        <v>164</v>
      </c>
    </row>
    <row r="116" spans="1:20" x14ac:dyDescent="0.25">
      <c r="A116" s="149" t="s">
        <v>1040</v>
      </c>
      <c r="B116" s="149">
        <v>663</v>
      </c>
      <c r="C116" t="s">
        <v>376</v>
      </c>
      <c r="D116" t="s">
        <v>377</v>
      </c>
      <c r="E116" t="s">
        <v>1041</v>
      </c>
      <c r="F116" t="s">
        <v>14</v>
      </c>
      <c r="G116" t="s">
        <v>423</v>
      </c>
      <c r="H116" s="149" t="s">
        <v>424</v>
      </c>
      <c r="I116" s="251">
        <v>2246.4607999999998</v>
      </c>
      <c r="J116" s="185">
        <v>9535.6</v>
      </c>
      <c r="K116" s="180">
        <v>74.14</v>
      </c>
      <c r="L116" s="71">
        <v>706.9693840000001</v>
      </c>
      <c r="M116" s="185">
        <v>0.23558672763119257</v>
      </c>
      <c r="N116" s="185">
        <v>658.4</v>
      </c>
      <c r="O116" s="71">
        <v>69098</v>
      </c>
      <c r="P116" s="185" t="s">
        <v>1422</v>
      </c>
      <c r="Q116" s="183">
        <v>0.13800109988711684</v>
      </c>
      <c r="R116" s="149" t="s">
        <v>547</v>
      </c>
      <c r="S116" s="149">
        <v>12</v>
      </c>
      <c r="T116" t="s">
        <v>377</v>
      </c>
    </row>
    <row r="117" spans="1:20" x14ac:dyDescent="0.25">
      <c r="A117" s="149" t="s">
        <v>579</v>
      </c>
      <c r="B117" s="149">
        <v>293</v>
      </c>
      <c r="C117" t="s">
        <v>65</v>
      </c>
      <c r="D117" t="s">
        <v>66</v>
      </c>
      <c r="E117" t="s">
        <v>580</v>
      </c>
      <c r="F117" t="s">
        <v>4</v>
      </c>
      <c r="G117" t="s">
        <v>423</v>
      </c>
      <c r="H117" s="149" t="s">
        <v>424</v>
      </c>
      <c r="I117" s="251">
        <v>2256.1918239999995</v>
      </c>
      <c r="J117" s="185">
        <v>5883.2000000000007</v>
      </c>
      <c r="K117" s="180">
        <v>74.14</v>
      </c>
      <c r="L117" s="71">
        <v>436.18044800000001</v>
      </c>
      <c r="M117" s="185">
        <v>0.38349738645635018</v>
      </c>
      <c r="N117" s="185">
        <v>661.25199999999984</v>
      </c>
      <c r="O117" s="71">
        <v>42633</v>
      </c>
      <c r="P117" s="185" t="s">
        <v>1422</v>
      </c>
      <c r="Q117" s="183">
        <v>0.1379963877747285</v>
      </c>
      <c r="R117" s="149" t="s">
        <v>547</v>
      </c>
      <c r="S117" s="149">
        <v>12</v>
      </c>
      <c r="T117" t="s">
        <v>66</v>
      </c>
    </row>
    <row r="118" spans="1:20" x14ac:dyDescent="0.25">
      <c r="A118" s="149" t="s">
        <v>976</v>
      </c>
      <c r="B118" s="149">
        <v>410</v>
      </c>
      <c r="C118" t="s">
        <v>334</v>
      </c>
      <c r="D118" t="s">
        <v>335</v>
      </c>
      <c r="E118" t="s">
        <v>977</v>
      </c>
      <c r="F118" t="s">
        <v>4</v>
      </c>
      <c r="G118" t="s">
        <v>423</v>
      </c>
      <c r="H118" s="149" t="s">
        <v>424</v>
      </c>
      <c r="I118" s="251">
        <v>2258.5699879999997</v>
      </c>
      <c r="J118" s="185">
        <v>7680.1</v>
      </c>
      <c r="K118" s="180">
        <v>74.14</v>
      </c>
      <c r="L118" s="71">
        <v>569.40261400000009</v>
      </c>
      <c r="M118" s="185">
        <v>0.29408080467702241</v>
      </c>
      <c r="N118" s="185">
        <v>661.94899999999996</v>
      </c>
      <c r="O118" s="71">
        <v>55654</v>
      </c>
      <c r="P118" s="185" t="s">
        <v>1422</v>
      </c>
      <c r="Q118" s="183">
        <v>0.13799726883961622</v>
      </c>
      <c r="R118" s="149" t="s">
        <v>547</v>
      </c>
      <c r="S118" s="149">
        <v>12</v>
      </c>
      <c r="T118" t="s">
        <v>335</v>
      </c>
    </row>
    <row r="119" spans="1:20" x14ac:dyDescent="0.25">
      <c r="A119" s="149" t="s">
        <v>630</v>
      </c>
      <c r="B119" s="149">
        <v>2</v>
      </c>
      <c r="C119" t="s">
        <v>78</v>
      </c>
      <c r="D119" t="s">
        <v>85</v>
      </c>
      <c r="E119" t="s">
        <v>631</v>
      </c>
      <c r="F119" t="s">
        <v>14</v>
      </c>
      <c r="G119" t="s">
        <v>423</v>
      </c>
      <c r="H119" s="149" t="s">
        <v>424</v>
      </c>
      <c r="I119" s="251">
        <v>2263.1113599999999</v>
      </c>
      <c r="J119" s="185">
        <v>6941.2</v>
      </c>
      <c r="K119" s="180">
        <v>74.14</v>
      </c>
      <c r="L119" s="71">
        <v>514.62056799999993</v>
      </c>
      <c r="M119" s="185">
        <v>0.3260403618970783</v>
      </c>
      <c r="N119" s="185">
        <v>663.28</v>
      </c>
      <c r="O119" s="71">
        <v>50298</v>
      </c>
      <c r="P119" s="185" t="s">
        <v>1422</v>
      </c>
      <c r="Q119" s="183">
        <v>0.13800151099447294</v>
      </c>
      <c r="R119" s="149" t="s">
        <v>547</v>
      </c>
      <c r="S119" s="149">
        <v>12</v>
      </c>
      <c r="T119" t="s">
        <v>632</v>
      </c>
    </row>
    <row r="120" spans="1:20" x14ac:dyDescent="0.25">
      <c r="A120" s="149" t="s">
        <v>978</v>
      </c>
      <c r="B120" s="149">
        <v>339</v>
      </c>
      <c r="C120" t="s">
        <v>336</v>
      </c>
      <c r="D120" t="s">
        <v>337</v>
      </c>
      <c r="E120" t="s">
        <v>979</v>
      </c>
      <c r="F120" t="s">
        <v>4</v>
      </c>
      <c r="G120" t="s">
        <v>428</v>
      </c>
      <c r="H120" s="149" t="s">
        <v>429</v>
      </c>
      <c r="I120" s="251">
        <v>2281.4099160000001</v>
      </c>
      <c r="J120" s="185">
        <v>0</v>
      </c>
      <c r="K120" s="180">
        <v>0</v>
      </c>
      <c r="L120" s="71">
        <v>0</v>
      </c>
      <c r="M120" s="185" t="s">
        <v>2135</v>
      </c>
      <c r="N120" s="185">
        <v>668.64300000000003</v>
      </c>
      <c r="O120" s="71">
        <v>0</v>
      </c>
      <c r="P120" s="185" t="s">
        <v>501</v>
      </c>
      <c r="Q120" s="183" t="s">
        <v>2135</v>
      </c>
      <c r="R120" s="149" t="s">
        <v>547</v>
      </c>
      <c r="S120" s="149">
        <v>11</v>
      </c>
      <c r="T120" t="s">
        <v>337</v>
      </c>
    </row>
    <row r="121" spans="1:20" x14ac:dyDescent="0.25">
      <c r="A121" s="149" t="s">
        <v>1016</v>
      </c>
      <c r="B121" s="149">
        <v>664</v>
      </c>
      <c r="C121" t="s">
        <v>363</v>
      </c>
      <c r="D121" t="s">
        <v>364</v>
      </c>
      <c r="E121" t="s">
        <v>1017</v>
      </c>
      <c r="F121" t="s">
        <v>9</v>
      </c>
      <c r="G121" t="s">
        <v>423</v>
      </c>
      <c r="H121" s="149" t="s">
        <v>424</v>
      </c>
      <c r="I121" s="251">
        <v>2282.6177639999996</v>
      </c>
      <c r="J121" s="185">
        <v>8323.3999999999978</v>
      </c>
      <c r="K121" s="180">
        <v>74.14</v>
      </c>
      <c r="L121" s="71">
        <v>617.09687599999984</v>
      </c>
      <c r="M121" s="185">
        <v>0.27424102698416514</v>
      </c>
      <c r="N121" s="185">
        <v>668.99699999999996</v>
      </c>
      <c r="O121" s="71">
        <v>60315</v>
      </c>
      <c r="P121" s="185" t="s">
        <v>1422</v>
      </c>
      <c r="Q121" s="183">
        <v>0.137998839426345</v>
      </c>
      <c r="R121" s="149" t="s">
        <v>547</v>
      </c>
      <c r="S121" s="149">
        <v>12</v>
      </c>
      <c r="T121" t="s">
        <v>364</v>
      </c>
    </row>
    <row r="122" spans="1:20" x14ac:dyDescent="0.25">
      <c r="A122" s="149" t="s">
        <v>1047</v>
      </c>
      <c r="B122" s="149">
        <v>111</v>
      </c>
      <c r="C122" t="s">
        <v>380</v>
      </c>
      <c r="D122" t="s">
        <v>381</v>
      </c>
      <c r="E122" t="s">
        <v>860</v>
      </c>
      <c r="F122" t="s">
        <v>13</v>
      </c>
      <c r="G122" t="s">
        <v>423</v>
      </c>
      <c r="H122" s="149" t="s">
        <v>424</v>
      </c>
      <c r="I122" s="251">
        <v>2296.2759999999998</v>
      </c>
      <c r="J122" s="185">
        <v>9812.7000000000007</v>
      </c>
      <c r="K122" s="180">
        <v>74.14</v>
      </c>
      <c r="L122" s="71">
        <v>727.51357800000005</v>
      </c>
      <c r="M122" s="185">
        <v>0.23401061889184421</v>
      </c>
      <c r="N122" s="185">
        <v>673</v>
      </c>
      <c r="O122" s="71">
        <v>71106</v>
      </c>
      <c r="P122" s="185" t="s">
        <v>1422</v>
      </c>
      <c r="Q122" s="183">
        <v>0.13800101257277869</v>
      </c>
      <c r="R122" s="149" t="s">
        <v>584</v>
      </c>
      <c r="S122" s="149">
        <v>12</v>
      </c>
      <c r="T122" t="s">
        <v>965</v>
      </c>
    </row>
    <row r="123" spans="1:20" x14ac:dyDescent="0.25">
      <c r="A123" s="149" t="s">
        <v>807</v>
      </c>
      <c r="B123" s="149">
        <v>320</v>
      </c>
      <c r="C123" t="s">
        <v>204</v>
      </c>
      <c r="D123" t="s">
        <v>205</v>
      </c>
      <c r="E123" t="s">
        <v>808</v>
      </c>
      <c r="F123" t="s">
        <v>6</v>
      </c>
      <c r="G123" t="s">
        <v>423</v>
      </c>
      <c r="H123" s="149" t="s">
        <v>424</v>
      </c>
      <c r="I123" s="251">
        <v>2299.7562400000002</v>
      </c>
      <c r="J123" s="185">
        <v>7588.9</v>
      </c>
      <c r="K123" s="180">
        <v>74.14</v>
      </c>
      <c r="L123" s="71">
        <v>562.64104599999996</v>
      </c>
      <c r="M123" s="185">
        <v>0.3030421062341051</v>
      </c>
      <c r="N123" s="185">
        <v>674.0200000000001</v>
      </c>
      <c r="O123" s="71">
        <v>54992</v>
      </c>
      <c r="P123" s="185" t="s">
        <v>1422</v>
      </c>
      <c r="Q123" s="183">
        <v>0.13800007273785278</v>
      </c>
      <c r="R123" s="149" t="s">
        <v>547</v>
      </c>
      <c r="S123" s="149">
        <v>12</v>
      </c>
      <c r="T123" t="s">
        <v>205</v>
      </c>
    </row>
    <row r="124" spans="1:20" x14ac:dyDescent="0.25">
      <c r="A124" s="149" t="s">
        <v>957</v>
      </c>
      <c r="B124" s="149">
        <v>357</v>
      </c>
      <c r="C124" t="s">
        <v>313</v>
      </c>
      <c r="D124" t="s">
        <v>314</v>
      </c>
      <c r="E124" t="s">
        <v>958</v>
      </c>
      <c r="F124" t="s">
        <v>8</v>
      </c>
      <c r="G124" t="s">
        <v>423</v>
      </c>
      <c r="H124" s="149" t="s">
        <v>424</v>
      </c>
      <c r="I124" s="251">
        <v>2307.2831120000001</v>
      </c>
      <c r="J124" s="185">
        <v>6865.1</v>
      </c>
      <c r="K124" s="180">
        <v>74.14</v>
      </c>
      <c r="L124" s="71">
        <v>508.97851400000002</v>
      </c>
      <c r="M124" s="185">
        <v>0.33608878414007076</v>
      </c>
      <c r="N124" s="185">
        <v>676.226</v>
      </c>
      <c r="O124" s="71">
        <v>49748</v>
      </c>
      <c r="P124" s="185" t="s">
        <v>1422</v>
      </c>
      <c r="Q124" s="183">
        <v>0.13799750743748493</v>
      </c>
      <c r="R124" s="149" t="s">
        <v>547</v>
      </c>
      <c r="S124" s="149">
        <v>12</v>
      </c>
      <c r="T124" t="s">
        <v>314</v>
      </c>
    </row>
    <row r="125" spans="1:20" x14ac:dyDescent="0.25">
      <c r="A125" s="149" t="s">
        <v>974</v>
      </c>
      <c r="B125" s="149">
        <v>364</v>
      </c>
      <c r="C125" t="s">
        <v>332</v>
      </c>
      <c r="D125" t="s">
        <v>333</v>
      </c>
      <c r="E125" t="s">
        <v>975</v>
      </c>
      <c r="F125" t="s">
        <v>14</v>
      </c>
      <c r="G125" t="s">
        <v>423</v>
      </c>
      <c r="H125" s="149" t="s">
        <v>424</v>
      </c>
      <c r="I125" s="251">
        <v>2316.5432799999999</v>
      </c>
      <c r="J125" s="185">
        <v>7239.8</v>
      </c>
      <c r="K125" s="180">
        <v>74.14</v>
      </c>
      <c r="L125" s="71">
        <v>536.75877200000002</v>
      </c>
      <c r="M125" s="185">
        <v>0.31997338048012375</v>
      </c>
      <c r="N125" s="185">
        <v>678.93999999999994</v>
      </c>
      <c r="O125" s="71">
        <v>52463</v>
      </c>
      <c r="P125" s="185" t="s">
        <v>1422</v>
      </c>
      <c r="Q125" s="183">
        <v>0.13799820826106018</v>
      </c>
      <c r="R125" s="149" t="s">
        <v>547</v>
      </c>
      <c r="S125" s="149">
        <v>12</v>
      </c>
      <c r="T125" t="s">
        <v>333</v>
      </c>
    </row>
    <row r="126" spans="1:20" x14ac:dyDescent="0.25">
      <c r="A126" s="149" t="s">
        <v>707</v>
      </c>
      <c r="B126" s="149">
        <v>169</v>
      </c>
      <c r="C126" t="s">
        <v>101</v>
      </c>
      <c r="D126" t="s">
        <v>112</v>
      </c>
      <c r="E126" t="s">
        <v>708</v>
      </c>
      <c r="F126" t="s">
        <v>9</v>
      </c>
      <c r="G126" t="s">
        <v>423</v>
      </c>
      <c r="H126" s="149" t="s">
        <v>424</v>
      </c>
      <c r="I126" s="251">
        <v>2341.4918239999997</v>
      </c>
      <c r="J126" s="185">
        <v>7291.1</v>
      </c>
      <c r="K126" s="180">
        <v>74.14</v>
      </c>
      <c r="L126" s="71">
        <v>540.56215399999996</v>
      </c>
      <c r="M126" s="185">
        <v>0.32114383618384051</v>
      </c>
      <c r="N126" s="185">
        <v>686.25199999999995</v>
      </c>
      <c r="O126" s="71">
        <v>52834</v>
      </c>
      <c r="P126" s="185" t="s">
        <v>1422</v>
      </c>
      <c r="Q126" s="183">
        <v>0.13800015141764774</v>
      </c>
      <c r="R126" s="149" t="s">
        <v>547</v>
      </c>
      <c r="S126" s="149">
        <v>12</v>
      </c>
      <c r="T126" t="s">
        <v>112</v>
      </c>
    </row>
    <row r="127" spans="1:20" x14ac:dyDescent="0.25">
      <c r="A127" s="149" t="s">
        <v>697</v>
      </c>
      <c r="B127" s="149">
        <v>169</v>
      </c>
      <c r="C127" t="s">
        <v>101</v>
      </c>
      <c r="D127" t="s">
        <v>149</v>
      </c>
      <c r="E127" t="s">
        <v>698</v>
      </c>
      <c r="F127" t="s">
        <v>9</v>
      </c>
      <c r="G127" t="s">
        <v>428</v>
      </c>
      <c r="H127" s="149" t="s">
        <v>429</v>
      </c>
      <c r="I127" s="251">
        <v>2347.4252920000004</v>
      </c>
      <c r="J127" s="185">
        <v>0</v>
      </c>
      <c r="K127" s="180">
        <v>0</v>
      </c>
      <c r="L127" s="71">
        <v>0</v>
      </c>
      <c r="M127" s="185" t="s">
        <v>2135</v>
      </c>
      <c r="N127" s="185">
        <v>687.9910000000001</v>
      </c>
      <c r="O127" s="71">
        <v>0</v>
      </c>
      <c r="P127" s="185" t="s">
        <v>501</v>
      </c>
      <c r="Q127" s="183" t="s">
        <v>2135</v>
      </c>
      <c r="R127" s="149" t="s">
        <v>547</v>
      </c>
      <c r="S127" s="149">
        <v>12</v>
      </c>
      <c r="T127" t="s">
        <v>149</v>
      </c>
    </row>
    <row r="128" spans="1:20" x14ac:dyDescent="0.25">
      <c r="A128" s="149" t="s">
        <v>715</v>
      </c>
      <c r="B128" s="149">
        <v>169</v>
      </c>
      <c r="C128" t="s">
        <v>101</v>
      </c>
      <c r="D128" t="s">
        <v>117</v>
      </c>
      <c r="E128" t="s">
        <v>716</v>
      </c>
      <c r="F128" t="s">
        <v>14</v>
      </c>
      <c r="G128" t="s">
        <v>423</v>
      </c>
      <c r="H128" s="149" t="s">
        <v>424</v>
      </c>
      <c r="I128" s="251">
        <v>2388.6149559999994</v>
      </c>
      <c r="J128" s="185">
        <v>7535.0999999999995</v>
      </c>
      <c r="K128" s="180">
        <v>74.14</v>
      </c>
      <c r="L128" s="71">
        <v>558.65231400000005</v>
      </c>
      <c r="M128" s="185">
        <v>0.31699844142745282</v>
      </c>
      <c r="N128" s="185">
        <v>700.06299999999987</v>
      </c>
      <c r="O128" s="71">
        <v>54603</v>
      </c>
      <c r="P128" s="185" t="s">
        <v>1422</v>
      </c>
      <c r="Q128" s="183">
        <v>0.13799791220262622</v>
      </c>
      <c r="R128" s="149" t="s">
        <v>547</v>
      </c>
      <c r="S128" s="149">
        <v>12</v>
      </c>
      <c r="T128" t="s">
        <v>117</v>
      </c>
    </row>
    <row r="129" spans="1:20" x14ac:dyDescent="0.25">
      <c r="A129" s="149" t="s">
        <v>963</v>
      </c>
      <c r="B129" s="149">
        <v>212</v>
      </c>
      <c r="C129" t="s">
        <v>319</v>
      </c>
      <c r="D129" t="s">
        <v>320</v>
      </c>
      <c r="E129" t="s">
        <v>860</v>
      </c>
      <c r="F129" t="s">
        <v>13</v>
      </c>
      <c r="G129" t="s">
        <v>423</v>
      </c>
      <c r="H129" s="149" t="s">
        <v>424</v>
      </c>
      <c r="I129" s="251">
        <v>2497.7887200000005</v>
      </c>
      <c r="J129" s="185">
        <v>7708.9000000000005</v>
      </c>
      <c r="K129" s="180">
        <v>74.14</v>
      </c>
      <c r="L129" s="71">
        <v>571.53784600000006</v>
      </c>
      <c r="M129" s="185">
        <v>0.32401363618674522</v>
      </c>
      <c r="N129" s="185">
        <v>732.06000000000017</v>
      </c>
      <c r="O129" s="71">
        <v>55860</v>
      </c>
      <c r="P129" s="185" t="s">
        <v>1422</v>
      </c>
      <c r="Q129" s="183">
        <v>0.13800393841747227</v>
      </c>
      <c r="R129" s="149" t="s">
        <v>584</v>
      </c>
      <c r="S129" s="149">
        <v>12</v>
      </c>
      <c r="T129" t="s">
        <v>965</v>
      </c>
    </row>
    <row r="130" spans="1:20" x14ac:dyDescent="0.25">
      <c r="A130" s="149" t="s">
        <v>896</v>
      </c>
      <c r="B130" s="149">
        <v>353</v>
      </c>
      <c r="C130" t="s">
        <v>266</v>
      </c>
      <c r="D130" t="s">
        <v>267</v>
      </c>
      <c r="E130" t="s">
        <v>897</v>
      </c>
      <c r="F130" t="s">
        <v>8</v>
      </c>
      <c r="G130" t="s">
        <v>425</v>
      </c>
      <c r="H130" s="149" t="s">
        <v>426</v>
      </c>
      <c r="I130" s="251">
        <v>2534.0787519999999</v>
      </c>
      <c r="J130" s="185">
        <v>0</v>
      </c>
      <c r="K130" s="180">
        <v>0</v>
      </c>
      <c r="L130" s="71">
        <v>0</v>
      </c>
      <c r="M130" s="185" t="s">
        <v>2135</v>
      </c>
      <c r="N130" s="185">
        <v>742.69600000000003</v>
      </c>
      <c r="O130" s="71">
        <v>0</v>
      </c>
      <c r="P130" s="185" t="s">
        <v>501</v>
      </c>
      <c r="Q130" s="183" t="s">
        <v>2135</v>
      </c>
      <c r="R130" s="149" t="s">
        <v>547</v>
      </c>
      <c r="S130" s="149">
        <v>12</v>
      </c>
      <c r="T130" t="s">
        <v>267</v>
      </c>
    </row>
    <row r="131" spans="1:20" x14ac:dyDescent="0.25">
      <c r="A131" s="149" t="s">
        <v>932</v>
      </c>
      <c r="B131" s="149">
        <v>661</v>
      </c>
      <c r="C131" t="s">
        <v>295</v>
      </c>
      <c r="D131" t="s">
        <v>296</v>
      </c>
      <c r="E131" t="s">
        <v>933</v>
      </c>
      <c r="F131" t="s">
        <v>6</v>
      </c>
      <c r="G131" t="s">
        <v>423</v>
      </c>
      <c r="H131" s="149" t="s">
        <v>424</v>
      </c>
      <c r="I131" s="251">
        <v>2544.765136</v>
      </c>
      <c r="J131" s="185">
        <v>9344.9000000000015</v>
      </c>
      <c r="K131" s="180">
        <v>74.14</v>
      </c>
      <c r="L131" s="71">
        <v>692.83088600000008</v>
      </c>
      <c r="M131" s="185">
        <v>0.27231593018651878</v>
      </c>
      <c r="N131" s="185">
        <v>745.82799999999997</v>
      </c>
      <c r="O131" s="71">
        <v>67716</v>
      </c>
      <c r="P131" s="185" t="s">
        <v>1422</v>
      </c>
      <c r="Q131" s="183">
        <v>0.13800135861539373</v>
      </c>
      <c r="R131" s="149" t="s">
        <v>547</v>
      </c>
      <c r="S131" s="149">
        <v>12</v>
      </c>
      <c r="T131" t="s">
        <v>296</v>
      </c>
    </row>
    <row r="132" spans="1:20" x14ac:dyDescent="0.25">
      <c r="A132" s="149" t="s">
        <v>717</v>
      </c>
      <c r="B132" s="149">
        <v>169</v>
      </c>
      <c r="C132" t="s">
        <v>101</v>
      </c>
      <c r="D132" t="s">
        <v>124</v>
      </c>
      <c r="E132" t="s">
        <v>718</v>
      </c>
      <c r="F132" t="s">
        <v>9</v>
      </c>
      <c r="G132" t="s">
        <v>423</v>
      </c>
      <c r="H132" s="149" t="s">
        <v>424</v>
      </c>
      <c r="I132" s="251">
        <v>2568.406884</v>
      </c>
      <c r="J132" s="185">
        <v>8286.7999999999993</v>
      </c>
      <c r="K132" s="180">
        <v>74.14</v>
      </c>
      <c r="L132" s="71">
        <v>614.38335199999995</v>
      </c>
      <c r="M132" s="185">
        <v>0.30993952840662259</v>
      </c>
      <c r="N132" s="185">
        <v>752.75699999999995</v>
      </c>
      <c r="O132" s="71">
        <v>60048</v>
      </c>
      <c r="P132" s="185" t="s">
        <v>1422</v>
      </c>
      <c r="Q132" s="183">
        <v>0.13800293098854249</v>
      </c>
      <c r="R132" s="149" t="s">
        <v>547</v>
      </c>
      <c r="S132" s="149">
        <v>12</v>
      </c>
      <c r="T132" t="s">
        <v>124</v>
      </c>
    </row>
    <row r="133" spans="1:20" x14ac:dyDescent="0.25">
      <c r="A133" s="149" t="s">
        <v>811</v>
      </c>
      <c r="B133" s="149">
        <v>442</v>
      </c>
      <c r="C133" t="s">
        <v>209</v>
      </c>
      <c r="D133" t="s">
        <v>210</v>
      </c>
      <c r="E133" t="s">
        <v>812</v>
      </c>
      <c r="F133" t="s">
        <v>4</v>
      </c>
      <c r="G133" t="s">
        <v>423</v>
      </c>
      <c r="H133" s="149" t="s">
        <v>424</v>
      </c>
      <c r="I133" s="251">
        <v>2569.1541120000002</v>
      </c>
      <c r="J133" s="185">
        <v>8115</v>
      </c>
      <c r="K133" s="180">
        <v>74.14</v>
      </c>
      <c r="L133" s="71">
        <v>601.64609999999993</v>
      </c>
      <c r="M133" s="185">
        <v>0.31659323622920521</v>
      </c>
      <c r="N133" s="185">
        <v>752.97600000000011</v>
      </c>
      <c r="O133" s="71">
        <v>58804</v>
      </c>
      <c r="P133" s="185" t="s">
        <v>1422</v>
      </c>
      <c r="Q133" s="183">
        <v>0.13800081627100197</v>
      </c>
      <c r="R133" s="149" t="s">
        <v>547</v>
      </c>
      <c r="S133" s="149">
        <v>12</v>
      </c>
      <c r="T133" t="s">
        <v>210</v>
      </c>
    </row>
    <row r="134" spans="1:20" x14ac:dyDescent="0.25">
      <c r="A134" s="149" t="s">
        <v>729</v>
      </c>
      <c r="B134" s="149">
        <v>169</v>
      </c>
      <c r="C134" t="s">
        <v>101</v>
      </c>
      <c r="D134" t="s">
        <v>143</v>
      </c>
      <c r="E134" t="s">
        <v>730</v>
      </c>
      <c r="F134" t="s">
        <v>5</v>
      </c>
      <c r="G134" t="s">
        <v>423</v>
      </c>
      <c r="H134" s="149" t="s">
        <v>424</v>
      </c>
      <c r="I134" s="251">
        <v>2646.4495599999996</v>
      </c>
      <c r="J134" s="185">
        <v>8367</v>
      </c>
      <c r="K134" s="180">
        <v>74.14</v>
      </c>
      <c r="L134" s="71">
        <v>620.32938000000001</v>
      </c>
      <c r="M134" s="185">
        <v>0.31629611091191578</v>
      </c>
      <c r="N134" s="185">
        <v>775.62999999999988</v>
      </c>
      <c r="O134" s="71">
        <v>60631</v>
      </c>
      <c r="P134" s="185" t="s">
        <v>1422</v>
      </c>
      <c r="Q134" s="183">
        <v>0.13799871352938267</v>
      </c>
      <c r="R134" s="149" t="s">
        <v>547</v>
      </c>
      <c r="S134" s="149">
        <v>12</v>
      </c>
      <c r="T134" t="s">
        <v>143</v>
      </c>
    </row>
    <row r="135" spans="1:20" x14ac:dyDescent="0.25">
      <c r="A135" s="149" t="s">
        <v>1045</v>
      </c>
      <c r="B135" s="149">
        <v>409</v>
      </c>
      <c r="C135" t="s">
        <v>378</v>
      </c>
      <c r="D135" t="s">
        <v>379</v>
      </c>
      <c r="E135" t="s">
        <v>1276</v>
      </c>
      <c r="F135" t="s">
        <v>5</v>
      </c>
      <c r="G135" t="s">
        <v>423</v>
      </c>
      <c r="H135" s="149" t="s">
        <v>424</v>
      </c>
      <c r="I135" s="251">
        <v>2668.8663999999999</v>
      </c>
      <c r="J135" s="185">
        <v>9184.6999999999989</v>
      </c>
      <c r="K135" s="180">
        <v>74.14</v>
      </c>
      <c r="L135" s="71">
        <v>680.9536579999999</v>
      </c>
      <c r="M135" s="185">
        <v>0.2905774167909676</v>
      </c>
      <c r="N135" s="185">
        <v>782.2</v>
      </c>
      <c r="O135" s="71">
        <v>66555</v>
      </c>
      <c r="P135" s="185" t="s">
        <v>1422</v>
      </c>
      <c r="Q135" s="183">
        <v>0.13800165276838702</v>
      </c>
      <c r="R135" s="149" t="s">
        <v>547</v>
      </c>
      <c r="S135" s="149">
        <v>12</v>
      </c>
      <c r="T135" t="e">
        <v>#N/A</v>
      </c>
    </row>
    <row r="136" spans="1:20" x14ac:dyDescent="0.25">
      <c r="A136" s="149" t="s">
        <v>740</v>
      </c>
      <c r="B136" s="149">
        <v>121</v>
      </c>
      <c r="C136" t="s">
        <v>2005</v>
      </c>
      <c r="D136" t="s">
        <v>156</v>
      </c>
      <c r="E136" t="s">
        <v>596</v>
      </c>
      <c r="F136" t="s">
        <v>12</v>
      </c>
      <c r="G136" t="s">
        <v>423</v>
      </c>
      <c r="H136" s="149" t="s">
        <v>432</v>
      </c>
      <c r="I136" s="251">
        <v>2790.8351639999996</v>
      </c>
      <c r="J136" s="185">
        <v>11655.6</v>
      </c>
      <c r="K136" s="180">
        <v>74.14</v>
      </c>
      <c r="L136" s="71">
        <v>864.14618400000006</v>
      </c>
      <c r="M136" s="185">
        <v>0.23944157006074329</v>
      </c>
      <c r="N136" s="185">
        <v>817.94699999999989</v>
      </c>
      <c r="O136" s="71">
        <v>84462</v>
      </c>
      <c r="P136" s="185" t="s">
        <v>1422</v>
      </c>
      <c r="Q136" s="183">
        <v>0.13799815301555729</v>
      </c>
      <c r="R136" s="149" t="s">
        <v>584</v>
      </c>
      <c r="S136" s="149">
        <v>12</v>
      </c>
      <c r="T136">
        <v>0</v>
      </c>
    </row>
    <row r="137" spans="1:20" x14ac:dyDescent="0.25">
      <c r="A137" s="149" t="s">
        <v>609</v>
      </c>
      <c r="B137" s="149">
        <v>2</v>
      </c>
      <c r="C137" t="s">
        <v>78</v>
      </c>
      <c r="D137" t="s">
        <v>86</v>
      </c>
      <c r="E137" t="s">
        <v>598</v>
      </c>
      <c r="F137" t="s">
        <v>13</v>
      </c>
      <c r="G137" t="s">
        <v>423</v>
      </c>
      <c r="H137" s="149" t="s">
        <v>424</v>
      </c>
      <c r="I137" s="251">
        <v>2791.0160000000005</v>
      </c>
      <c r="J137" s="185">
        <v>7848</v>
      </c>
      <c r="K137" s="180">
        <v>74.14</v>
      </c>
      <c r="L137" s="71">
        <v>581.85072000000002</v>
      </c>
      <c r="M137" s="185">
        <v>0.3556340468909277</v>
      </c>
      <c r="N137" s="185">
        <v>818.00000000000011</v>
      </c>
      <c r="O137" s="71">
        <v>56868</v>
      </c>
      <c r="P137" s="185" t="s">
        <v>1422</v>
      </c>
      <c r="Q137" s="183">
        <v>0.13800379826967715</v>
      </c>
      <c r="R137" s="149" t="s">
        <v>584</v>
      </c>
      <c r="S137" s="149">
        <v>12</v>
      </c>
      <c r="T137" t="s">
        <v>599</v>
      </c>
    </row>
    <row r="138" spans="1:20" x14ac:dyDescent="0.25">
      <c r="A138" s="149" t="s">
        <v>646</v>
      </c>
      <c r="B138" s="149">
        <v>169</v>
      </c>
      <c r="C138" t="s">
        <v>101</v>
      </c>
      <c r="D138" t="s">
        <v>106</v>
      </c>
      <c r="E138" t="s">
        <v>647</v>
      </c>
      <c r="F138" t="s">
        <v>9</v>
      </c>
      <c r="G138" t="s">
        <v>428</v>
      </c>
      <c r="H138" s="149" t="s">
        <v>429</v>
      </c>
      <c r="I138" s="251">
        <v>2829.0188560000001</v>
      </c>
      <c r="J138" s="185">
        <v>0</v>
      </c>
      <c r="K138" s="180">
        <v>0</v>
      </c>
      <c r="L138" s="71">
        <v>0</v>
      </c>
      <c r="M138" s="185" t="s">
        <v>2135</v>
      </c>
      <c r="N138" s="185">
        <v>829.13800000000003</v>
      </c>
      <c r="O138" s="71">
        <v>0</v>
      </c>
      <c r="P138" s="185" t="s">
        <v>501</v>
      </c>
      <c r="Q138" s="183" t="s">
        <v>2135</v>
      </c>
      <c r="R138" s="149" t="s">
        <v>547</v>
      </c>
      <c r="S138" s="149">
        <v>12</v>
      </c>
      <c r="T138" t="s">
        <v>106</v>
      </c>
    </row>
    <row r="139" spans="1:20" x14ac:dyDescent="0.25">
      <c r="A139" s="149" t="s">
        <v>829</v>
      </c>
      <c r="B139" s="149">
        <v>373</v>
      </c>
      <c r="C139" t="s">
        <v>222</v>
      </c>
      <c r="D139" t="s">
        <v>223</v>
      </c>
      <c r="E139" t="s">
        <v>830</v>
      </c>
      <c r="F139" t="s">
        <v>5</v>
      </c>
      <c r="G139" t="s">
        <v>423</v>
      </c>
      <c r="H139" s="149" t="s">
        <v>424</v>
      </c>
      <c r="I139" s="251">
        <v>2831.6222119999998</v>
      </c>
      <c r="J139" s="185">
        <v>8811.2999999999993</v>
      </c>
      <c r="K139" s="180">
        <v>74.14</v>
      </c>
      <c r="L139" s="71">
        <v>653.26978199999996</v>
      </c>
      <c r="M139" s="185">
        <v>0.32136259257998251</v>
      </c>
      <c r="N139" s="185">
        <v>829.90099999999995</v>
      </c>
      <c r="O139" s="71">
        <v>63850</v>
      </c>
      <c r="P139" s="185" t="s">
        <v>1422</v>
      </c>
      <c r="Q139" s="183">
        <v>0.13799999999999998</v>
      </c>
      <c r="R139" s="149" t="s">
        <v>547</v>
      </c>
      <c r="S139" s="149">
        <v>12</v>
      </c>
      <c r="T139" t="s">
        <v>223</v>
      </c>
    </row>
    <row r="140" spans="1:20" x14ac:dyDescent="0.25">
      <c r="A140" s="149" t="s">
        <v>992</v>
      </c>
      <c r="B140" s="149">
        <v>447</v>
      </c>
      <c r="C140" t="s">
        <v>349</v>
      </c>
      <c r="D140" t="s">
        <v>350</v>
      </c>
      <c r="E140" t="s">
        <v>993</v>
      </c>
      <c r="F140" t="s">
        <v>6</v>
      </c>
      <c r="G140" t="s">
        <v>423</v>
      </c>
      <c r="H140" s="149" t="s">
        <v>424</v>
      </c>
      <c r="I140" s="251">
        <v>2832.492272</v>
      </c>
      <c r="J140" s="185">
        <v>9184.2000000000007</v>
      </c>
      <c r="K140" s="180">
        <v>74.14</v>
      </c>
      <c r="L140" s="71">
        <v>680.91658800000016</v>
      </c>
      <c r="M140" s="185">
        <v>0.30840925415387294</v>
      </c>
      <c r="N140" s="185">
        <v>830.15599999999995</v>
      </c>
      <c r="O140" s="71">
        <v>66553</v>
      </c>
      <c r="P140" s="185" t="s">
        <v>1422</v>
      </c>
      <c r="Q140" s="183">
        <v>0.13799828707947051</v>
      </c>
      <c r="R140" s="149" t="s">
        <v>547</v>
      </c>
      <c r="S140" s="149">
        <v>12</v>
      </c>
      <c r="T140" t="s">
        <v>350</v>
      </c>
    </row>
    <row r="141" spans="1:20" x14ac:dyDescent="0.25">
      <c r="A141" s="149" t="s">
        <v>731</v>
      </c>
      <c r="B141" s="149">
        <v>169</v>
      </c>
      <c r="C141" t="s">
        <v>101</v>
      </c>
      <c r="D141" t="s">
        <v>147</v>
      </c>
      <c r="E141" t="s">
        <v>732</v>
      </c>
      <c r="F141" t="s">
        <v>5</v>
      </c>
      <c r="G141" t="s">
        <v>423</v>
      </c>
      <c r="H141" s="149" t="s">
        <v>424</v>
      </c>
      <c r="I141" s="251">
        <v>2842.1243480000003</v>
      </c>
      <c r="J141" s="185">
        <v>8880.6</v>
      </c>
      <c r="K141" s="180">
        <v>74.14</v>
      </c>
      <c r="L141" s="71">
        <v>658.40768400000002</v>
      </c>
      <c r="M141" s="185">
        <v>0.32003742404792473</v>
      </c>
      <c r="N141" s="185">
        <v>832.97900000000004</v>
      </c>
      <c r="O141" s="71">
        <v>64352</v>
      </c>
      <c r="P141" s="185" t="s">
        <v>1422</v>
      </c>
      <c r="Q141" s="183">
        <v>0.1380003729487817</v>
      </c>
      <c r="R141" s="149" t="s">
        <v>547</v>
      </c>
      <c r="S141" s="149">
        <v>12</v>
      </c>
      <c r="T141" t="s">
        <v>147</v>
      </c>
    </row>
    <row r="142" spans="1:20" x14ac:dyDescent="0.25">
      <c r="A142" s="149" t="s">
        <v>723</v>
      </c>
      <c r="B142" s="149">
        <v>169</v>
      </c>
      <c r="C142" t="s">
        <v>101</v>
      </c>
      <c r="D142" t="s">
        <v>133</v>
      </c>
      <c r="E142" t="s">
        <v>724</v>
      </c>
      <c r="F142" t="s">
        <v>8</v>
      </c>
      <c r="G142" t="s">
        <v>423</v>
      </c>
      <c r="H142" s="149" t="s">
        <v>424</v>
      </c>
      <c r="I142" s="251">
        <v>2900.5787319999999</v>
      </c>
      <c r="J142" s="185">
        <v>8343.4000000000015</v>
      </c>
      <c r="K142" s="180">
        <v>74.14</v>
      </c>
      <c r="L142" s="71">
        <v>618.57967600000006</v>
      </c>
      <c r="M142" s="185">
        <v>0.3476494872593906</v>
      </c>
      <c r="N142" s="185">
        <v>850.11099999999999</v>
      </c>
      <c r="O142" s="71">
        <v>60459</v>
      </c>
      <c r="P142" s="185" t="s">
        <v>1422</v>
      </c>
      <c r="Q142" s="183">
        <v>0.13800095932780895</v>
      </c>
      <c r="R142" s="149" t="s">
        <v>547</v>
      </c>
      <c r="S142" s="149">
        <v>12</v>
      </c>
      <c r="T142" t="s">
        <v>133</v>
      </c>
    </row>
    <row r="143" spans="1:20" x14ac:dyDescent="0.25">
      <c r="A143" s="149" t="s">
        <v>705</v>
      </c>
      <c r="B143" s="149">
        <v>169</v>
      </c>
      <c r="C143" t="s">
        <v>101</v>
      </c>
      <c r="D143" t="s">
        <v>107</v>
      </c>
      <c r="E143" t="s">
        <v>706</v>
      </c>
      <c r="F143" t="s">
        <v>9</v>
      </c>
      <c r="G143" t="s">
        <v>423</v>
      </c>
      <c r="H143" s="149" t="s">
        <v>424</v>
      </c>
      <c r="I143" s="251">
        <v>2901.909412</v>
      </c>
      <c r="J143" s="185">
        <v>9116</v>
      </c>
      <c r="K143" s="180">
        <v>74.14</v>
      </c>
      <c r="L143" s="71">
        <v>675.86023999999998</v>
      </c>
      <c r="M143" s="185">
        <v>0.31833144054409829</v>
      </c>
      <c r="N143" s="185">
        <v>850.50099999999998</v>
      </c>
      <c r="O143" s="71">
        <v>66058</v>
      </c>
      <c r="P143" s="185" t="s">
        <v>1422</v>
      </c>
      <c r="Q143" s="183">
        <v>0.1379999394471525</v>
      </c>
      <c r="R143" s="149" t="s">
        <v>547</v>
      </c>
      <c r="S143" s="149">
        <v>12</v>
      </c>
      <c r="T143" t="s">
        <v>107</v>
      </c>
    </row>
    <row r="144" spans="1:20" x14ac:dyDescent="0.25">
      <c r="A144" s="149" t="s">
        <v>775</v>
      </c>
      <c r="B144" s="149">
        <v>8</v>
      </c>
      <c r="C144" t="s">
        <v>187</v>
      </c>
      <c r="D144" t="s">
        <v>190</v>
      </c>
      <c r="E144" t="s">
        <v>596</v>
      </c>
      <c r="F144" t="s">
        <v>12</v>
      </c>
      <c r="G144" t="s">
        <v>430</v>
      </c>
      <c r="H144" s="149" t="s">
        <v>427</v>
      </c>
      <c r="I144" s="251">
        <v>2941.1439999999998</v>
      </c>
      <c r="J144" s="185">
        <v>30921</v>
      </c>
      <c r="K144" s="180">
        <v>52.91</v>
      </c>
      <c r="L144" s="71">
        <v>1636.0301099999999</v>
      </c>
      <c r="M144" s="185">
        <v>9.511801041363474E-2</v>
      </c>
      <c r="N144" s="185">
        <v>862</v>
      </c>
      <c r="O144" s="71">
        <v>30921</v>
      </c>
      <c r="P144" s="185" t="s">
        <v>1056</v>
      </c>
      <c r="Q144" s="183">
        <v>1</v>
      </c>
      <c r="R144" s="149" t="s">
        <v>584</v>
      </c>
      <c r="S144" s="149">
        <v>12</v>
      </c>
      <c r="T144">
        <v>0</v>
      </c>
    </row>
    <row r="145" spans="1:20" x14ac:dyDescent="0.25">
      <c r="A145" s="149" t="s">
        <v>769</v>
      </c>
      <c r="B145" s="149">
        <v>297</v>
      </c>
      <c r="C145" t="s">
        <v>179</v>
      </c>
      <c r="D145" t="s">
        <v>180</v>
      </c>
      <c r="E145" t="s">
        <v>770</v>
      </c>
      <c r="F145" t="s">
        <v>6</v>
      </c>
      <c r="G145" t="s">
        <v>423</v>
      </c>
      <c r="H145" s="149" t="s">
        <v>424</v>
      </c>
      <c r="I145" s="251">
        <v>2996.2716839999998</v>
      </c>
      <c r="J145" s="185">
        <v>8849.0999999999985</v>
      </c>
      <c r="K145" s="180">
        <v>74.14</v>
      </c>
      <c r="L145" s="71">
        <v>656.07227399999988</v>
      </c>
      <c r="M145" s="185">
        <v>0.33859620571583554</v>
      </c>
      <c r="N145" s="185">
        <v>878.15699999999993</v>
      </c>
      <c r="O145" s="71">
        <v>64124</v>
      </c>
      <c r="P145" s="185" t="s">
        <v>1422</v>
      </c>
      <c r="Q145" s="183">
        <v>0.13799981286257873</v>
      </c>
      <c r="R145" s="149" t="s">
        <v>547</v>
      </c>
      <c r="S145" s="149">
        <v>12</v>
      </c>
      <c r="T145" t="s">
        <v>180</v>
      </c>
    </row>
    <row r="146" spans="1:20" x14ac:dyDescent="0.25">
      <c r="A146" s="149" t="s">
        <v>978</v>
      </c>
      <c r="B146" s="149">
        <v>339</v>
      </c>
      <c r="C146" t="s">
        <v>336</v>
      </c>
      <c r="D146" t="s">
        <v>337</v>
      </c>
      <c r="E146" t="s">
        <v>979</v>
      </c>
      <c r="F146" t="s">
        <v>4</v>
      </c>
      <c r="G146" t="s">
        <v>423</v>
      </c>
      <c r="H146" s="149" t="s">
        <v>424</v>
      </c>
      <c r="I146" s="251">
        <v>3024.215964</v>
      </c>
      <c r="J146" s="185">
        <v>8931.4</v>
      </c>
      <c r="K146" s="180">
        <v>74.14</v>
      </c>
      <c r="L146" s="71">
        <v>662.17399599999987</v>
      </c>
      <c r="M146" s="185">
        <v>0.3386049179299998</v>
      </c>
      <c r="N146" s="185">
        <v>886.34699999999998</v>
      </c>
      <c r="O146" s="71">
        <v>64720</v>
      </c>
      <c r="P146" s="185" t="s">
        <v>1422</v>
      </c>
      <c r="Q146" s="183">
        <v>0.13800061804697156</v>
      </c>
      <c r="R146" s="149" t="s">
        <v>547</v>
      </c>
      <c r="S146" s="149">
        <v>3</v>
      </c>
      <c r="T146" t="s">
        <v>337</v>
      </c>
    </row>
    <row r="147" spans="1:20" x14ac:dyDescent="0.25">
      <c r="A147" s="149" t="s">
        <v>944</v>
      </c>
      <c r="B147" s="149">
        <v>254</v>
      </c>
      <c r="C147" t="s">
        <v>301</v>
      </c>
      <c r="D147" t="s">
        <v>305</v>
      </c>
      <c r="E147" t="s">
        <v>945</v>
      </c>
      <c r="F147" t="s">
        <v>10</v>
      </c>
      <c r="G147" t="s">
        <v>423</v>
      </c>
      <c r="H147" s="149" t="s">
        <v>424</v>
      </c>
      <c r="I147" s="251">
        <v>3024.3626800000002</v>
      </c>
      <c r="J147" s="185">
        <v>11186.2</v>
      </c>
      <c r="K147" s="180">
        <v>74.14</v>
      </c>
      <c r="L147" s="71">
        <v>829.34486800000002</v>
      </c>
      <c r="M147" s="185">
        <v>0.27036551107614737</v>
      </c>
      <c r="N147" s="185">
        <v>886.3900000000001</v>
      </c>
      <c r="O147" s="71">
        <v>81060</v>
      </c>
      <c r="P147" s="185" t="s">
        <v>1422</v>
      </c>
      <c r="Q147" s="183">
        <v>0.13799901307673329</v>
      </c>
      <c r="R147" s="149" t="s">
        <v>584</v>
      </c>
      <c r="S147" s="149">
        <v>12</v>
      </c>
      <c r="T147" t="s">
        <v>305</v>
      </c>
    </row>
    <row r="148" spans="1:20" x14ac:dyDescent="0.25">
      <c r="A148" s="149" t="s">
        <v>831</v>
      </c>
      <c r="B148" s="149">
        <v>2</v>
      </c>
      <c r="C148" t="s">
        <v>78</v>
      </c>
      <c r="D148" t="s">
        <v>224</v>
      </c>
      <c r="E148" t="s">
        <v>832</v>
      </c>
      <c r="F148" t="s">
        <v>13</v>
      </c>
      <c r="G148" t="s">
        <v>425</v>
      </c>
      <c r="H148" s="149" t="s">
        <v>426</v>
      </c>
      <c r="I148" s="251">
        <v>3046.4792639999996</v>
      </c>
      <c r="J148" s="185">
        <v>0</v>
      </c>
      <c r="K148" s="180">
        <v>0</v>
      </c>
      <c r="L148" s="71">
        <v>0</v>
      </c>
      <c r="M148" s="185" t="s">
        <v>2135</v>
      </c>
      <c r="N148" s="185">
        <v>892.87199999999996</v>
      </c>
      <c r="O148" s="71">
        <v>0</v>
      </c>
      <c r="P148" s="185" t="s">
        <v>501</v>
      </c>
      <c r="Q148" s="183" t="s">
        <v>2135</v>
      </c>
      <c r="R148" s="149" t="s">
        <v>547</v>
      </c>
      <c r="S148" s="149">
        <v>5</v>
      </c>
      <c r="T148" t="s">
        <v>224</v>
      </c>
    </row>
    <row r="149" spans="1:20" x14ac:dyDescent="0.25">
      <c r="A149" s="149" t="s">
        <v>952</v>
      </c>
      <c r="B149" s="149">
        <v>408</v>
      </c>
      <c r="C149" t="s">
        <v>309</v>
      </c>
      <c r="D149" t="s">
        <v>310</v>
      </c>
      <c r="E149" t="s">
        <v>953</v>
      </c>
      <c r="F149" t="s">
        <v>9</v>
      </c>
      <c r="G149" t="s">
        <v>423</v>
      </c>
      <c r="H149" s="149" t="s">
        <v>424</v>
      </c>
      <c r="I149" s="251">
        <v>3101.7468399999998</v>
      </c>
      <c r="J149" s="185">
        <v>10069.700000000001</v>
      </c>
      <c r="K149" s="180">
        <v>74.14</v>
      </c>
      <c r="L149" s="71">
        <v>746.56755800000008</v>
      </c>
      <c r="M149" s="185">
        <v>0.30802773071690315</v>
      </c>
      <c r="N149" s="185">
        <v>909.06999999999994</v>
      </c>
      <c r="O149" s="71">
        <v>72968</v>
      </c>
      <c r="P149" s="185" t="s">
        <v>1422</v>
      </c>
      <c r="Q149" s="183">
        <v>0.13800158973796733</v>
      </c>
      <c r="R149" s="149" t="s">
        <v>547</v>
      </c>
      <c r="S149" s="149">
        <v>12</v>
      </c>
      <c r="T149" t="s">
        <v>310</v>
      </c>
    </row>
    <row r="150" spans="1:20" x14ac:dyDescent="0.25">
      <c r="A150" s="149" t="s">
        <v>713</v>
      </c>
      <c r="B150" s="149">
        <v>169</v>
      </c>
      <c r="C150" t="s">
        <v>101</v>
      </c>
      <c r="D150" t="s">
        <v>116</v>
      </c>
      <c r="E150" t="s">
        <v>714</v>
      </c>
      <c r="F150" t="s">
        <v>14</v>
      </c>
      <c r="G150" t="s">
        <v>423</v>
      </c>
      <c r="H150" s="149" t="s">
        <v>424</v>
      </c>
      <c r="I150" s="251">
        <v>3259.7770319999995</v>
      </c>
      <c r="J150" s="185">
        <v>9699.7999999999993</v>
      </c>
      <c r="K150" s="180">
        <v>74.14</v>
      </c>
      <c r="L150" s="71">
        <v>719.14317199999994</v>
      </c>
      <c r="M150" s="185">
        <v>0.33606641703952655</v>
      </c>
      <c r="N150" s="185">
        <v>955.38599999999985</v>
      </c>
      <c r="O150" s="71">
        <v>70288</v>
      </c>
      <c r="P150" s="185" t="s">
        <v>1422</v>
      </c>
      <c r="Q150" s="183">
        <v>0.13800079672205781</v>
      </c>
      <c r="R150" s="149" t="s">
        <v>547</v>
      </c>
      <c r="S150" s="149">
        <v>12</v>
      </c>
      <c r="T150" t="s">
        <v>116</v>
      </c>
    </row>
    <row r="151" spans="1:20" x14ac:dyDescent="0.25">
      <c r="A151" s="149" t="s">
        <v>936</v>
      </c>
      <c r="B151" s="149">
        <v>150</v>
      </c>
      <c r="C151" t="s">
        <v>299</v>
      </c>
      <c r="D151" t="s">
        <v>300</v>
      </c>
      <c r="E151" t="s">
        <v>937</v>
      </c>
      <c r="F151" t="s">
        <v>5</v>
      </c>
      <c r="G151" t="s">
        <v>428</v>
      </c>
      <c r="H151" s="149" t="s">
        <v>429</v>
      </c>
      <c r="I151" s="251">
        <v>3362.5294120000003</v>
      </c>
      <c r="J151" s="185">
        <v>0</v>
      </c>
      <c r="K151" s="180">
        <v>0</v>
      </c>
      <c r="L151" s="71">
        <v>0</v>
      </c>
      <c r="M151" s="185" t="s">
        <v>2135</v>
      </c>
      <c r="N151" s="185">
        <v>985.50100000000009</v>
      </c>
      <c r="O151" s="71">
        <v>0</v>
      </c>
      <c r="P151" s="185" t="s">
        <v>501</v>
      </c>
      <c r="Q151" s="183" t="s">
        <v>2135</v>
      </c>
      <c r="R151" s="149" t="s">
        <v>547</v>
      </c>
      <c r="S151" s="149">
        <v>12</v>
      </c>
      <c r="T151" t="s">
        <v>166</v>
      </c>
    </row>
    <row r="152" spans="1:20" x14ac:dyDescent="0.25">
      <c r="A152" s="149" t="s">
        <v>856</v>
      </c>
      <c r="B152" s="149">
        <v>240</v>
      </c>
      <c r="C152" t="s">
        <v>1340</v>
      </c>
      <c r="D152" t="s">
        <v>240</v>
      </c>
      <c r="E152" t="s">
        <v>602</v>
      </c>
      <c r="F152" t="s">
        <v>13</v>
      </c>
      <c r="G152" t="s">
        <v>425</v>
      </c>
      <c r="H152" s="149" t="s">
        <v>426</v>
      </c>
      <c r="I152" s="251">
        <v>3420.25704</v>
      </c>
      <c r="J152" s="185">
        <v>0</v>
      </c>
      <c r="K152" s="180">
        <v>0</v>
      </c>
      <c r="L152" s="71">
        <v>0</v>
      </c>
      <c r="M152" s="185" t="s">
        <v>2135</v>
      </c>
      <c r="N152" s="185">
        <v>1002.42</v>
      </c>
      <c r="O152" s="71">
        <v>0</v>
      </c>
      <c r="P152" s="185" t="s">
        <v>501</v>
      </c>
      <c r="Q152" s="183" t="s">
        <v>2135</v>
      </c>
      <c r="R152" s="149" t="s">
        <v>547</v>
      </c>
      <c r="S152" s="149">
        <v>12</v>
      </c>
      <c r="T152" t="s">
        <v>603</v>
      </c>
    </row>
    <row r="153" spans="1:20" x14ac:dyDescent="0.25">
      <c r="A153" s="149" t="s">
        <v>721</v>
      </c>
      <c r="B153" s="149">
        <v>169</v>
      </c>
      <c r="C153" t="s">
        <v>101</v>
      </c>
      <c r="D153" t="s">
        <v>131</v>
      </c>
      <c r="E153" t="s">
        <v>722</v>
      </c>
      <c r="F153" t="s">
        <v>14</v>
      </c>
      <c r="G153" t="s">
        <v>423</v>
      </c>
      <c r="H153" s="149" t="s">
        <v>424</v>
      </c>
      <c r="I153" s="251">
        <v>3421.9016239999996</v>
      </c>
      <c r="J153" s="185">
        <v>10655.7</v>
      </c>
      <c r="K153" s="180">
        <v>74.14</v>
      </c>
      <c r="L153" s="71">
        <v>790.01359800000012</v>
      </c>
      <c r="M153" s="185">
        <v>0.32113344257064291</v>
      </c>
      <c r="N153" s="185">
        <v>1002.9019999999999</v>
      </c>
      <c r="O153" s="71">
        <v>77215</v>
      </c>
      <c r="P153" s="185" t="s">
        <v>1422</v>
      </c>
      <c r="Q153" s="183">
        <v>0.13800038852554555</v>
      </c>
      <c r="R153" s="149" t="s">
        <v>547</v>
      </c>
      <c r="S153" s="149">
        <v>12</v>
      </c>
      <c r="T153" t="s">
        <v>131</v>
      </c>
    </row>
    <row r="154" spans="1:20" x14ac:dyDescent="0.25">
      <c r="A154" s="149" t="s">
        <v>1000</v>
      </c>
      <c r="B154" s="149">
        <v>230</v>
      </c>
      <c r="C154" t="s">
        <v>2165</v>
      </c>
      <c r="D154" t="s">
        <v>358</v>
      </c>
      <c r="E154" t="s">
        <v>1001</v>
      </c>
      <c r="F154" t="s">
        <v>4</v>
      </c>
      <c r="G154" t="s">
        <v>428</v>
      </c>
      <c r="H154" s="149" t="s">
        <v>429</v>
      </c>
      <c r="I154" s="251">
        <v>3502.7967319999993</v>
      </c>
      <c r="J154" s="185">
        <v>0</v>
      </c>
      <c r="K154" s="180">
        <v>0</v>
      </c>
      <c r="L154" s="71">
        <v>0</v>
      </c>
      <c r="M154" s="185" t="s">
        <v>2135</v>
      </c>
      <c r="N154" s="185">
        <v>1026.6109999999999</v>
      </c>
      <c r="O154" s="71">
        <v>0</v>
      </c>
      <c r="P154" s="185" t="s">
        <v>501</v>
      </c>
      <c r="Q154" s="183" t="s">
        <v>2135</v>
      </c>
      <c r="R154" s="149" t="s">
        <v>547</v>
      </c>
      <c r="S154" s="149">
        <v>12</v>
      </c>
      <c r="T154" t="s">
        <v>358</v>
      </c>
    </row>
    <row r="155" spans="1:20" x14ac:dyDescent="0.25">
      <c r="A155" s="149" t="s">
        <v>618</v>
      </c>
      <c r="B155" s="149">
        <v>2</v>
      </c>
      <c r="C155" t="s">
        <v>78</v>
      </c>
      <c r="D155" t="s">
        <v>94</v>
      </c>
      <c r="E155" t="s">
        <v>619</v>
      </c>
      <c r="F155" t="s">
        <v>7</v>
      </c>
      <c r="G155" t="s">
        <v>423</v>
      </c>
      <c r="H155" s="149" t="s">
        <v>424</v>
      </c>
      <c r="I155" s="251">
        <v>3529.6457599999999</v>
      </c>
      <c r="J155" s="185">
        <v>11159.8</v>
      </c>
      <c r="K155" s="180">
        <v>74.14</v>
      </c>
      <c r="L155" s="71">
        <v>827.38757199999998</v>
      </c>
      <c r="M155" s="185">
        <v>0.31628216993136077</v>
      </c>
      <c r="N155" s="185">
        <v>1034.48</v>
      </c>
      <c r="O155" s="71">
        <v>80868</v>
      </c>
      <c r="P155" s="185" t="s">
        <v>1422</v>
      </c>
      <c r="Q155" s="183">
        <v>0.13800019785329176</v>
      </c>
      <c r="R155" s="149" t="s">
        <v>547</v>
      </c>
      <c r="S155" s="149">
        <v>12</v>
      </c>
      <c r="T155" t="s">
        <v>94</v>
      </c>
    </row>
    <row r="156" spans="1:20" x14ac:dyDescent="0.25">
      <c r="A156" s="149" t="s">
        <v>725</v>
      </c>
      <c r="B156" s="149">
        <v>169</v>
      </c>
      <c r="C156" t="s">
        <v>101</v>
      </c>
      <c r="D156" t="s">
        <v>136</v>
      </c>
      <c r="E156" t="s">
        <v>726</v>
      </c>
      <c r="F156" t="s">
        <v>9</v>
      </c>
      <c r="G156" t="s">
        <v>423</v>
      </c>
      <c r="H156" s="149" t="s">
        <v>424</v>
      </c>
      <c r="I156" s="251">
        <v>3547.2380320000007</v>
      </c>
      <c r="J156" s="185">
        <v>10710.2</v>
      </c>
      <c r="K156" s="180">
        <v>74.14</v>
      </c>
      <c r="L156" s="71">
        <v>794.05422799999997</v>
      </c>
      <c r="M156" s="185">
        <v>0.33120184795802138</v>
      </c>
      <c r="N156" s="185">
        <v>1039.6360000000002</v>
      </c>
      <c r="O156" s="71">
        <v>77611</v>
      </c>
      <c r="P156" s="185" t="s">
        <v>1422</v>
      </c>
      <c r="Q156" s="183">
        <v>0.13799847959696435</v>
      </c>
      <c r="R156" s="149" t="s">
        <v>547</v>
      </c>
      <c r="S156" s="149">
        <v>12</v>
      </c>
      <c r="T156" t="s">
        <v>136</v>
      </c>
    </row>
    <row r="157" spans="1:20" x14ac:dyDescent="0.25">
      <c r="A157" s="149" t="s">
        <v>926</v>
      </c>
      <c r="B157" s="149">
        <v>625</v>
      </c>
      <c r="C157" t="s">
        <v>405</v>
      </c>
      <c r="D157" t="s">
        <v>406</v>
      </c>
      <c r="E157" t="s">
        <v>927</v>
      </c>
      <c r="F157" t="s">
        <v>9</v>
      </c>
      <c r="G157" t="s">
        <v>423</v>
      </c>
      <c r="H157" s="149" t="s">
        <v>424</v>
      </c>
      <c r="I157" s="251">
        <v>3610.2406120000005</v>
      </c>
      <c r="J157" s="185">
        <v>10631.7</v>
      </c>
      <c r="K157" s="180">
        <v>74.14</v>
      </c>
      <c r="L157" s="71">
        <v>788.234238</v>
      </c>
      <c r="M157" s="185">
        <v>0.3395732208395647</v>
      </c>
      <c r="N157" s="185">
        <v>1058.1010000000001</v>
      </c>
      <c r="O157" s="71">
        <v>77040</v>
      </c>
      <c r="P157" s="185" t="s">
        <v>1422</v>
      </c>
      <c r="Q157" s="183">
        <v>0.13800233644859813</v>
      </c>
      <c r="R157" s="149" t="s">
        <v>547</v>
      </c>
      <c r="S157" s="149">
        <v>12</v>
      </c>
      <c r="T157" t="s">
        <v>406</v>
      </c>
    </row>
    <row r="158" spans="1:20" x14ac:dyDescent="0.25">
      <c r="A158" s="149" t="s">
        <v>961</v>
      </c>
      <c r="B158" s="149">
        <v>24</v>
      </c>
      <c r="C158" t="s">
        <v>317</v>
      </c>
      <c r="D158" t="s">
        <v>318</v>
      </c>
      <c r="E158" t="s">
        <v>962</v>
      </c>
      <c r="F158" t="s">
        <v>13</v>
      </c>
      <c r="G158" t="s">
        <v>425</v>
      </c>
      <c r="H158" s="149" t="s">
        <v>426</v>
      </c>
      <c r="I158" s="251">
        <v>3742.9639999999999</v>
      </c>
      <c r="J158" s="185">
        <v>0</v>
      </c>
      <c r="K158" s="180">
        <v>0</v>
      </c>
      <c r="L158" s="71">
        <v>0</v>
      </c>
      <c r="M158" s="185" t="s">
        <v>2135</v>
      </c>
      <c r="N158" s="185">
        <v>1097</v>
      </c>
      <c r="O158" s="71">
        <v>0</v>
      </c>
      <c r="P158" s="185" t="s">
        <v>501</v>
      </c>
      <c r="Q158" s="183" t="s">
        <v>2135</v>
      </c>
      <c r="R158" s="149" t="s">
        <v>584</v>
      </c>
      <c r="S158" s="149">
        <v>12</v>
      </c>
      <c r="T158" t="s">
        <v>318</v>
      </c>
    </row>
    <row r="159" spans="1:20" x14ac:dyDescent="0.25">
      <c r="A159" s="149" t="s">
        <v>644</v>
      </c>
      <c r="B159" s="149">
        <v>169</v>
      </c>
      <c r="C159" t="s">
        <v>101</v>
      </c>
      <c r="D159" t="s">
        <v>105</v>
      </c>
      <c r="E159" t="s">
        <v>645</v>
      </c>
      <c r="F159" t="s">
        <v>5</v>
      </c>
      <c r="G159" t="s">
        <v>423</v>
      </c>
      <c r="H159" s="149" t="s">
        <v>424</v>
      </c>
      <c r="I159" s="251">
        <v>3756.9941439999993</v>
      </c>
      <c r="J159" s="185">
        <v>10907.000000000002</v>
      </c>
      <c r="K159" s="180">
        <v>74.14</v>
      </c>
      <c r="L159" s="71">
        <v>808.64498000000015</v>
      </c>
      <c r="M159" s="185">
        <v>0.34445715082057382</v>
      </c>
      <c r="N159" s="185">
        <v>1101.1119999999999</v>
      </c>
      <c r="O159" s="71">
        <v>79036</v>
      </c>
      <c r="P159" s="185" t="s">
        <v>1422</v>
      </c>
      <c r="Q159" s="183">
        <v>0.13800040487878942</v>
      </c>
      <c r="R159" s="149" t="s">
        <v>547</v>
      </c>
      <c r="S159" s="149">
        <v>12</v>
      </c>
      <c r="T159" t="s">
        <v>105</v>
      </c>
    </row>
    <row r="160" spans="1:20" x14ac:dyDescent="0.25">
      <c r="A160" s="149" t="s">
        <v>894</v>
      </c>
      <c r="B160" s="149">
        <v>376</v>
      </c>
      <c r="C160" t="s">
        <v>264</v>
      </c>
      <c r="D160" t="s">
        <v>265</v>
      </c>
      <c r="E160" t="s">
        <v>895</v>
      </c>
      <c r="F160" t="s">
        <v>9</v>
      </c>
      <c r="G160" t="s">
        <v>423</v>
      </c>
      <c r="H160" s="149" t="s">
        <v>424</v>
      </c>
      <c r="I160" s="251">
        <v>3765.9301719999989</v>
      </c>
      <c r="J160" s="185">
        <v>11786.4</v>
      </c>
      <c r="K160" s="180">
        <v>74.14</v>
      </c>
      <c r="L160" s="71">
        <v>873.84369600000002</v>
      </c>
      <c r="M160" s="185">
        <v>0.31951487918278687</v>
      </c>
      <c r="N160" s="185">
        <v>1103.7309999999998</v>
      </c>
      <c r="O160" s="71">
        <v>85409</v>
      </c>
      <c r="P160" s="185" t="s">
        <v>1422</v>
      </c>
      <c r="Q160" s="183">
        <v>0.13799950824854523</v>
      </c>
      <c r="R160" s="149" t="s">
        <v>547</v>
      </c>
      <c r="S160" s="149">
        <v>12</v>
      </c>
      <c r="T160" t="s">
        <v>265</v>
      </c>
    </row>
    <row r="161" spans="1:20" x14ac:dyDescent="0.25">
      <c r="A161" s="149" t="s">
        <v>994</v>
      </c>
      <c r="B161" s="149">
        <v>92</v>
      </c>
      <c r="C161" t="s">
        <v>351</v>
      </c>
      <c r="D161" t="s">
        <v>352</v>
      </c>
      <c r="E161" t="s">
        <v>995</v>
      </c>
      <c r="F161" t="s">
        <v>14</v>
      </c>
      <c r="G161" t="s">
        <v>423</v>
      </c>
      <c r="H161" s="149" t="s">
        <v>424</v>
      </c>
      <c r="I161" s="251">
        <v>3841.6595119999997</v>
      </c>
      <c r="J161" s="185">
        <v>11887</v>
      </c>
      <c r="K161" s="180">
        <v>74.14</v>
      </c>
      <c r="L161" s="71">
        <v>881.30218000000002</v>
      </c>
      <c r="M161" s="185">
        <v>0.32318158593421381</v>
      </c>
      <c r="N161" s="185">
        <v>1125.9259999999999</v>
      </c>
      <c r="O161" s="71">
        <v>86138</v>
      </c>
      <c r="P161" s="185" t="s">
        <v>1422</v>
      </c>
      <c r="Q161" s="183">
        <v>0.13799948919176205</v>
      </c>
      <c r="R161" s="149" t="s">
        <v>547</v>
      </c>
      <c r="S161" s="149">
        <v>12</v>
      </c>
      <c r="T161" t="s">
        <v>352</v>
      </c>
    </row>
    <row r="162" spans="1:20" x14ac:dyDescent="0.25">
      <c r="A162" s="149" t="s">
        <v>1027</v>
      </c>
      <c r="B162" s="149">
        <v>741</v>
      </c>
      <c r="C162" t="s">
        <v>371</v>
      </c>
      <c r="D162" t="s">
        <v>372</v>
      </c>
      <c r="E162" t="s">
        <v>1028</v>
      </c>
      <c r="F162" t="s">
        <v>5</v>
      </c>
      <c r="G162" t="s">
        <v>428</v>
      </c>
      <c r="H162" s="149" t="s">
        <v>429</v>
      </c>
      <c r="I162" s="251">
        <v>3922.8241679999996</v>
      </c>
      <c r="J162" s="185">
        <v>0</v>
      </c>
      <c r="K162" s="180">
        <v>0</v>
      </c>
      <c r="L162" s="71">
        <v>0</v>
      </c>
      <c r="M162" s="185" t="s">
        <v>2135</v>
      </c>
      <c r="N162" s="185">
        <v>1149.7139999999999</v>
      </c>
      <c r="O162" s="71">
        <v>0</v>
      </c>
      <c r="P162" s="185" t="s">
        <v>501</v>
      </c>
      <c r="Q162" s="183" t="s">
        <v>2135</v>
      </c>
      <c r="R162" s="149" t="s">
        <v>547</v>
      </c>
      <c r="S162" s="149">
        <v>12</v>
      </c>
      <c r="T162" t="s">
        <v>372</v>
      </c>
    </row>
    <row r="163" spans="1:20" x14ac:dyDescent="0.25">
      <c r="A163" s="149" t="s">
        <v>614</v>
      </c>
      <c r="B163" s="149">
        <v>2</v>
      </c>
      <c r="C163" t="s">
        <v>78</v>
      </c>
      <c r="D163" t="s">
        <v>92</v>
      </c>
      <c r="E163" t="s">
        <v>615</v>
      </c>
      <c r="F163" t="s">
        <v>14</v>
      </c>
      <c r="G163" t="s">
        <v>423</v>
      </c>
      <c r="H163" s="149" t="s">
        <v>424</v>
      </c>
      <c r="I163" s="251">
        <v>3990.6751999999997</v>
      </c>
      <c r="J163" s="185">
        <v>12552.5</v>
      </c>
      <c r="K163" s="180">
        <v>74.14</v>
      </c>
      <c r="L163" s="71">
        <v>930.64234999999996</v>
      </c>
      <c r="M163" s="185">
        <v>0.31791875721967733</v>
      </c>
      <c r="N163" s="185">
        <v>1169.5999999999999</v>
      </c>
      <c r="O163" s="71">
        <v>90959</v>
      </c>
      <c r="P163" s="185" t="s">
        <v>1422</v>
      </c>
      <c r="Q163" s="183">
        <v>0.13800173704636154</v>
      </c>
      <c r="R163" s="149" t="s">
        <v>547</v>
      </c>
      <c r="S163" s="149">
        <v>12</v>
      </c>
      <c r="T163" t="s">
        <v>616</v>
      </c>
    </row>
    <row r="164" spans="1:20" x14ac:dyDescent="0.25">
      <c r="A164" s="149" t="s">
        <v>577</v>
      </c>
      <c r="B164" s="149">
        <v>635</v>
      </c>
      <c r="C164" t="s">
        <v>63</v>
      </c>
      <c r="D164" t="s">
        <v>64</v>
      </c>
      <c r="E164" t="s">
        <v>578</v>
      </c>
      <c r="F164" t="s">
        <v>9</v>
      </c>
      <c r="G164" t="s">
        <v>423</v>
      </c>
      <c r="H164" s="149" t="s">
        <v>424</v>
      </c>
      <c r="I164" s="251">
        <v>4110.2112079999988</v>
      </c>
      <c r="J164" s="185">
        <v>12706.099999999999</v>
      </c>
      <c r="K164" s="180">
        <v>74.14</v>
      </c>
      <c r="L164" s="71">
        <v>942.03025400000001</v>
      </c>
      <c r="M164" s="185">
        <v>0.32348330392488639</v>
      </c>
      <c r="N164" s="185">
        <v>1204.6339999999998</v>
      </c>
      <c r="O164" s="71">
        <v>92073</v>
      </c>
      <c r="P164" s="185" t="s">
        <v>1422</v>
      </c>
      <c r="Q164" s="183">
        <v>0.13800028238462958</v>
      </c>
      <c r="R164" s="149" t="s">
        <v>547</v>
      </c>
      <c r="S164" s="149">
        <v>12</v>
      </c>
      <c r="T164" t="s">
        <v>64</v>
      </c>
    </row>
    <row r="165" spans="1:20" x14ac:dyDescent="0.25">
      <c r="A165" s="149" t="s">
        <v>648</v>
      </c>
      <c r="B165" s="149">
        <v>169</v>
      </c>
      <c r="C165" t="s">
        <v>101</v>
      </c>
      <c r="D165" t="s">
        <v>109</v>
      </c>
      <c r="E165" t="s">
        <v>649</v>
      </c>
      <c r="F165" t="s">
        <v>5</v>
      </c>
      <c r="G165" t="s">
        <v>423</v>
      </c>
      <c r="H165" s="149" t="s">
        <v>424</v>
      </c>
      <c r="I165" s="251">
        <v>4148.5040840000001</v>
      </c>
      <c r="J165" s="185">
        <v>12826.800000000001</v>
      </c>
      <c r="K165" s="180">
        <v>74.14</v>
      </c>
      <c r="L165" s="71">
        <v>950.97895200000005</v>
      </c>
      <c r="M165" s="185">
        <v>0.32342471107368942</v>
      </c>
      <c r="N165" s="185">
        <v>1215.857</v>
      </c>
      <c r="O165" s="71">
        <v>92947</v>
      </c>
      <c r="P165" s="185" t="s">
        <v>1422</v>
      </c>
      <c r="Q165" s="183">
        <v>0.13800122650542784</v>
      </c>
      <c r="R165" s="149" t="s">
        <v>547</v>
      </c>
      <c r="S165" s="149">
        <v>12</v>
      </c>
      <c r="T165" t="s">
        <v>109</v>
      </c>
    </row>
    <row r="166" spans="1:20" x14ac:dyDescent="0.25">
      <c r="A166" s="149" t="s">
        <v>659</v>
      </c>
      <c r="B166" s="149">
        <v>169</v>
      </c>
      <c r="C166" t="s">
        <v>101</v>
      </c>
      <c r="D166" t="s">
        <v>120</v>
      </c>
      <c r="E166" t="s">
        <v>660</v>
      </c>
      <c r="F166" t="s">
        <v>11</v>
      </c>
      <c r="G166" t="s">
        <v>423</v>
      </c>
      <c r="H166" s="149" t="s">
        <v>424</v>
      </c>
      <c r="I166" s="251">
        <v>4164.8953319999991</v>
      </c>
      <c r="J166" s="185">
        <v>13102.6</v>
      </c>
      <c r="K166" s="180">
        <v>74.14</v>
      </c>
      <c r="L166" s="71">
        <v>971.42676400000005</v>
      </c>
      <c r="M166" s="185">
        <v>0.31786785309785837</v>
      </c>
      <c r="N166" s="185">
        <v>1220.6609999999998</v>
      </c>
      <c r="O166" s="71">
        <v>94945</v>
      </c>
      <c r="P166" s="185" t="s">
        <v>1422</v>
      </c>
      <c r="Q166" s="183">
        <v>0.13800200115856548</v>
      </c>
      <c r="R166" s="149" t="s">
        <v>547</v>
      </c>
      <c r="S166" s="149">
        <v>12</v>
      </c>
      <c r="T166" t="s">
        <v>120</v>
      </c>
    </row>
    <row r="167" spans="1:20" x14ac:dyDescent="0.25">
      <c r="A167" s="149" t="s">
        <v>639</v>
      </c>
      <c r="B167" s="149">
        <v>169</v>
      </c>
      <c r="C167" t="s">
        <v>101</v>
      </c>
      <c r="D167" t="s">
        <v>103</v>
      </c>
      <c r="E167" t="s">
        <v>640</v>
      </c>
      <c r="F167" t="s">
        <v>11</v>
      </c>
      <c r="G167" t="s">
        <v>423</v>
      </c>
      <c r="H167" s="149" t="s">
        <v>424</v>
      </c>
      <c r="I167" s="251">
        <v>4211.7113840000002</v>
      </c>
      <c r="J167" s="185">
        <v>12751.2</v>
      </c>
      <c r="K167" s="180">
        <v>74.14</v>
      </c>
      <c r="L167" s="71">
        <v>945.3739680000001</v>
      </c>
      <c r="M167" s="185">
        <v>0.33029921764226111</v>
      </c>
      <c r="N167" s="185">
        <v>1234.3820000000001</v>
      </c>
      <c r="O167" s="71">
        <v>92400</v>
      </c>
      <c r="P167" s="185" t="s">
        <v>1422</v>
      </c>
      <c r="Q167" s="183">
        <v>0.13800000000000001</v>
      </c>
      <c r="R167" s="149" t="s">
        <v>547</v>
      </c>
      <c r="S167" s="149">
        <v>12</v>
      </c>
      <c r="T167" t="s">
        <v>103</v>
      </c>
    </row>
    <row r="168" spans="1:20" x14ac:dyDescent="0.25">
      <c r="A168" s="149" t="s">
        <v>663</v>
      </c>
      <c r="B168" s="149">
        <v>169</v>
      </c>
      <c r="C168" t="s">
        <v>101</v>
      </c>
      <c r="D168" t="s">
        <v>122</v>
      </c>
      <c r="E168" t="s">
        <v>664</v>
      </c>
      <c r="F168" t="s">
        <v>5</v>
      </c>
      <c r="G168" t="s">
        <v>423</v>
      </c>
      <c r="H168" s="149" t="s">
        <v>424</v>
      </c>
      <c r="I168" s="251">
        <v>4300.3483200000001</v>
      </c>
      <c r="J168" s="185">
        <v>12779.699999999999</v>
      </c>
      <c r="K168" s="180">
        <v>74.14</v>
      </c>
      <c r="L168" s="71">
        <v>947.48695799999996</v>
      </c>
      <c r="M168" s="185">
        <v>0.3364983778961948</v>
      </c>
      <c r="N168" s="185">
        <v>1260.3600000000001</v>
      </c>
      <c r="O168" s="71">
        <v>92607</v>
      </c>
      <c r="P168" s="185" t="s">
        <v>1422</v>
      </c>
      <c r="Q168" s="183">
        <v>0.13799928731089442</v>
      </c>
      <c r="R168" s="149" t="s">
        <v>547</v>
      </c>
      <c r="S168" s="149">
        <v>12</v>
      </c>
      <c r="T168" t="s">
        <v>122</v>
      </c>
    </row>
    <row r="169" spans="1:20" x14ac:dyDescent="0.25">
      <c r="A169" s="149" t="s">
        <v>699</v>
      </c>
      <c r="B169" s="149">
        <v>169</v>
      </c>
      <c r="C169" t="s">
        <v>101</v>
      </c>
      <c r="D169" t="s">
        <v>394</v>
      </c>
      <c r="E169" t="s">
        <v>700</v>
      </c>
      <c r="F169" t="s">
        <v>9</v>
      </c>
      <c r="G169" t="s">
        <v>423</v>
      </c>
      <c r="H169" s="149" t="s">
        <v>424</v>
      </c>
      <c r="I169" s="251">
        <v>4517.8326120000002</v>
      </c>
      <c r="J169" s="185">
        <v>13837.7</v>
      </c>
      <c r="K169" s="180">
        <v>74.14</v>
      </c>
      <c r="L169" s="71">
        <v>1025.9270780000002</v>
      </c>
      <c r="M169" s="185">
        <v>0.326487249470649</v>
      </c>
      <c r="N169" s="185">
        <v>1324.1010000000001</v>
      </c>
      <c r="O169" s="71">
        <v>100272</v>
      </c>
      <c r="P169" s="185" t="s">
        <v>1422</v>
      </c>
      <c r="Q169" s="183">
        <v>0.13800163555130046</v>
      </c>
      <c r="R169" s="149" t="s">
        <v>547</v>
      </c>
      <c r="S169" s="149">
        <v>12</v>
      </c>
      <c r="T169" t="s">
        <v>394</v>
      </c>
    </row>
    <row r="170" spans="1:20" x14ac:dyDescent="0.25">
      <c r="A170" s="149" t="s">
        <v>669</v>
      </c>
      <c r="B170" s="149">
        <v>169</v>
      </c>
      <c r="C170" t="s">
        <v>101</v>
      </c>
      <c r="D170" t="s">
        <v>127</v>
      </c>
      <c r="E170" t="s">
        <v>670</v>
      </c>
      <c r="F170" t="s">
        <v>6</v>
      </c>
      <c r="G170" t="s">
        <v>423</v>
      </c>
      <c r="H170" s="149" t="s">
        <v>424</v>
      </c>
      <c r="I170" s="251">
        <v>4685.0103760000002</v>
      </c>
      <c r="J170" s="185">
        <v>14030.2</v>
      </c>
      <c r="K170" s="180">
        <v>74.14</v>
      </c>
      <c r="L170" s="71">
        <v>1040.199028</v>
      </c>
      <c r="M170" s="185">
        <v>0.33392327807158845</v>
      </c>
      <c r="N170" s="185">
        <v>1373.098</v>
      </c>
      <c r="O170" s="71">
        <v>101669</v>
      </c>
      <c r="P170" s="185" t="s">
        <v>1422</v>
      </c>
      <c r="Q170" s="183">
        <v>0.13799880002754036</v>
      </c>
      <c r="R170" s="149" t="s">
        <v>547</v>
      </c>
      <c r="S170" s="149">
        <v>12</v>
      </c>
      <c r="T170" t="s">
        <v>127</v>
      </c>
    </row>
    <row r="171" spans="1:20" x14ac:dyDescent="0.25">
      <c r="A171" s="149" t="s">
        <v>902</v>
      </c>
      <c r="B171" s="149">
        <v>321</v>
      </c>
      <c r="C171" t="s">
        <v>270</v>
      </c>
      <c r="D171" t="s">
        <v>271</v>
      </c>
      <c r="E171" t="s">
        <v>903</v>
      </c>
      <c r="F171" t="s">
        <v>6</v>
      </c>
      <c r="G171" t="s">
        <v>423</v>
      </c>
      <c r="H171" s="149" t="s">
        <v>424</v>
      </c>
      <c r="I171" s="251">
        <v>4729.4619119999998</v>
      </c>
      <c r="J171" s="185">
        <v>16432.100000000002</v>
      </c>
      <c r="K171" s="180">
        <v>74.14</v>
      </c>
      <c r="L171" s="71">
        <v>1218.2758940000001</v>
      </c>
      <c r="M171" s="185">
        <v>0.28781847189342807</v>
      </c>
      <c r="N171" s="185">
        <v>1386.126</v>
      </c>
      <c r="O171" s="71">
        <v>119073</v>
      </c>
      <c r="P171" s="185" t="s">
        <v>1422</v>
      </c>
      <c r="Q171" s="183">
        <v>0.13800021835344706</v>
      </c>
      <c r="R171" s="149" t="s">
        <v>547</v>
      </c>
      <c r="S171" s="149">
        <v>12</v>
      </c>
      <c r="T171" t="s">
        <v>271</v>
      </c>
    </row>
    <row r="172" spans="1:20" x14ac:dyDescent="0.25">
      <c r="A172" s="149" t="s">
        <v>892</v>
      </c>
      <c r="B172" s="149">
        <v>281</v>
      </c>
      <c r="C172" t="s">
        <v>262</v>
      </c>
      <c r="D172" t="s">
        <v>263</v>
      </c>
      <c r="E172" t="s">
        <v>893</v>
      </c>
      <c r="F172" t="s">
        <v>9</v>
      </c>
      <c r="G172" t="s">
        <v>423</v>
      </c>
      <c r="H172" s="149" t="s">
        <v>424</v>
      </c>
      <c r="I172" s="251">
        <v>5123.0907039999993</v>
      </c>
      <c r="J172" s="185">
        <v>16022.9</v>
      </c>
      <c r="K172" s="180">
        <v>74.14</v>
      </c>
      <c r="L172" s="71">
        <v>1187.9378059999999</v>
      </c>
      <c r="M172" s="185">
        <v>0.31973554749764393</v>
      </c>
      <c r="N172" s="185">
        <v>1501.4919999999997</v>
      </c>
      <c r="O172" s="71">
        <v>116108</v>
      </c>
      <c r="P172" s="185" t="s">
        <v>1422</v>
      </c>
      <c r="Q172" s="183">
        <v>0.13799996554931615</v>
      </c>
      <c r="R172" s="149" t="s">
        <v>547</v>
      </c>
      <c r="S172" s="149">
        <v>12</v>
      </c>
      <c r="T172" t="s">
        <v>263</v>
      </c>
    </row>
    <row r="173" spans="1:20" x14ac:dyDescent="0.25">
      <c r="A173" s="149" t="s">
        <v>665</v>
      </c>
      <c r="B173" s="149">
        <v>169</v>
      </c>
      <c r="C173" t="s">
        <v>101</v>
      </c>
      <c r="D173" t="s">
        <v>123</v>
      </c>
      <c r="E173" t="s">
        <v>666</v>
      </c>
      <c r="F173" t="s">
        <v>9</v>
      </c>
      <c r="G173" t="s">
        <v>423</v>
      </c>
      <c r="H173" s="149" t="s">
        <v>424</v>
      </c>
      <c r="I173" s="251">
        <v>5182.0159439999998</v>
      </c>
      <c r="J173" s="185">
        <v>15864.3</v>
      </c>
      <c r="K173" s="180">
        <v>74.14</v>
      </c>
      <c r="L173" s="71">
        <v>1176.179202</v>
      </c>
      <c r="M173" s="185">
        <v>0.32664636599156599</v>
      </c>
      <c r="N173" s="185">
        <v>1518.7619999999999</v>
      </c>
      <c r="O173" s="71">
        <v>114959</v>
      </c>
      <c r="P173" s="185" t="s">
        <v>1422</v>
      </c>
      <c r="Q173" s="183">
        <v>0.13799963465235432</v>
      </c>
      <c r="R173" s="149" t="s">
        <v>547</v>
      </c>
      <c r="S173" s="149">
        <v>12</v>
      </c>
      <c r="T173" t="s">
        <v>123</v>
      </c>
    </row>
    <row r="174" spans="1:20" x14ac:dyDescent="0.25">
      <c r="A174" s="149" t="s">
        <v>928</v>
      </c>
      <c r="B174" s="149">
        <v>365</v>
      </c>
      <c r="C174" t="s">
        <v>289</v>
      </c>
      <c r="D174" t="s">
        <v>290</v>
      </c>
      <c r="E174" t="s">
        <v>929</v>
      </c>
      <c r="F174" t="s">
        <v>9</v>
      </c>
      <c r="G174" t="s">
        <v>423</v>
      </c>
      <c r="H174" s="149" t="s">
        <v>424</v>
      </c>
      <c r="I174" s="251">
        <v>5192.0369879999998</v>
      </c>
      <c r="J174" s="185">
        <v>15843.4</v>
      </c>
      <c r="K174" s="180">
        <v>74.14</v>
      </c>
      <c r="L174" s="71">
        <v>1174.629676</v>
      </c>
      <c r="M174" s="185">
        <v>0.32770977113498367</v>
      </c>
      <c r="N174" s="185">
        <v>1521.6990000000001</v>
      </c>
      <c r="O174" s="71">
        <v>114808</v>
      </c>
      <c r="P174" s="185" t="s">
        <v>1422</v>
      </c>
      <c r="Q174" s="183">
        <v>0.1379990941397812</v>
      </c>
      <c r="R174" s="149" t="s">
        <v>547</v>
      </c>
      <c r="S174" s="149">
        <v>12</v>
      </c>
      <c r="T174" t="s">
        <v>290</v>
      </c>
    </row>
    <row r="175" spans="1:20" x14ac:dyDescent="0.25">
      <c r="A175" s="149" t="s">
        <v>693</v>
      </c>
      <c r="B175" s="149">
        <v>169</v>
      </c>
      <c r="C175" t="s">
        <v>101</v>
      </c>
      <c r="D175" t="s">
        <v>146</v>
      </c>
      <c r="E175" t="s">
        <v>694</v>
      </c>
      <c r="F175" t="s">
        <v>5</v>
      </c>
      <c r="G175" t="s">
        <v>423</v>
      </c>
      <c r="H175" s="149" t="s">
        <v>424</v>
      </c>
      <c r="I175" s="251">
        <v>5242.3093959999997</v>
      </c>
      <c r="J175" s="185">
        <v>15022.1</v>
      </c>
      <c r="K175" s="180">
        <v>74.14</v>
      </c>
      <c r="L175" s="71">
        <v>1113.7384939999999</v>
      </c>
      <c r="M175" s="185">
        <v>0.34897313930808604</v>
      </c>
      <c r="N175" s="185">
        <v>1536.433</v>
      </c>
      <c r="O175" s="71">
        <v>108855</v>
      </c>
      <c r="P175" s="185" t="s">
        <v>1422</v>
      </c>
      <c r="Q175" s="183">
        <v>0.13800101051857977</v>
      </c>
      <c r="R175" s="149" t="s">
        <v>547</v>
      </c>
      <c r="S175" s="149">
        <v>12</v>
      </c>
      <c r="T175" t="s">
        <v>146</v>
      </c>
    </row>
    <row r="176" spans="1:20" x14ac:dyDescent="0.25">
      <c r="A176" s="149" t="s">
        <v>657</v>
      </c>
      <c r="B176" s="149">
        <v>169</v>
      </c>
      <c r="C176" t="s">
        <v>101</v>
      </c>
      <c r="D176" t="s">
        <v>119</v>
      </c>
      <c r="E176" t="s">
        <v>658</v>
      </c>
      <c r="F176" t="s">
        <v>11</v>
      </c>
      <c r="G176" t="s">
        <v>423</v>
      </c>
      <c r="H176" s="149" t="s">
        <v>424</v>
      </c>
      <c r="I176" s="251">
        <v>5302.9303999999993</v>
      </c>
      <c r="J176" s="185">
        <v>16244.199999999999</v>
      </c>
      <c r="K176" s="180">
        <v>74.14</v>
      </c>
      <c r="L176" s="71">
        <v>1204.3449879999998</v>
      </c>
      <c r="M176" s="185">
        <v>0.32645069624850714</v>
      </c>
      <c r="N176" s="185">
        <v>1554.1999999999998</v>
      </c>
      <c r="O176" s="71">
        <v>117712</v>
      </c>
      <c r="P176" s="185" t="s">
        <v>1422</v>
      </c>
      <c r="Q176" s="183">
        <v>0.13799952426260703</v>
      </c>
      <c r="R176" s="149" t="s">
        <v>547</v>
      </c>
      <c r="S176" s="149">
        <v>12</v>
      </c>
      <c r="T176" t="s">
        <v>119</v>
      </c>
    </row>
    <row r="177" spans="1:20" x14ac:dyDescent="0.25">
      <c r="A177" s="149" t="s">
        <v>651</v>
      </c>
      <c r="B177" s="149">
        <v>169</v>
      </c>
      <c r="C177" t="s">
        <v>101</v>
      </c>
      <c r="D177" t="s">
        <v>111</v>
      </c>
      <c r="E177" t="s">
        <v>652</v>
      </c>
      <c r="F177" t="s">
        <v>5</v>
      </c>
      <c r="G177" t="s">
        <v>423</v>
      </c>
      <c r="H177" s="149" t="s">
        <v>424</v>
      </c>
      <c r="I177" s="251">
        <v>5328.1211960000001</v>
      </c>
      <c r="J177" s="185">
        <v>15945.5</v>
      </c>
      <c r="K177" s="180">
        <v>74.14</v>
      </c>
      <c r="L177" s="71">
        <v>1182.19937</v>
      </c>
      <c r="M177" s="185">
        <v>0.33414575874071056</v>
      </c>
      <c r="N177" s="185">
        <v>1561.5830000000001</v>
      </c>
      <c r="O177" s="71">
        <v>115547</v>
      </c>
      <c r="P177" s="185" t="s">
        <v>1422</v>
      </c>
      <c r="Q177" s="183">
        <v>0.13800012116281687</v>
      </c>
      <c r="R177" s="149" t="s">
        <v>547</v>
      </c>
      <c r="S177" s="149">
        <v>12</v>
      </c>
      <c r="T177" t="s">
        <v>111</v>
      </c>
    </row>
    <row r="178" spans="1:20" x14ac:dyDescent="0.25">
      <c r="A178" s="149" t="s">
        <v>690</v>
      </c>
      <c r="B178" s="149">
        <v>169</v>
      </c>
      <c r="C178" t="s">
        <v>101</v>
      </c>
      <c r="D178" t="s">
        <v>145</v>
      </c>
      <c r="E178" t="s">
        <v>691</v>
      </c>
      <c r="F178" t="s">
        <v>11</v>
      </c>
      <c r="G178" t="s">
        <v>423</v>
      </c>
      <c r="H178" s="149" t="s">
        <v>424</v>
      </c>
      <c r="I178" s="251">
        <v>5573.693072</v>
      </c>
      <c r="J178" s="185">
        <v>16384.899999999998</v>
      </c>
      <c r="K178" s="180">
        <v>74.14</v>
      </c>
      <c r="L178" s="71">
        <v>1214.7764859999997</v>
      </c>
      <c r="M178" s="185">
        <v>0.34017254130327318</v>
      </c>
      <c r="N178" s="185">
        <v>1633.556</v>
      </c>
      <c r="O178" s="71">
        <v>118730</v>
      </c>
      <c r="P178" s="185" t="s">
        <v>1422</v>
      </c>
      <c r="Q178" s="183">
        <v>0.13800134759538446</v>
      </c>
      <c r="R178" s="149" t="s">
        <v>547</v>
      </c>
      <c r="S178" s="149">
        <v>12</v>
      </c>
      <c r="T178" t="s">
        <v>692</v>
      </c>
    </row>
    <row r="179" spans="1:20" x14ac:dyDescent="0.25">
      <c r="A179" s="149" t="s">
        <v>688</v>
      </c>
      <c r="B179" s="149">
        <v>169</v>
      </c>
      <c r="C179" t="s">
        <v>101</v>
      </c>
      <c r="D179" t="s">
        <v>144</v>
      </c>
      <c r="E179" t="s">
        <v>689</v>
      </c>
      <c r="F179" t="s">
        <v>5</v>
      </c>
      <c r="G179" t="s">
        <v>423</v>
      </c>
      <c r="H179" s="149" t="s">
        <v>424</v>
      </c>
      <c r="I179" s="251">
        <v>5633.8466319999998</v>
      </c>
      <c r="J179" s="185">
        <v>17464.399999999998</v>
      </c>
      <c r="K179" s="180">
        <v>74.14</v>
      </c>
      <c r="L179" s="71">
        <v>1294.810616</v>
      </c>
      <c r="M179" s="185">
        <v>0.32259033416550242</v>
      </c>
      <c r="N179" s="185">
        <v>1651.1859999999999</v>
      </c>
      <c r="O179" s="71">
        <v>126554</v>
      </c>
      <c r="P179" s="185" t="s">
        <v>1422</v>
      </c>
      <c r="Q179" s="183">
        <v>0.13799958910820675</v>
      </c>
      <c r="R179" s="149" t="s">
        <v>547</v>
      </c>
      <c r="S179" s="149">
        <v>12</v>
      </c>
      <c r="T179" t="s">
        <v>144</v>
      </c>
    </row>
    <row r="180" spans="1:20" x14ac:dyDescent="0.25">
      <c r="A180" s="149" t="s">
        <v>646</v>
      </c>
      <c r="B180" s="149">
        <v>169</v>
      </c>
      <c r="C180" t="s">
        <v>101</v>
      </c>
      <c r="D180" t="s">
        <v>106</v>
      </c>
      <c r="E180" t="s">
        <v>647</v>
      </c>
      <c r="F180" t="s">
        <v>9</v>
      </c>
      <c r="G180" t="s">
        <v>423</v>
      </c>
      <c r="H180" s="149" t="s">
        <v>424</v>
      </c>
      <c r="I180" s="251">
        <v>5736.878796</v>
      </c>
      <c r="J180" s="185">
        <v>19698.2</v>
      </c>
      <c r="K180" s="180">
        <v>74.14</v>
      </c>
      <c r="L180" s="71">
        <v>1460.424548</v>
      </c>
      <c r="M180" s="185">
        <v>0.29123873226995356</v>
      </c>
      <c r="N180" s="185">
        <v>1681.383</v>
      </c>
      <c r="O180" s="71">
        <v>142740</v>
      </c>
      <c r="P180" s="185" t="s">
        <v>1422</v>
      </c>
      <c r="Q180" s="183">
        <v>0.13800056045957687</v>
      </c>
      <c r="R180" s="149" t="s">
        <v>547</v>
      </c>
      <c r="S180" s="149">
        <v>12</v>
      </c>
      <c r="T180" t="s">
        <v>106</v>
      </c>
    </row>
    <row r="181" spans="1:20" x14ac:dyDescent="0.25">
      <c r="A181" s="149" t="s">
        <v>759</v>
      </c>
      <c r="B181" s="149">
        <v>432</v>
      </c>
      <c r="C181" t="s">
        <v>173</v>
      </c>
      <c r="D181" t="s">
        <v>174</v>
      </c>
      <c r="E181" t="s">
        <v>760</v>
      </c>
      <c r="F181" t="s">
        <v>11</v>
      </c>
      <c r="G181" t="s">
        <v>423</v>
      </c>
      <c r="H181" s="149" t="s">
        <v>424</v>
      </c>
      <c r="I181" s="251">
        <v>5736.8992680000001</v>
      </c>
      <c r="J181" s="185">
        <v>17106.699999999997</v>
      </c>
      <c r="K181" s="180">
        <v>74.14</v>
      </c>
      <c r="L181" s="71">
        <v>1268.2907379999999</v>
      </c>
      <c r="M181" s="185">
        <v>0.33535978698404723</v>
      </c>
      <c r="N181" s="185">
        <v>1681.3890000000001</v>
      </c>
      <c r="O181" s="71">
        <v>123961</v>
      </c>
      <c r="P181" s="185" t="s">
        <v>1422</v>
      </c>
      <c r="Q181" s="183">
        <v>0.13800066149837448</v>
      </c>
      <c r="R181" s="149" t="s">
        <v>547</v>
      </c>
      <c r="S181" s="149">
        <v>12</v>
      </c>
      <c r="T181" t="s">
        <v>174</v>
      </c>
    </row>
    <row r="182" spans="1:20" x14ac:dyDescent="0.25">
      <c r="A182" s="149" t="s">
        <v>677</v>
      </c>
      <c r="B182" s="149">
        <v>169</v>
      </c>
      <c r="C182" t="s">
        <v>101</v>
      </c>
      <c r="D182" t="s">
        <v>135</v>
      </c>
      <c r="E182" t="s">
        <v>678</v>
      </c>
      <c r="F182" t="s">
        <v>9</v>
      </c>
      <c r="G182" t="s">
        <v>423</v>
      </c>
      <c r="H182" s="149" t="s">
        <v>424</v>
      </c>
      <c r="I182" s="251">
        <v>5818.0946320000003</v>
      </c>
      <c r="J182" s="185">
        <v>18465.899999999998</v>
      </c>
      <c r="K182" s="180">
        <v>74.14</v>
      </c>
      <c r="L182" s="71">
        <v>1369.0618259999999</v>
      </c>
      <c r="M182" s="185">
        <v>0.31507235672239103</v>
      </c>
      <c r="N182" s="185">
        <v>1705.1860000000001</v>
      </c>
      <c r="O182" s="71">
        <v>133811</v>
      </c>
      <c r="P182" s="185" t="s">
        <v>1422</v>
      </c>
      <c r="Q182" s="183">
        <v>0.13799986548191104</v>
      </c>
      <c r="R182" s="149" t="s">
        <v>547</v>
      </c>
      <c r="S182" s="149">
        <v>12</v>
      </c>
      <c r="T182" t="s">
        <v>135</v>
      </c>
    </row>
    <row r="183" spans="1:20" x14ac:dyDescent="0.25">
      <c r="A183" s="149" t="s">
        <v>684</v>
      </c>
      <c r="B183" s="149">
        <v>169</v>
      </c>
      <c r="C183" t="s">
        <v>101</v>
      </c>
      <c r="D183" t="s">
        <v>140</v>
      </c>
      <c r="E183" t="s">
        <v>685</v>
      </c>
      <c r="F183" t="s">
        <v>9</v>
      </c>
      <c r="G183" t="s">
        <v>423</v>
      </c>
      <c r="H183" s="149" t="s">
        <v>424</v>
      </c>
      <c r="I183" s="251">
        <v>5840.0099079999991</v>
      </c>
      <c r="J183" s="185">
        <v>17613</v>
      </c>
      <c r="K183" s="180">
        <v>74.14</v>
      </c>
      <c r="L183" s="71">
        <v>1305.82782</v>
      </c>
      <c r="M183" s="185">
        <v>0.33157383228297277</v>
      </c>
      <c r="N183" s="185">
        <v>1711.6089999999997</v>
      </c>
      <c r="O183" s="71">
        <v>127631</v>
      </c>
      <c r="P183" s="185" t="s">
        <v>1422</v>
      </c>
      <c r="Q183" s="183">
        <v>0.1379993888632072</v>
      </c>
      <c r="R183" s="149" t="s">
        <v>547</v>
      </c>
      <c r="S183" s="149">
        <v>12</v>
      </c>
      <c r="T183" t="s">
        <v>140</v>
      </c>
    </row>
    <row r="184" spans="1:20" x14ac:dyDescent="0.25">
      <c r="A184" s="149" t="s">
        <v>675</v>
      </c>
      <c r="B184" s="149">
        <v>169</v>
      </c>
      <c r="C184" t="s">
        <v>101</v>
      </c>
      <c r="D184" t="s">
        <v>134</v>
      </c>
      <c r="E184" t="s">
        <v>676</v>
      </c>
      <c r="F184" t="s">
        <v>9</v>
      </c>
      <c r="G184" t="s">
        <v>423</v>
      </c>
      <c r="H184" s="149" t="s">
        <v>424</v>
      </c>
      <c r="I184" s="251">
        <v>5875.1193879999992</v>
      </c>
      <c r="J184" s="185">
        <v>17952.5</v>
      </c>
      <c r="K184" s="180">
        <v>74.14</v>
      </c>
      <c r="L184" s="71">
        <v>1330.9983500000001</v>
      </c>
      <c r="M184" s="185">
        <v>0.3272591220164322</v>
      </c>
      <c r="N184" s="185">
        <v>1721.8989999999999</v>
      </c>
      <c r="O184" s="71">
        <v>130091</v>
      </c>
      <c r="P184" s="185" t="s">
        <v>1422</v>
      </c>
      <c r="Q184" s="183">
        <v>0.13799955415824308</v>
      </c>
      <c r="R184" s="149" t="s">
        <v>547</v>
      </c>
      <c r="S184" s="149">
        <v>12</v>
      </c>
      <c r="T184" t="s">
        <v>134</v>
      </c>
    </row>
    <row r="185" spans="1:20" x14ac:dyDescent="0.25">
      <c r="A185" s="149" t="s">
        <v>1327</v>
      </c>
      <c r="B185" s="149">
        <v>169</v>
      </c>
      <c r="C185" t="s">
        <v>101</v>
      </c>
      <c r="D185" t="s">
        <v>138</v>
      </c>
      <c r="E185" t="s">
        <v>2098</v>
      </c>
      <c r="F185" t="s">
        <v>5</v>
      </c>
      <c r="G185" t="s">
        <v>423</v>
      </c>
      <c r="H185" s="149" t="s">
        <v>424</v>
      </c>
      <c r="I185" s="251">
        <v>5966.5200439999999</v>
      </c>
      <c r="J185" s="185">
        <v>17794.599999999999</v>
      </c>
      <c r="K185" s="180">
        <v>74.14</v>
      </c>
      <c r="L185" s="71">
        <v>1319.2916439999999</v>
      </c>
      <c r="M185" s="185">
        <v>0.33529947534645343</v>
      </c>
      <c r="N185" s="185">
        <v>1748.6870000000001</v>
      </c>
      <c r="O185" s="71">
        <v>128948</v>
      </c>
      <c r="P185" s="185" t="s">
        <v>1422</v>
      </c>
      <c r="Q185" s="183">
        <v>0.13799826286565126</v>
      </c>
      <c r="R185" s="149" t="s">
        <v>547</v>
      </c>
      <c r="S185" s="149">
        <v>12</v>
      </c>
      <c r="T185" t="s">
        <v>138</v>
      </c>
    </row>
    <row r="186" spans="1:20" x14ac:dyDescent="0.25">
      <c r="A186" s="149" t="s">
        <v>671</v>
      </c>
      <c r="B186" s="149">
        <v>169</v>
      </c>
      <c r="C186" t="s">
        <v>101</v>
      </c>
      <c r="D186" t="s">
        <v>129</v>
      </c>
      <c r="E186" t="s">
        <v>672</v>
      </c>
      <c r="F186" t="s">
        <v>11</v>
      </c>
      <c r="G186" t="s">
        <v>423</v>
      </c>
      <c r="H186" s="149" t="s">
        <v>424</v>
      </c>
      <c r="I186" s="251">
        <v>6113.7922000000008</v>
      </c>
      <c r="J186" s="185">
        <v>18293.5</v>
      </c>
      <c r="K186" s="180">
        <v>74.14</v>
      </c>
      <c r="L186" s="71">
        <v>1356.28009</v>
      </c>
      <c r="M186" s="185">
        <v>0.33420571241151231</v>
      </c>
      <c r="N186" s="185">
        <v>1791.8500000000001</v>
      </c>
      <c r="O186" s="71">
        <v>132562</v>
      </c>
      <c r="P186" s="185" t="s">
        <v>1422</v>
      </c>
      <c r="Q186" s="183">
        <v>0.13799957755616241</v>
      </c>
      <c r="R186" s="149" t="s">
        <v>547</v>
      </c>
      <c r="S186" s="149">
        <v>12</v>
      </c>
      <c r="T186" t="s">
        <v>129</v>
      </c>
    </row>
    <row r="187" spans="1:20" x14ac:dyDescent="0.25">
      <c r="A187" s="149" t="s">
        <v>850</v>
      </c>
      <c r="B187" s="149">
        <v>240</v>
      </c>
      <c r="C187" t="s">
        <v>1340</v>
      </c>
      <c r="D187" t="s">
        <v>239</v>
      </c>
      <c r="E187" t="s">
        <v>851</v>
      </c>
      <c r="F187" t="s">
        <v>13</v>
      </c>
      <c r="G187" t="s">
        <v>423</v>
      </c>
      <c r="H187" s="149" t="s">
        <v>424</v>
      </c>
      <c r="I187" s="251">
        <v>6185.0211120000004</v>
      </c>
      <c r="J187" s="185">
        <v>18285.8</v>
      </c>
      <c r="K187" s="180">
        <v>74.14</v>
      </c>
      <c r="L187" s="71">
        <v>1355.709212</v>
      </c>
      <c r="M187" s="185">
        <v>0.33824175655426619</v>
      </c>
      <c r="N187" s="185">
        <v>1812.7260000000001</v>
      </c>
      <c r="O187" s="71">
        <v>132507</v>
      </c>
      <c r="P187" s="185" t="s">
        <v>1422</v>
      </c>
      <c r="Q187" s="183">
        <v>0.13799874723599506</v>
      </c>
      <c r="R187" s="149" t="s">
        <v>547</v>
      </c>
      <c r="S187" s="149">
        <v>12</v>
      </c>
      <c r="T187" t="s">
        <v>239</v>
      </c>
    </row>
    <row r="188" spans="1:20" x14ac:dyDescent="0.25">
      <c r="A188" s="149" t="s">
        <v>868</v>
      </c>
      <c r="B188" s="149">
        <v>446</v>
      </c>
      <c r="C188" t="s">
        <v>400</v>
      </c>
      <c r="D188" t="s">
        <v>401</v>
      </c>
      <c r="E188" t="s">
        <v>869</v>
      </c>
      <c r="F188" t="s">
        <v>9</v>
      </c>
      <c r="G188" t="s">
        <v>423</v>
      </c>
      <c r="H188" s="149" t="s">
        <v>424</v>
      </c>
      <c r="I188" s="251">
        <v>6213.2110559999983</v>
      </c>
      <c r="J188" s="185">
        <v>18759.2</v>
      </c>
      <c r="K188" s="180">
        <v>74.14</v>
      </c>
      <c r="L188" s="71">
        <v>1390.807088</v>
      </c>
      <c r="M188" s="185">
        <v>0.33120874322998839</v>
      </c>
      <c r="N188" s="185">
        <v>1820.9879999999996</v>
      </c>
      <c r="O188" s="71">
        <v>135937</v>
      </c>
      <c r="P188" s="185" t="s">
        <v>1422</v>
      </c>
      <c r="Q188" s="183">
        <v>0.13799922022701694</v>
      </c>
      <c r="R188" s="149" t="s">
        <v>547</v>
      </c>
      <c r="S188" s="149">
        <v>12</v>
      </c>
      <c r="T188" t="s">
        <v>401</v>
      </c>
    </row>
    <row r="189" spans="1:20" x14ac:dyDescent="0.25">
      <c r="A189" s="149" t="s">
        <v>673</v>
      </c>
      <c r="B189" s="149">
        <v>169</v>
      </c>
      <c r="C189" t="s">
        <v>101</v>
      </c>
      <c r="D189" t="s">
        <v>130</v>
      </c>
      <c r="E189" t="s">
        <v>674</v>
      </c>
      <c r="F189" t="s">
        <v>11</v>
      </c>
      <c r="G189" t="s">
        <v>423</v>
      </c>
      <c r="H189" s="149" t="s">
        <v>424</v>
      </c>
      <c r="I189" s="251">
        <v>6359.251479999999</v>
      </c>
      <c r="J189" s="185">
        <v>20605.3</v>
      </c>
      <c r="K189" s="180">
        <v>74.14</v>
      </c>
      <c r="L189" s="71">
        <v>1527.6769420000001</v>
      </c>
      <c r="M189" s="185">
        <v>0.30862212537551015</v>
      </c>
      <c r="N189" s="185">
        <v>1863.7899999999997</v>
      </c>
      <c r="O189" s="71">
        <v>149313</v>
      </c>
      <c r="P189" s="185" t="s">
        <v>1422</v>
      </c>
      <c r="Q189" s="183">
        <v>0.13800070991809152</v>
      </c>
      <c r="R189" s="149" t="s">
        <v>547</v>
      </c>
      <c r="S189" s="149">
        <v>12</v>
      </c>
      <c r="T189" t="s">
        <v>130</v>
      </c>
    </row>
    <row r="190" spans="1:20" x14ac:dyDescent="0.25">
      <c r="A190" s="149" t="s">
        <v>575</v>
      </c>
      <c r="B190" s="149">
        <v>412</v>
      </c>
      <c r="C190" t="s">
        <v>61</v>
      </c>
      <c r="D190" t="s">
        <v>62</v>
      </c>
      <c r="E190" t="s">
        <v>576</v>
      </c>
      <c r="F190" t="s">
        <v>9</v>
      </c>
      <c r="G190" t="s">
        <v>423</v>
      </c>
      <c r="H190" s="149" t="s">
        <v>424</v>
      </c>
      <c r="I190" s="251">
        <v>6387.250352</v>
      </c>
      <c r="J190" s="185">
        <v>18394.199999999997</v>
      </c>
      <c r="K190" s="180">
        <v>74.14</v>
      </c>
      <c r="L190" s="71">
        <v>1363.7459879999999</v>
      </c>
      <c r="M190" s="185">
        <v>0.34724262821976498</v>
      </c>
      <c r="N190" s="185">
        <v>1871.9960000000001</v>
      </c>
      <c r="O190" s="71">
        <v>133290</v>
      </c>
      <c r="P190" s="185" t="s">
        <v>1422</v>
      </c>
      <c r="Q190" s="183">
        <v>0.13800135043889261</v>
      </c>
      <c r="R190" s="149" t="s">
        <v>547</v>
      </c>
      <c r="S190" s="149">
        <v>12</v>
      </c>
      <c r="T190" t="s">
        <v>62</v>
      </c>
    </row>
    <row r="191" spans="1:20" x14ac:dyDescent="0.25">
      <c r="A191" s="149" t="s">
        <v>682</v>
      </c>
      <c r="B191" s="149">
        <v>169</v>
      </c>
      <c r="C191" t="s">
        <v>101</v>
      </c>
      <c r="D191" t="s">
        <v>139</v>
      </c>
      <c r="E191" t="s">
        <v>683</v>
      </c>
      <c r="F191" t="s">
        <v>5</v>
      </c>
      <c r="G191" t="s">
        <v>423</v>
      </c>
      <c r="H191" s="149" t="s">
        <v>424</v>
      </c>
      <c r="I191" s="251">
        <v>6556.2978920000005</v>
      </c>
      <c r="J191" s="185">
        <v>19911.5</v>
      </c>
      <c r="K191" s="180">
        <v>74.14</v>
      </c>
      <c r="L191" s="71">
        <v>1476.2386100000001</v>
      </c>
      <c r="M191" s="185">
        <v>0.32927192285864954</v>
      </c>
      <c r="N191" s="185">
        <v>1921.5410000000002</v>
      </c>
      <c r="O191" s="71">
        <v>144286</v>
      </c>
      <c r="P191" s="185" t="s">
        <v>1422</v>
      </c>
      <c r="Q191" s="183">
        <v>0.13800022178173904</v>
      </c>
      <c r="R191" s="149" t="s">
        <v>547</v>
      </c>
      <c r="S191" s="149">
        <v>12</v>
      </c>
      <c r="T191" t="s">
        <v>139</v>
      </c>
    </row>
    <row r="192" spans="1:20" x14ac:dyDescent="0.25">
      <c r="A192" s="149" t="s">
        <v>661</v>
      </c>
      <c r="B192" s="149">
        <v>169</v>
      </c>
      <c r="C192" t="s">
        <v>101</v>
      </c>
      <c r="D192" t="s">
        <v>121</v>
      </c>
      <c r="E192" t="s">
        <v>662</v>
      </c>
      <c r="F192" t="s">
        <v>9</v>
      </c>
      <c r="G192" t="s">
        <v>423</v>
      </c>
      <c r="H192" s="149" t="s">
        <v>424</v>
      </c>
      <c r="I192" s="251">
        <v>6708.2786079999996</v>
      </c>
      <c r="J192" s="185">
        <v>19270.500000000004</v>
      </c>
      <c r="K192" s="180">
        <v>74.14</v>
      </c>
      <c r="L192" s="71">
        <v>1428.7148700000002</v>
      </c>
      <c r="M192" s="185">
        <v>0.34811128969149729</v>
      </c>
      <c r="N192" s="185">
        <v>1966.0840000000001</v>
      </c>
      <c r="O192" s="71">
        <v>139640</v>
      </c>
      <c r="P192" s="185" t="s">
        <v>1422</v>
      </c>
      <c r="Q192" s="183">
        <v>0.13800128902893155</v>
      </c>
      <c r="R192" s="149" t="s">
        <v>547</v>
      </c>
      <c r="S192" s="149">
        <v>12</v>
      </c>
      <c r="T192" t="s">
        <v>121</v>
      </c>
    </row>
    <row r="193" spans="1:20" x14ac:dyDescent="0.25">
      <c r="A193" s="149" t="s">
        <v>789</v>
      </c>
      <c r="B193" s="149">
        <v>10</v>
      </c>
      <c r="C193" t="s">
        <v>784</v>
      </c>
      <c r="D193" t="s">
        <v>198</v>
      </c>
      <c r="E193" t="s">
        <v>786</v>
      </c>
      <c r="F193" t="s">
        <v>7</v>
      </c>
      <c r="G193" t="s">
        <v>423</v>
      </c>
      <c r="H193" s="149" t="s">
        <v>424</v>
      </c>
      <c r="I193" s="251">
        <v>6748.9359999999997</v>
      </c>
      <c r="J193" s="185">
        <v>32283.899999999998</v>
      </c>
      <c r="K193" s="180">
        <v>74.14</v>
      </c>
      <c r="L193" s="71">
        <v>2393.5283460000001</v>
      </c>
      <c r="M193" s="185">
        <v>0.20904958818482278</v>
      </c>
      <c r="N193" s="185">
        <v>1978</v>
      </c>
      <c r="O193" s="71">
        <v>233940</v>
      </c>
      <c r="P193" s="185" t="s">
        <v>1422</v>
      </c>
      <c r="Q193" s="183">
        <v>0.13800076942805847</v>
      </c>
      <c r="R193" s="149" t="s">
        <v>584</v>
      </c>
      <c r="S193" s="149">
        <v>12</v>
      </c>
      <c r="T193">
        <v>0</v>
      </c>
    </row>
    <row r="194" spans="1:20" x14ac:dyDescent="0.25">
      <c r="A194" s="149" t="s">
        <v>998</v>
      </c>
      <c r="B194" s="149">
        <v>684</v>
      </c>
      <c r="C194" t="s">
        <v>355</v>
      </c>
      <c r="D194" t="s">
        <v>356</v>
      </c>
      <c r="E194" t="s">
        <v>999</v>
      </c>
      <c r="F194" t="s">
        <v>4</v>
      </c>
      <c r="G194" t="s">
        <v>423</v>
      </c>
      <c r="H194" s="149" t="s">
        <v>424</v>
      </c>
      <c r="I194" s="251">
        <v>7029.7879560000001</v>
      </c>
      <c r="J194" s="185">
        <v>21039.499999999996</v>
      </c>
      <c r="K194" s="180">
        <v>74.14</v>
      </c>
      <c r="L194" s="71">
        <v>1559.8685299999997</v>
      </c>
      <c r="M194" s="185">
        <v>0.33412333734166694</v>
      </c>
      <c r="N194" s="185">
        <v>2060.3130000000001</v>
      </c>
      <c r="O194" s="71">
        <v>152461</v>
      </c>
      <c r="P194" s="185" t="s">
        <v>1422</v>
      </c>
      <c r="Q194" s="183">
        <v>0.13799922603157527</v>
      </c>
      <c r="R194" s="149" t="s">
        <v>547</v>
      </c>
      <c r="S194" s="149">
        <v>12</v>
      </c>
      <c r="T194" t="s">
        <v>356</v>
      </c>
    </row>
    <row r="195" spans="1:20" x14ac:dyDescent="0.25">
      <c r="A195" s="149" t="s">
        <v>1037</v>
      </c>
      <c r="B195" s="149">
        <v>452</v>
      </c>
      <c r="C195" t="s">
        <v>1038</v>
      </c>
      <c r="D195" t="s">
        <v>1039</v>
      </c>
      <c r="E195" t="s">
        <v>596</v>
      </c>
      <c r="F195" t="s">
        <v>12</v>
      </c>
      <c r="G195" t="s">
        <v>430</v>
      </c>
      <c r="H195" s="149" t="s">
        <v>434</v>
      </c>
      <c r="I195" s="251">
        <v>7373.7141440000005</v>
      </c>
      <c r="J195" s="185">
        <v>14618</v>
      </c>
      <c r="K195" s="180">
        <v>52.91</v>
      </c>
      <c r="L195" s="71">
        <v>773.43838000000005</v>
      </c>
      <c r="M195" s="185">
        <v>0.50442701764947329</v>
      </c>
      <c r="N195" s="185">
        <v>2161.1120000000001</v>
      </c>
      <c r="O195" s="71">
        <v>14618</v>
      </c>
      <c r="P195" s="185" t="s">
        <v>1056</v>
      </c>
      <c r="Q195" s="183">
        <v>1</v>
      </c>
      <c r="R195" s="149" t="s">
        <v>584</v>
      </c>
      <c r="S195" s="149">
        <v>12</v>
      </c>
      <c r="T195">
        <v>0</v>
      </c>
    </row>
    <row r="196" spans="1:20" x14ac:dyDescent="0.25">
      <c r="A196" s="149" t="s">
        <v>866</v>
      </c>
      <c r="B196" s="149">
        <v>289</v>
      </c>
      <c r="C196" t="s">
        <v>251</v>
      </c>
      <c r="D196" t="s">
        <v>252</v>
      </c>
      <c r="E196" t="s">
        <v>867</v>
      </c>
      <c r="F196" t="s">
        <v>4</v>
      </c>
      <c r="G196" t="s">
        <v>425</v>
      </c>
      <c r="H196" s="149" t="s">
        <v>426</v>
      </c>
      <c r="I196" s="251">
        <v>7581.4639999999999</v>
      </c>
      <c r="J196" s="185">
        <v>0</v>
      </c>
      <c r="K196" s="180">
        <v>0</v>
      </c>
      <c r="L196" s="71">
        <v>0</v>
      </c>
      <c r="M196" s="185" t="s">
        <v>2135</v>
      </c>
      <c r="N196" s="185">
        <v>2222</v>
      </c>
      <c r="O196" s="71">
        <v>0</v>
      </c>
      <c r="P196" s="185" t="s">
        <v>501</v>
      </c>
      <c r="Q196" s="183" t="s">
        <v>2135</v>
      </c>
      <c r="R196" s="149" t="s">
        <v>547</v>
      </c>
      <c r="S196" s="149">
        <v>12</v>
      </c>
      <c r="T196" t="s">
        <v>252</v>
      </c>
    </row>
    <row r="197" spans="1:20" x14ac:dyDescent="0.25">
      <c r="A197" s="149" t="s">
        <v>637</v>
      </c>
      <c r="B197" s="149">
        <v>169</v>
      </c>
      <c r="C197" t="s">
        <v>101</v>
      </c>
      <c r="D197" t="s">
        <v>102</v>
      </c>
      <c r="E197" t="s">
        <v>1325</v>
      </c>
      <c r="F197" t="s">
        <v>9</v>
      </c>
      <c r="G197" t="s">
        <v>423</v>
      </c>
      <c r="H197" s="149" t="s">
        <v>424</v>
      </c>
      <c r="I197" s="251">
        <v>7794.4512759999989</v>
      </c>
      <c r="J197" s="185">
        <v>23366.2</v>
      </c>
      <c r="K197" s="180">
        <v>74.14</v>
      </c>
      <c r="L197" s="71">
        <v>1732.3700679999999</v>
      </c>
      <c r="M197" s="185">
        <v>0.33357804332754143</v>
      </c>
      <c r="N197" s="185">
        <v>2284.4229999999998</v>
      </c>
      <c r="O197" s="71">
        <v>169321</v>
      </c>
      <c r="P197" s="185" t="s">
        <v>1422</v>
      </c>
      <c r="Q197" s="183">
        <v>0.13799942121768713</v>
      </c>
      <c r="R197" s="149" t="s">
        <v>547</v>
      </c>
      <c r="S197" s="149">
        <v>12</v>
      </c>
      <c r="T197" t="s">
        <v>102</v>
      </c>
    </row>
    <row r="198" spans="1:20" x14ac:dyDescent="0.25">
      <c r="A198" s="149" t="s">
        <v>866</v>
      </c>
      <c r="B198" s="149">
        <v>289</v>
      </c>
      <c r="C198" t="s">
        <v>251</v>
      </c>
      <c r="D198" t="s">
        <v>252</v>
      </c>
      <c r="E198" t="s">
        <v>867</v>
      </c>
      <c r="F198" t="s">
        <v>4</v>
      </c>
      <c r="G198" t="s">
        <v>423</v>
      </c>
      <c r="H198" s="149" t="s">
        <v>424</v>
      </c>
      <c r="I198" s="251">
        <v>8204.0004600000011</v>
      </c>
      <c r="J198" s="185">
        <v>23638.299999999996</v>
      </c>
      <c r="K198" s="180">
        <v>74.14</v>
      </c>
      <c r="L198" s="71">
        <v>1752.5435619999996</v>
      </c>
      <c r="M198" s="185">
        <v>0.34706389461171078</v>
      </c>
      <c r="N198" s="185">
        <v>2404.4550000000004</v>
      </c>
      <c r="O198" s="71">
        <v>171292</v>
      </c>
      <c r="P198" s="185" t="s">
        <v>1422</v>
      </c>
      <c r="Q198" s="183">
        <v>0.13800002335193701</v>
      </c>
      <c r="R198" s="149" t="s">
        <v>547</v>
      </c>
      <c r="S198" s="149">
        <v>12</v>
      </c>
      <c r="T198" t="s">
        <v>252</v>
      </c>
    </row>
    <row r="199" spans="1:20" x14ac:dyDescent="0.25">
      <c r="A199" s="149" t="s">
        <v>907</v>
      </c>
      <c r="B199" s="149">
        <v>44</v>
      </c>
      <c r="C199" t="s">
        <v>272</v>
      </c>
      <c r="D199" t="s">
        <v>273</v>
      </c>
      <c r="E199" t="s">
        <v>908</v>
      </c>
      <c r="F199" t="s">
        <v>14</v>
      </c>
      <c r="G199" t="s">
        <v>423</v>
      </c>
      <c r="H199" s="149" t="s">
        <v>424</v>
      </c>
      <c r="I199" s="251">
        <v>8728.7831199999982</v>
      </c>
      <c r="J199" s="185">
        <v>23889.599999999999</v>
      </c>
      <c r="K199" s="180">
        <v>74.14</v>
      </c>
      <c r="L199" s="71">
        <v>1771.1749439999999</v>
      </c>
      <c r="M199" s="185">
        <v>0.36538004487308279</v>
      </c>
      <c r="N199" s="185">
        <v>2558.2599999999998</v>
      </c>
      <c r="O199" s="71">
        <v>173113</v>
      </c>
      <c r="P199" s="185" t="s">
        <v>1422</v>
      </c>
      <c r="Q199" s="183">
        <v>0.13800003465944208</v>
      </c>
      <c r="R199" s="149" t="s">
        <v>547</v>
      </c>
      <c r="S199" s="149">
        <v>12</v>
      </c>
      <c r="T199" t="s">
        <v>273</v>
      </c>
    </row>
    <row r="200" spans="1:20" x14ac:dyDescent="0.25">
      <c r="A200" s="149" t="s">
        <v>686</v>
      </c>
      <c r="B200" s="149">
        <v>169</v>
      </c>
      <c r="C200" t="s">
        <v>101</v>
      </c>
      <c r="D200" t="s">
        <v>141</v>
      </c>
      <c r="E200" t="s">
        <v>687</v>
      </c>
      <c r="F200" t="s">
        <v>11</v>
      </c>
      <c r="G200" t="s">
        <v>423</v>
      </c>
      <c r="H200" s="149" t="s">
        <v>424</v>
      </c>
      <c r="I200" s="251">
        <v>8852.4203519999992</v>
      </c>
      <c r="J200" s="185">
        <v>25268.299999999996</v>
      </c>
      <c r="K200" s="180">
        <v>74.14</v>
      </c>
      <c r="L200" s="71">
        <v>1873.3917619999997</v>
      </c>
      <c r="M200" s="185">
        <v>0.35033699742364943</v>
      </c>
      <c r="N200" s="185">
        <v>2594.4959999999996</v>
      </c>
      <c r="O200" s="71">
        <v>183103</v>
      </c>
      <c r="P200" s="185" t="s">
        <v>1422</v>
      </c>
      <c r="Q200" s="183">
        <v>0.13800046968099919</v>
      </c>
      <c r="R200" s="149" t="s">
        <v>547</v>
      </c>
      <c r="S200" s="149">
        <v>12</v>
      </c>
      <c r="T200" t="s">
        <v>141</v>
      </c>
    </row>
    <row r="201" spans="1:20" x14ac:dyDescent="0.25">
      <c r="A201" s="149" t="s">
        <v>815</v>
      </c>
      <c r="B201" s="149">
        <v>88</v>
      </c>
      <c r="C201" t="s">
        <v>214</v>
      </c>
      <c r="D201" t="s">
        <v>215</v>
      </c>
      <c r="E201" t="s">
        <v>816</v>
      </c>
      <c r="F201" t="s">
        <v>4</v>
      </c>
      <c r="G201" t="s">
        <v>423</v>
      </c>
      <c r="H201" s="149" t="s">
        <v>424</v>
      </c>
      <c r="I201" s="251">
        <v>8867.0919519999989</v>
      </c>
      <c r="J201" s="185">
        <v>26366.599999999995</v>
      </c>
      <c r="K201" s="180">
        <v>74.14</v>
      </c>
      <c r="L201" s="71">
        <v>1954.8197239999997</v>
      </c>
      <c r="M201" s="185">
        <v>0.33630016581584277</v>
      </c>
      <c r="N201" s="185">
        <v>2598.7959999999998</v>
      </c>
      <c r="O201" s="71">
        <v>191062</v>
      </c>
      <c r="P201" s="185" t="s">
        <v>1422</v>
      </c>
      <c r="Q201" s="183">
        <v>0.13800023029173775</v>
      </c>
      <c r="R201" s="149" t="s">
        <v>547</v>
      </c>
      <c r="S201" s="149">
        <v>12</v>
      </c>
      <c r="T201" t="s">
        <v>215</v>
      </c>
    </row>
    <row r="202" spans="1:20" x14ac:dyDescent="0.25">
      <c r="A202" s="149" t="s">
        <v>741</v>
      </c>
      <c r="B202" s="149">
        <v>5</v>
      </c>
      <c r="C202" t="s">
        <v>157</v>
      </c>
      <c r="D202" t="s">
        <v>158</v>
      </c>
      <c r="E202" t="s">
        <v>742</v>
      </c>
      <c r="F202" t="s">
        <v>9</v>
      </c>
      <c r="G202" t="s">
        <v>423</v>
      </c>
      <c r="H202" s="149" t="s">
        <v>424</v>
      </c>
      <c r="I202" s="251">
        <v>8972.1952000000001</v>
      </c>
      <c r="J202" s="185">
        <v>28681.8</v>
      </c>
      <c r="K202" s="180">
        <v>74.14</v>
      </c>
      <c r="L202" s="71">
        <v>2126.4686519999996</v>
      </c>
      <c r="M202" s="185">
        <v>0.31281841446492203</v>
      </c>
      <c r="N202" s="185">
        <v>2629.6</v>
      </c>
      <c r="O202" s="71">
        <v>207840</v>
      </c>
      <c r="P202" s="185" t="s">
        <v>1422</v>
      </c>
      <c r="Q202" s="183">
        <v>0.13799942263279447</v>
      </c>
      <c r="R202" s="149" t="s">
        <v>547</v>
      </c>
      <c r="S202" s="149">
        <v>12</v>
      </c>
      <c r="T202" t="s">
        <v>158</v>
      </c>
    </row>
    <row r="203" spans="1:20" x14ac:dyDescent="0.25">
      <c r="A203" s="149" t="s">
        <v>697</v>
      </c>
      <c r="B203" s="149">
        <v>169</v>
      </c>
      <c r="C203" t="s">
        <v>101</v>
      </c>
      <c r="D203" t="s">
        <v>149</v>
      </c>
      <c r="E203" t="s">
        <v>698</v>
      </c>
      <c r="F203" t="s">
        <v>9</v>
      </c>
      <c r="G203" t="s">
        <v>423</v>
      </c>
      <c r="H203" s="149" t="s">
        <v>424</v>
      </c>
      <c r="I203" s="251">
        <v>9023.8938239999989</v>
      </c>
      <c r="J203" s="185">
        <v>27660.999999999993</v>
      </c>
      <c r="K203" s="180">
        <v>74.14</v>
      </c>
      <c r="L203" s="71">
        <v>2050.7865399999996</v>
      </c>
      <c r="M203" s="185">
        <v>0.32623165554390665</v>
      </c>
      <c r="N203" s="185">
        <v>2644.7519999999995</v>
      </c>
      <c r="O203" s="71">
        <v>200442</v>
      </c>
      <c r="P203" s="185" t="s">
        <v>1422</v>
      </c>
      <c r="Q203" s="183">
        <v>0.13800001995589742</v>
      </c>
      <c r="R203" s="149" t="s">
        <v>547</v>
      </c>
      <c r="S203" s="149">
        <v>12</v>
      </c>
      <c r="T203" t="s">
        <v>149</v>
      </c>
    </row>
    <row r="204" spans="1:20" x14ac:dyDescent="0.25">
      <c r="A204" s="149" t="s">
        <v>655</v>
      </c>
      <c r="B204" s="149">
        <v>169</v>
      </c>
      <c r="C204" t="s">
        <v>101</v>
      </c>
      <c r="D204" t="s">
        <v>118</v>
      </c>
      <c r="E204" t="s">
        <v>656</v>
      </c>
      <c r="F204" t="s">
        <v>9</v>
      </c>
      <c r="G204" t="s">
        <v>423</v>
      </c>
      <c r="H204" s="149" t="s">
        <v>424</v>
      </c>
      <c r="I204" s="251">
        <v>9240.5660599999992</v>
      </c>
      <c r="J204" s="185">
        <v>26036</v>
      </c>
      <c r="K204" s="180">
        <v>74.14</v>
      </c>
      <c r="L204" s="71">
        <v>1930.3090400000001</v>
      </c>
      <c r="M204" s="185">
        <v>0.35491496620064522</v>
      </c>
      <c r="N204" s="185">
        <v>2708.2549999999997</v>
      </c>
      <c r="O204" s="71">
        <v>188667</v>
      </c>
      <c r="P204" s="185" t="s">
        <v>1422</v>
      </c>
      <c r="Q204" s="183">
        <v>0.13799975618417634</v>
      </c>
      <c r="R204" s="149" t="s">
        <v>547</v>
      </c>
      <c r="S204" s="149">
        <v>12</v>
      </c>
      <c r="T204" t="s">
        <v>118</v>
      </c>
    </row>
    <row r="205" spans="1:20" x14ac:dyDescent="0.25">
      <c r="A205" s="149" t="s">
        <v>1037</v>
      </c>
      <c r="B205" s="149">
        <v>452</v>
      </c>
      <c r="C205" t="s">
        <v>1038</v>
      </c>
      <c r="D205" t="s">
        <v>1039</v>
      </c>
      <c r="E205" t="s">
        <v>596</v>
      </c>
      <c r="F205" t="s">
        <v>12</v>
      </c>
      <c r="G205" t="s">
        <v>423</v>
      </c>
      <c r="H205" s="149" t="s">
        <v>434</v>
      </c>
      <c r="I205" s="251">
        <v>9648.9039840000005</v>
      </c>
      <c r="J205" s="185">
        <v>20158.400000000001</v>
      </c>
      <c r="K205" s="180">
        <v>74.14</v>
      </c>
      <c r="L205" s="71">
        <v>1494.543776</v>
      </c>
      <c r="M205" s="185">
        <v>0.47865425748075241</v>
      </c>
      <c r="N205" s="185">
        <v>2827.9320000000002</v>
      </c>
      <c r="O205" s="71">
        <v>146076</v>
      </c>
      <c r="P205" s="185" t="s">
        <v>1422</v>
      </c>
      <c r="Q205" s="183">
        <v>0.13799939757386567</v>
      </c>
      <c r="R205" s="149" t="s">
        <v>584</v>
      </c>
      <c r="S205" s="149">
        <v>12</v>
      </c>
      <c r="T205">
        <v>0</v>
      </c>
    </row>
    <row r="206" spans="1:20" x14ac:dyDescent="0.25">
      <c r="A206" s="149" t="s">
        <v>854</v>
      </c>
      <c r="B206" s="149">
        <v>240</v>
      </c>
      <c r="C206" t="s">
        <v>1340</v>
      </c>
      <c r="D206" t="s">
        <v>242</v>
      </c>
      <c r="E206" t="s">
        <v>855</v>
      </c>
      <c r="F206" t="s">
        <v>13</v>
      </c>
      <c r="G206" t="s">
        <v>423</v>
      </c>
      <c r="H206" s="149" t="s">
        <v>424</v>
      </c>
      <c r="I206" s="251">
        <v>9686.5554039999988</v>
      </c>
      <c r="J206" s="185">
        <v>29255.1</v>
      </c>
      <c r="K206" s="180">
        <v>74.14</v>
      </c>
      <c r="L206" s="71">
        <v>2168.9731139999999</v>
      </c>
      <c r="M206" s="185">
        <v>0.33110655591674609</v>
      </c>
      <c r="N206" s="185">
        <v>2838.9669999999996</v>
      </c>
      <c r="O206" s="71">
        <v>211993</v>
      </c>
      <c r="P206" s="185" t="s">
        <v>1422</v>
      </c>
      <c r="Q206" s="183">
        <v>0.13800031133103452</v>
      </c>
      <c r="R206" s="149" t="s">
        <v>547</v>
      </c>
      <c r="S206" s="149">
        <v>12</v>
      </c>
      <c r="T206" t="s">
        <v>242</v>
      </c>
    </row>
    <row r="207" spans="1:20" x14ac:dyDescent="0.25">
      <c r="A207" s="149" t="s">
        <v>653</v>
      </c>
      <c r="B207" s="149">
        <v>169</v>
      </c>
      <c r="C207" t="s">
        <v>101</v>
      </c>
      <c r="D207" t="s">
        <v>115</v>
      </c>
      <c r="E207" t="s">
        <v>654</v>
      </c>
      <c r="F207" t="s">
        <v>9</v>
      </c>
      <c r="G207" t="s">
        <v>423</v>
      </c>
      <c r="H207" s="149" t="s">
        <v>424</v>
      </c>
      <c r="I207" s="251">
        <v>9730.3415999999997</v>
      </c>
      <c r="J207" s="185">
        <v>28687.599999999999</v>
      </c>
      <c r="K207" s="180">
        <v>74.14</v>
      </c>
      <c r="L207" s="71">
        <v>2126.8986639999998</v>
      </c>
      <c r="M207" s="185">
        <v>0.33918283857834047</v>
      </c>
      <c r="N207" s="185">
        <v>2851.7999999999997</v>
      </c>
      <c r="O207" s="71">
        <v>207881</v>
      </c>
      <c r="P207" s="185" t="s">
        <v>1422</v>
      </c>
      <c r="Q207" s="183">
        <v>0.13800010582977762</v>
      </c>
      <c r="R207" s="149" t="s">
        <v>547</v>
      </c>
      <c r="S207" s="149">
        <v>12</v>
      </c>
      <c r="T207" t="s">
        <v>115</v>
      </c>
    </row>
    <row r="208" spans="1:20" x14ac:dyDescent="0.25">
      <c r="A208" s="149" t="s">
        <v>667</v>
      </c>
      <c r="B208" s="149">
        <v>169</v>
      </c>
      <c r="C208" t="s">
        <v>101</v>
      </c>
      <c r="D208" t="s">
        <v>126</v>
      </c>
      <c r="E208" t="s">
        <v>668</v>
      </c>
      <c r="F208" t="s">
        <v>9</v>
      </c>
      <c r="G208" t="s">
        <v>423</v>
      </c>
      <c r="H208" s="149" t="s">
        <v>424</v>
      </c>
      <c r="I208" s="251">
        <v>9743.8292359999996</v>
      </c>
      <c r="J208" s="185">
        <v>27997.4</v>
      </c>
      <c r="K208" s="180">
        <v>74.14</v>
      </c>
      <c r="L208" s="71">
        <v>2075.7272360000002</v>
      </c>
      <c r="M208" s="185">
        <v>0.34802621800595768</v>
      </c>
      <c r="N208" s="185">
        <v>2855.7530000000002</v>
      </c>
      <c r="O208" s="71">
        <v>202879</v>
      </c>
      <c r="P208" s="185" t="s">
        <v>1422</v>
      </c>
      <c r="Q208" s="183">
        <v>0.138000483046545</v>
      </c>
      <c r="R208" s="149" t="s">
        <v>547</v>
      </c>
      <c r="S208" s="149">
        <v>12</v>
      </c>
      <c r="T208" t="s">
        <v>126</v>
      </c>
    </row>
    <row r="209" spans="1:20" x14ac:dyDescent="0.25">
      <c r="A209" s="149" t="s">
        <v>617</v>
      </c>
      <c r="B209" s="149">
        <v>2</v>
      </c>
      <c r="C209" t="s">
        <v>78</v>
      </c>
      <c r="D209" t="s">
        <v>93</v>
      </c>
      <c r="E209" t="s">
        <v>602</v>
      </c>
      <c r="F209" t="s">
        <v>13</v>
      </c>
      <c r="G209" t="s">
        <v>425</v>
      </c>
      <c r="H209" s="149" t="s">
        <v>426</v>
      </c>
      <c r="I209" s="251">
        <v>10048.34</v>
      </c>
      <c r="J209" s="185">
        <v>0</v>
      </c>
      <c r="K209" s="180">
        <v>0</v>
      </c>
      <c r="L209" s="71">
        <v>0</v>
      </c>
      <c r="M209" s="185" t="s">
        <v>2135</v>
      </c>
      <c r="N209" s="185">
        <v>2945</v>
      </c>
      <c r="O209" s="71">
        <v>0</v>
      </c>
      <c r="P209" s="185" t="s">
        <v>501</v>
      </c>
      <c r="Q209" s="183" t="s">
        <v>2135</v>
      </c>
      <c r="R209" s="149" t="s">
        <v>584</v>
      </c>
      <c r="S209" s="149">
        <v>12</v>
      </c>
      <c r="T209" t="s">
        <v>603</v>
      </c>
    </row>
    <row r="210" spans="1:20" x14ac:dyDescent="0.25">
      <c r="A210" s="149" t="s">
        <v>833</v>
      </c>
      <c r="B210" s="149">
        <v>63</v>
      </c>
      <c r="C210" t="s">
        <v>225</v>
      </c>
      <c r="D210" t="s">
        <v>834</v>
      </c>
      <c r="E210" t="s">
        <v>835</v>
      </c>
      <c r="F210" t="s">
        <v>14</v>
      </c>
      <c r="G210" t="s">
        <v>423</v>
      </c>
      <c r="H210" s="149" t="s">
        <v>424</v>
      </c>
      <c r="I210" s="251">
        <v>10154.903584</v>
      </c>
      <c r="J210" s="185">
        <v>28399.399999999998</v>
      </c>
      <c r="K210" s="180">
        <v>74.14</v>
      </c>
      <c r="L210" s="71">
        <v>2105.531516</v>
      </c>
      <c r="M210" s="185">
        <v>0.35757458199821124</v>
      </c>
      <c r="N210" s="185">
        <v>2976.232</v>
      </c>
      <c r="O210" s="71">
        <v>205792</v>
      </c>
      <c r="P210" s="185" t="s">
        <v>1422</v>
      </c>
      <c r="Q210" s="183">
        <v>0.13800050536464001</v>
      </c>
      <c r="R210" s="149" t="s">
        <v>547</v>
      </c>
      <c r="S210" s="149">
        <v>12</v>
      </c>
      <c r="T210" t="s">
        <v>226</v>
      </c>
    </row>
    <row r="211" spans="1:20" x14ac:dyDescent="0.25">
      <c r="A211" s="149" t="s">
        <v>679</v>
      </c>
      <c r="B211" s="149">
        <v>169</v>
      </c>
      <c r="C211" t="s">
        <v>101</v>
      </c>
      <c r="D211" t="s">
        <v>137</v>
      </c>
      <c r="E211" t="s">
        <v>680</v>
      </c>
      <c r="F211" t="s">
        <v>9</v>
      </c>
      <c r="G211" t="s">
        <v>423</v>
      </c>
      <c r="H211" s="149" t="s">
        <v>424</v>
      </c>
      <c r="I211" s="251">
        <v>10225.944835999999</v>
      </c>
      <c r="J211" s="185">
        <v>33409.9</v>
      </c>
      <c r="K211" s="180">
        <v>74.14</v>
      </c>
      <c r="L211" s="71">
        <v>2477.009986</v>
      </c>
      <c r="M211" s="185">
        <v>0.30607529013855167</v>
      </c>
      <c r="N211" s="185">
        <v>2997.0529999999999</v>
      </c>
      <c r="O211" s="71">
        <v>242102</v>
      </c>
      <c r="P211" s="185" t="s">
        <v>1422</v>
      </c>
      <c r="Q211" s="183">
        <v>0.13799927303368004</v>
      </c>
      <c r="R211" s="149" t="s">
        <v>547</v>
      </c>
      <c r="S211" s="149">
        <v>12</v>
      </c>
      <c r="T211" t="s">
        <v>681</v>
      </c>
    </row>
    <row r="212" spans="1:20" x14ac:dyDescent="0.25">
      <c r="A212" s="149" t="s">
        <v>695</v>
      </c>
      <c r="B212" s="149">
        <v>169</v>
      </c>
      <c r="C212" t="s">
        <v>101</v>
      </c>
      <c r="D212" t="s">
        <v>148</v>
      </c>
      <c r="E212" t="s">
        <v>696</v>
      </c>
      <c r="F212" t="s">
        <v>6</v>
      </c>
      <c r="G212" t="s">
        <v>423</v>
      </c>
      <c r="H212" s="149" t="s">
        <v>424</v>
      </c>
      <c r="I212" s="251">
        <v>10432.848516</v>
      </c>
      <c r="J212" s="185">
        <v>30900.800000000003</v>
      </c>
      <c r="K212" s="180">
        <v>74.14</v>
      </c>
      <c r="L212" s="71">
        <v>2290.9853120000002</v>
      </c>
      <c r="M212" s="185">
        <v>0.33762389698648576</v>
      </c>
      <c r="N212" s="185">
        <v>3057.6930000000002</v>
      </c>
      <c r="O212" s="71">
        <v>223918</v>
      </c>
      <c r="P212" s="185" t="s">
        <v>1422</v>
      </c>
      <c r="Q212" s="183">
        <v>0.13800051804678501</v>
      </c>
      <c r="R212" s="149" t="s">
        <v>547</v>
      </c>
      <c r="S212" s="149">
        <v>12</v>
      </c>
      <c r="T212" t="s">
        <v>148</v>
      </c>
    </row>
    <row r="213" spans="1:20" x14ac:dyDescent="0.25">
      <c r="A213" s="149" t="s">
        <v>791</v>
      </c>
      <c r="B213" s="149">
        <v>160</v>
      </c>
      <c r="C213" t="s">
        <v>200</v>
      </c>
      <c r="D213" t="s">
        <v>201</v>
      </c>
      <c r="E213" t="s">
        <v>792</v>
      </c>
      <c r="F213" t="s">
        <v>7</v>
      </c>
      <c r="G213" t="s">
        <v>425</v>
      </c>
      <c r="H213" s="149" t="s">
        <v>426</v>
      </c>
      <c r="I213" s="251">
        <v>10577.199999999999</v>
      </c>
      <c r="J213" s="185">
        <v>0</v>
      </c>
      <c r="K213" s="180">
        <v>0</v>
      </c>
      <c r="L213" s="71">
        <v>0</v>
      </c>
      <c r="M213" s="185" t="s">
        <v>2135</v>
      </c>
      <c r="N213" s="185">
        <v>3100</v>
      </c>
      <c r="O213" s="71">
        <v>0</v>
      </c>
      <c r="P213" s="185" t="s">
        <v>501</v>
      </c>
      <c r="Q213" s="183" t="s">
        <v>2135</v>
      </c>
      <c r="R213" s="149" t="s">
        <v>584</v>
      </c>
      <c r="S213" s="149">
        <v>12</v>
      </c>
      <c r="T213" t="s">
        <v>793</v>
      </c>
    </row>
    <row r="214" spans="1:20" x14ac:dyDescent="0.25">
      <c r="A214" s="149" t="s">
        <v>1027</v>
      </c>
      <c r="B214" s="149">
        <v>741</v>
      </c>
      <c r="C214" t="s">
        <v>371</v>
      </c>
      <c r="D214" t="s">
        <v>372</v>
      </c>
      <c r="E214" t="s">
        <v>1028</v>
      </c>
      <c r="F214" t="s">
        <v>5</v>
      </c>
      <c r="G214" t="s">
        <v>423</v>
      </c>
      <c r="H214" s="149" t="s">
        <v>424</v>
      </c>
      <c r="I214" s="251">
        <v>11276.980727999999</v>
      </c>
      <c r="J214" s="185">
        <v>32014.3</v>
      </c>
      <c r="K214" s="180">
        <v>74.14</v>
      </c>
      <c r="L214" s="71">
        <v>2373.5402020000001</v>
      </c>
      <c r="M214" s="185">
        <v>0.35224823681917139</v>
      </c>
      <c r="N214" s="185">
        <v>3305.0939999999996</v>
      </c>
      <c r="O214" s="71">
        <v>231987</v>
      </c>
      <c r="P214" s="185" t="s">
        <v>1422</v>
      </c>
      <c r="Q214" s="183">
        <v>0.13800040519511869</v>
      </c>
      <c r="R214" s="149" t="s">
        <v>547</v>
      </c>
      <c r="S214" s="149">
        <v>12</v>
      </c>
      <c r="T214" t="s">
        <v>372</v>
      </c>
    </row>
    <row r="215" spans="1:20" x14ac:dyDescent="0.25">
      <c r="A215" s="149" t="s">
        <v>650</v>
      </c>
      <c r="B215" s="149">
        <v>169</v>
      </c>
      <c r="C215" t="s">
        <v>101</v>
      </c>
      <c r="D215" t="s">
        <v>110</v>
      </c>
      <c r="E215" t="s">
        <v>638</v>
      </c>
      <c r="F215" t="s">
        <v>9</v>
      </c>
      <c r="G215" t="s">
        <v>423</v>
      </c>
      <c r="H215" s="149" t="s">
        <v>424</v>
      </c>
      <c r="I215" s="251">
        <v>11859.361359999999</v>
      </c>
      <c r="J215" s="185">
        <v>37848.9</v>
      </c>
      <c r="K215" s="180">
        <v>74.14</v>
      </c>
      <c r="L215" s="71">
        <v>2806.1174460000002</v>
      </c>
      <c r="M215" s="185">
        <v>0.31333437325787533</v>
      </c>
      <c r="N215" s="185">
        <v>3475.7799999999997</v>
      </c>
      <c r="O215" s="71">
        <v>274268</v>
      </c>
      <c r="P215" s="185" t="s">
        <v>1422</v>
      </c>
      <c r="Q215" s="183">
        <v>0.13799969373022009</v>
      </c>
      <c r="R215" s="149" t="s">
        <v>547</v>
      </c>
      <c r="S215" s="149">
        <v>12</v>
      </c>
      <c r="T215" t="s">
        <v>110</v>
      </c>
    </row>
    <row r="216" spans="1:20" x14ac:dyDescent="0.25">
      <c r="A216" s="149" t="s">
        <v>940</v>
      </c>
      <c r="B216" s="149">
        <v>254</v>
      </c>
      <c r="C216" t="s">
        <v>301</v>
      </c>
      <c r="D216" t="s">
        <v>303</v>
      </c>
      <c r="E216" t="s">
        <v>941</v>
      </c>
      <c r="F216" t="s">
        <v>10</v>
      </c>
      <c r="G216" t="s">
        <v>423</v>
      </c>
      <c r="H216" s="149" t="s">
        <v>424</v>
      </c>
      <c r="I216" s="251">
        <v>11880.311039999999</v>
      </c>
      <c r="J216" s="185">
        <v>37029.399999999994</v>
      </c>
      <c r="K216" s="180">
        <v>74.14</v>
      </c>
      <c r="L216" s="71">
        <v>2745.3597159999995</v>
      </c>
      <c r="M216" s="185">
        <v>0.32083455416506884</v>
      </c>
      <c r="N216" s="185">
        <v>3481.9199999999996</v>
      </c>
      <c r="O216" s="71">
        <v>268328</v>
      </c>
      <c r="P216" s="185" t="s">
        <v>1422</v>
      </c>
      <c r="Q216" s="183">
        <v>0.138000506842372</v>
      </c>
      <c r="R216" s="149" t="s">
        <v>547</v>
      </c>
      <c r="S216" s="149">
        <v>12</v>
      </c>
      <c r="T216" t="s">
        <v>303</v>
      </c>
    </row>
    <row r="217" spans="1:20" x14ac:dyDescent="0.25">
      <c r="A217" s="149" t="s">
        <v>948</v>
      </c>
      <c r="B217" s="149">
        <v>254</v>
      </c>
      <c r="C217" t="s">
        <v>301</v>
      </c>
      <c r="D217" t="s">
        <v>307</v>
      </c>
      <c r="E217" t="s">
        <v>949</v>
      </c>
      <c r="F217" t="s">
        <v>10</v>
      </c>
      <c r="G217" t="s">
        <v>423</v>
      </c>
      <c r="H217" s="149" t="s">
        <v>424</v>
      </c>
      <c r="I217" s="251">
        <v>12260.192884</v>
      </c>
      <c r="J217" s="185">
        <v>36429.299999999996</v>
      </c>
      <c r="K217" s="180">
        <v>74.14</v>
      </c>
      <c r="L217" s="71">
        <v>2700.8683019999999</v>
      </c>
      <c r="M217" s="185">
        <v>0.33654758351107494</v>
      </c>
      <c r="N217" s="185">
        <v>3593.2570000000001</v>
      </c>
      <c r="O217" s="71">
        <v>263981</v>
      </c>
      <c r="P217" s="185" t="s">
        <v>1422</v>
      </c>
      <c r="Q217" s="183">
        <v>0.13799970452418922</v>
      </c>
      <c r="R217" s="149" t="s">
        <v>547</v>
      </c>
      <c r="S217" s="149">
        <v>12</v>
      </c>
      <c r="T217" t="s">
        <v>307</v>
      </c>
    </row>
    <row r="218" spans="1:20" x14ac:dyDescent="0.25">
      <c r="A218" s="149" t="s">
        <v>847</v>
      </c>
      <c r="B218" s="149">
        <v>280</v>
      </c>
      <c r="C218" t="s">
        <v>236</v>
      </c>
      <c r="D218" t="s">
        <v>237</v>
      </c>
      <c r="E218" t="s">
        <v>848</v>
      </c>
      <c r="F218" t="s">
        <v>6</v>
      </c>
      <c r="G218" t="s">
        <v>425</v>
      </c>
      <c r="H218" s="149" t="s">
        <v>426</v>
      </c>
      <c r="I218" s="251">
        <v>13334.119884</v>
      </c>
      <c r="J218" s="185">
        <v>0</v>
      </c>
      <c r="K218" s="180">
        <v>0</v>
      </c>
      <c r="L218" s="71">
        <v>0</v>
      </c>
      <c r="M218" s="185" t="s">
        <v>2135</v>
      </c>
      <c r="N218" s="185">
        <v>3908.0070000000001</v>
      </c>
      <c r="O218" s="71">
        <v>0</v>
      </c>
      <c r="P218" s="185" t="s">
        <v>501</v>
      </c>
      <c r="Q218" s="183" t="s">
        <v>2135</v>
      </c>
      <c r="R218" s="149" t="s">
        <v>547</v>
      </c>
      <c r="S218" s="149">
        <v>12</v>
      </c>
      <c r="T218" t="s">
        <v>849</v>
      </c>
    </row>
    <row r="219" spans="1:20" x14ac:dyDescent="0.25">
      <c r="A219" s="149" t="s">
        <v>938</v>
      </c>
      <c r="B219" s="149">
        <v>254</v>
      </c>
      <c r="C219" t="s">
        <v>301</v>
      </c>
      <c r="D219" t="s">
        <v>302</v>
      </c>
      <c r="E219" t="s">
        <v>939</v>
      </c>
      <c r="F219" t="s">
        <v>10</v>
      </c>
      <c r="G219" t="s">
        <v>423</v>
      </c>
      <c r="H219" s="149" t="s">
        <v>424</v>
      </c>
      <c r="I219" s="251">
        <v>14436.172</v>
      </c>
      <c r="J219" s="185">
        <v>42347.600000000006</v>
      </c>
      <c r="K219" s="180">
        <v>74.14</v>
      </c>
      <c r="L219" s="71">
        <v>3139.6510640000001</v>
      </c>
      <c r="M219" s="185">
        <v>0.34089705201711545</v>
      </c>
      <c r="N219" s="185">
        <v>4231</v>
      </c>
      <c r="O219" s="71">
        <v>306866</v>
      </c>
      <c r="P219" s="185" t="s">
        <v>1422</v>
      </c>
      <c r="Q219" s="183">
        <v>0.13800029980512668</v>
      </c>
      <c r="R219" s="149" t="s">
        <v>547</v>
      </c>
      <c r="S219" s="149">
        <v>12</v>
      </c>
      <c r="T219" t="s">
        <v>302</v>
      </c>
    </row>
    <row r="220" spans="1:20" x14ac:dyDescent="0.25">
      <c r="A220" s="149" t="s">
        <v>594</v>
      </c>
      <c r="B220" s="149">
        <v>742</v>
      </c>
      <c r="C220" t="s">
        <v>75</v>
      </c>
      <c r="D220" t="s">
        <v>76</v>
      </c>
      <c r="E220" t="s">
        <v>596</v>
      </c>
      <c r="F220" t="s">
        <v>12</v>
      </c>
      <c r="G220" t="s">
        <v>428</v>
      </c>
      <c r="H220" s="149" t="s">
        <v>429</v>
      </c>
      <c r="I220" s="251">
        <v>15354</v>
      </c>
      <c r="J220" s="185">
        <v>42796</v>
      </c>
      <c r="K220" s="180">
        <v>0</v>
      </c>
      <c r="L220" s="71">
        <v>0</v>
      </c>
      <c r="M220" s="185">
        <v>0.35877184783624638</v>
      </c>
      <c r="N220" s="185">
        <v>4500</v>
      </c>
      <c r="O220" s="71">
        <v>0</v>
      </c>
      <c r="P220" s="185" t="s">
        <v>501</v>
      </c>
      <c r="Q220" s="183" t="s">
        <v>2135</v>
      </c>
      <c r="R220" s="149" t="s">
        <v>584</v>
      </c>
      <c r="S220" s="149">
        <v>12</v>
      </c>
      <c r="T220">
        <v>0</v>
      </c>
    </row>
    <row r="221" spans="1:20" x14ac:dyDescent="0.25">
      <c r="A221" s="149" t="s">
        <v>852</v>
      </c>
      <c r="B221" s="149">
        <v>240</v>
      </c>
      <c r="C221" t="s">
        <v>1340</v>
      </c>
      <c r="D221" t="s">
        <v>241</v>
      </c>
      <c r="E221" t="s">
        <v>853</v>
      </c>
      <c r="F221" t="s">
        <v>13</v>
      </c>
      <c r="G221" t="s">
        <v>423</v>
      </c>
      <c r="H221" s="149" t="s">
        <v>424</v>
      </c>
      <c r="I221" s="251">
        <v>15680.460159999997</v>
      </c>
      <c r="J221" s="185">
        <v>42422.7</v>
      </c>
      <c r="K221" s="180">
        <v>74.14</v>
      </c>
      <c r="L221" s="71">
        <v>3145.2189779999999</v>
      </c>
      <c r="M221" s="185">
        <v>0.36962428511150863</v>
      </c>
      <c r="N221" s="185">
        <v>4595.6799999999994</v>
      </c>
      <c r="O221" s="71">
        <v>307410</v>
      </c>
      <c r="P221" s="185" t="s">
        <v>1422</v>
      </c>
      <c r="Q221" s="183">
        <v>0.13800039035815359</v>
      </c>
      <c r="R221" s="149" t="s">
        <v>547</v>
      </c>
      <c r="S221" s="149">
        <v>12</v>
      </c>
      <c r="T221" t="s">
        <v>241</v>
      </c>
    </row>
    <row r="222" spans="1:20" x14ac:dyDescent="0.25">
      <c r="A222" s="149" t="s">
        <v>888</v>
      </c>
      <c r="B222" s="149">
        <v>17</v>
      </c>
      <c r="C222" t="s">
        <v>258</v>
      </c>
      <c r="D222" t="s">
        <v>259</v>
      </c>
      <c r="E222" t="s">
        <v>889</v>
      </c>
      <c r="F222" t="s">
        <v>11</v>
      </c>
      <c r="G222" t="s">
        <v>428</v>
      </c>
      <c r="H222" s="149" t="s">
        <v>429</v>
      </c>
      <c r="I222" s="251">
        <v>15782.195764</v>
      </c>
      <c r="J222" s="185">
        <v>0</v>
      </c>
      <c r="K222" s="180">
        <v>0</v>
      </c>
      <c r="L222" s="71">
        <v>0</v>
      </c>
      <c r="M222" s="185" t="s">
        <v>2135</v>
      </c>
      <c r="N222" s="185">
        <v>4625.4970000000003</v>
      </c>
      <c r="O222" s="71">
        <v>0</v>
      </c>
      <c r="P222" s="185" t="s">
        <v>501</v>
      </c>
      <c r="Q222" s="183" t="s">
        <v>2135</v>
      </c>
      <c r="R222" s="149" t="s">
        <v>547</v>
      </c>
      <c r="S222" s="149">
        <v>12</v>
      </c>
      <c r="T222" t="s">
        <v>259</v>
      </c>
    </row>
    <row r="223" spans="1:20" x14ac:dyDescent="0.25">
      <c r="A223" s="149" t="s">
        <v>942</v>
      </c>
      <c r="B223" s="149">
        <v>254</v>
      </c>
      <c r="C223" t="s">
        <v>301</v>
      </c>
      <c r="D223" t="s">
        <v>304</v>
      </c>
      <c r="E223" t="s">
        <v>943</v>
      </c>
      <c r="F223" t="s">
        <v>10</v>
      </c>
      <c r="G223" t="s">
        <v>423</v>
      </c>
      <c r="H223" s="149" t="s">
        <v>424</v>
      </c>
      <c r="I223" s="251">
        <v>16021.387200000001</v>
      </c>
      <c r="J223" s="185">
        <v>48317.900000000009</v>
      </c>
      <c r="K223" s="180">
        <v>74.14</v>
      </c>
      <c r="L223" s="71">
        <v>3582.2891060000006</v>
      </c>
      <c r="M223" s="185">
        <v>0.3315828543872974</v>
      </c>
      <c r="N223" s="185">
        <v>4695.6000000000004</v>
      </c>
      <c r="O223" s="71">
        <v>350129</v>
      </c>
      <c r="P223" s="185" t="s">
        <v>1422</v>
      </c>
      <c r="Q223" s="183">
        <v>0.13800027989683805</v>
      </c>
      <c r="R223" s="149" t="s">
        <v>547</v>
      </c>
      <c r="S223" s="149">
        <v>12</v>
      </c>
      <c r="T223" t="s">
        <v>304</v>
      </c>
    </row>
    <row r="224" spans="1:20" x14ac:dyDescent="0.25">
      <c r="A224" s="149" t="s">
        <v>591</v>
      </c>
      <c r="B224" s="149">
        <v>1</v>
      </c>
      <c r="C224" t="s">
        <v>67</v>
      </c>
      <c r="D224" t="s">
        <v>71</v>
      </c>
      <c r="E224" t="s">
        <v>583</v>
      </c>
      <c r="F224" t="s">
        <v>13</v>
      </c>
      <c r="G224" t="s">
        <v>425</v>
      </c>
      <c r="H224" s="149" t="s">
        <v>426</v>
      </c>
      <c r="I224" s="251">
        <v>19223.208000000002</v>
      </c>
      <c r="J224" s="185">
        <v>0</v>
      </c>
      <c r="K224" s="180">
        <v>0</v>
      </c>
      <c r="L224" s="71">
        <v>0</v>
      </c>
      <c r="M224" s="185" t="s">
        <v>2135</v>
      </c>
      <c r="N224" s="185">
        <v>5634.0000000000009</v>
      </c>
      <c r="O224" s="71">
        <v>0</v>
      </c>
      <c r="P224" s="185" t="s">
        <v>501</v>
      </c>
      <c r="Q224" s="183" t="s">
        <v>2135</v>
      </c>
      <c r="R224" s="149" t="s">
        <v>584</v>
      </c>
      <c r="S224" s="149">
        <v>12</v>
      </c>
      <c r="T224" t="s">
        <v>585</v>
      </c>
    </row>
    <row r="225" spans="1:20" x14ac:dyDescent="0.25">
      <c r="A225" s="149" t="s">
        <v>944</v>
      </c>
      <c r="B225" s="149">
        <v>254</v>
      </c>
      <c r="C225" t="s">
        <v>301</v>
      </c>
      <c r="D225" t="s">
        <v>305</v>
      </c>
      <c r="E225" t="s">
        <v>945</v>
      </c>
      <c r="F225" t="s">
        <v>10</v>
      </c>
      <c r="G225" t="s">
        <v>430</v>
      </c>
      <c r="H225" s="149" t="s">
        <v>424</v>
      </c>
      <c r="I225" s="251">
        <v>19488.013320000002</v>
      </c>
      <c r="J225" s="185">
        <v>72628</v>
      </c>
      <c r="K225" s="180">
        <v>52.91</v>
      </c>
      <c r="L225" s="71">
        <v>3842.74748</v>
      </c>
      <c r="M225" s="185">
        <v>0.26832644875254724</v>
      </c>
      <c r="N225" s="185">
        <v>5711.6100000000006</v>
      </c>
      <c r="O225" s="71">
        <v>72628</v>
      </c>
      <c r="P225" s="185" t="s">
        <v>1056</v>
      </c>
      <c r="Q225" s="183">
        <v>1</v>
      </c>
      <c r="R225" s="149" t="s">
        <v>584</v>
      </c>
      <c r="S225" s="149">
        <v>12</v>
      </c>
      <c r="T225" t="s">
        <v>305</v>
      </c>
    </row>
    <row r="226" spans="1:20" x14ac:dyDescent="0.25">
      <c r="A226" s="149" t="s">
        <v>946</v>
      </c>
      <c r="B226" s="149">
        <v>254</v>
      </c>
      <c r="C226" t="s">
        <v>301</v>
      </c>
      <c r="D226" t="s">
        <v>306</v>
      </c>
      <c r="E226" t="s">
        <v>947</v>
      </c>
      <c r="F226" t="s">
        <v>10</v>
      </c>
      <c r="G226" t="s">
        <v>423</v>
      </c>
      <c r="H226" s="149" t="s">
        <v>424</v>
      </c>
      <c r="I226" s="251">
        <v>19649.707999999999</v>
      </c>
      <c r="J226" s="185">
        <v>56806.6</v>
      </c>
      <c r="K226" s="180">
        <v>74.14</v>
      </c>
      <c r="L226" s="71">
        <v>4211.6413240000002</v>
      </c>
      <c r="M226" s="185">
        <v>0.34590537015065148</v>
      </c>
      <c r="N226" s="185">
        <v>5759</v>
      </c>
      <c r="O226" s="71">
        <v>411642</v>
      </c>
      <c r="P226" s="185" t="s">
        <v>1422</v>
      </c>
      <c r="Q226" s="183">
        <v>0.13800000971718143</v>
      </c>
      <c r="R226" s="149" t="s">
        <v>584</v>
      </c>
      <c r="S226" s="149">
        <v>12</v>
      </c>
      <c r="T226" t="s">
        <v>306</v>
      </c>
    </row>
    <row r="227" spans="1:20" x14ac:dyDescent="0.25">
      <c r="A227" s="149" t="s">
        <v>817</v>
      </c>
      <c r="B227" s="149">
        <v>274</v>
      </c>
      <c r="C227" t="s">
        <v>212</v>
      </c>
      <c r="D227" t="s">
        <v>818</v>
      </c>
      <c r="E227" t="s">
        <v>819</v>
      </c>
      <c r="F227" t="s">
        <v>14</v>
      </c>
      <c r="G227" t="s">
        <v>423</v>
      </c>
      <c r="H227" s="149" t="s">
        <v>424</v>
      </c>
      <c r="I227" s="251">
        <v>19933.910540000004</v>
      </c>
      <c r="J227" s="185">
        <v>60571.599999999991</v>
      </c>
      <c r="K227" s="180">
        <v>74.14</v>
      </c>
      <c r="L227" s="71">
        <v>4490.7784240000001</v>
      </c>
      <c r="M227" s="185">
        <v>0.32909664826420315</v>
      </c>
      <c r="N227" s="185">
        <v>5842.295000000001</v>
      </c>
      <c r="O227" s="71">
        <v>438923</v>
      </c>
      <c r="P227" s="185" t="s">
        <v>1422</v>
      </c>
      <c r="Q227" s="183">
        <v>0.1380005148966903</v>
      </c>
      <c r="R227" s="149" t="s">
        <v>547</v>
      </c>
      <c r="S227" s="149">
        <v>12</v>
      </c>
      <c r="T227" t="s">
        <v>213</v>
      </c>
    </row>
    <row r="228" spans="1:20" x14ac:dyDescent="0.25">
      <c r="A228" s="149" t="s">
        <v>606</v>
      </c>
      <c r="B228" s="149">
        <v>2</v>
      </c>
      <c r="C228" t="s">
        <v>78</v>
      </c>
      <c r="D228" t="s">
        <v>95</v>
      </c>
      <c r="E228" t="s">
        <v>598</v>
      </c>
      <c r="F228" t="s">
        <v>13</v>
      </c>
      <c r="G228" t="s">
        <v>425</v>
      </c>
      <c r="H228" s="149" t="s">
        <v>426</v>
      </c>
      <c r="I228" s="251">
        <v>20045.5</v>
      </c>
      <c r="J228" s="185">
        <v>0</v>
      </c>
      <c r="K228" s="180">
        <v>0</v>
      </c>
      <c r="L228" s="71">
        <v>0</v>
      </c>
      <c r="M228" s="185" t="s">
        <v>2135</v>
      </c>
      <c r="N228" s="185">
        <v>5875</v>
      </c>
      <c r="O228" s="71">
        <v>0</v>
      </c>
      <c r="P228" s="185" t="s">
        <v>501</v>
      </c>
      <c r="Q228" s="183" t="s">
        <v>2135</v>
      </c>
      <c r="R228" s="149" t="s">
        <v>584</v>
      </c>
      <c r="S228" s="149">
        <v>12</v>
      </c>
      <c r="T228" t="s">
        <v>599</v>
      </c>
    </row>
    <row r="229" spans="1:20" x14ac:dyDescent="0.25">
      <c r="A229" s="149" t="s">
        <v>911</v>
      </c>
      <c r="B229" s="149">
        <v>0</v>
      </c>
      <c r="C229" t="s">
        <v>274</v>
      </c>
      <c r="D229" t="s">
        <v>277</v>
      </c>
      <c r="E229" t="s">
        <v>910</v>
      </c>
      <c r="F229" t="s">
        <v>13</v>
      </c>
      <c r="G229" t="s">
        <v>425</v>
      </c>
      <c r="H229" s="149" t="s">
        <v>426</v>
      </c>
      <c r="I229" s="251">
        <v>20355.991999999998</v>
      </c>
      <c r="J229" s="185">
        <v>0</v>
      </c>
      <c r="K229" s="180">
        <v>0</v>
      </c>
      <c r="L229" s="71">
        <v>0</v>
      </c>
      <c r="M229" s="185" t="s">
        <v>2135</v>
      </c>
      <c r="N229" s="185">
        <v>5966</v>
      </c>
      <c r="O229" s="71">
        <v>0</v>
      </c>
      <c r="P229" s="185" t="s">
        <v>501</v>
      </c>
      <c r="Q229" s="183" t="s">
        <v>2135</v>
      </c>
      <c r="R229" s="149" t="s">
        <v>584</v>
      </c>
      <c r="S229" s="149">
        <v>12</v>
      </c>
      <c r="T229" t="s">
        <v>276</v>
      </c>
    </row>
    <row r="230" spans="1:20" x14ac:dyDescent="0.25">
      <c r="A230" s="149" t="s">
        <v>701</v>
      </c>
      <c r="B230" s="149">
        <v>53</v>
      </c>
      <c r="C230" t="s">
        <v>2003</v>
      </c>
      <c r="D230" t="s">
        <v>382</v>
      </c>
      <c r="E230" t="s">
        <v>702</v>
      </c>
      <c r="F230" t="s">
        <v>13</v>
      </c>
      <c r="G230" t="s">
        <v>423</v>
      </c>
      <c r="H230" s="149" t="s">
        <v>424</v>
      </c>
      <c r="I230" s="251">
        <v>21023.174480000001</v>
      </c>
      <c r="J230" s="185">
        <v>57516.000000000007</v>
      </c>
      <c r="K230" s="180">
        <v>74.14</v>
      </c>
      <c r="L230" s="71">
        <v>4264.2362400000002</v>
      </c>
      <c r="M230" s="185">
        <v>0.36551871618332288</v>
      </c>
      <c r="N230" s="185">
        <v>6161.5400000000009</v>
      </c>
      <c r="O230" s="71">
        <v>416783</v>
      </c>
      <c r="P230" s="185" t="s">
        <v>1422</v>
      </c>
      <c r="Q230" s="183">
        <v>0.13799987043617423</v>
      </c>
      <c r="R230" s="149" t="s">
        <v>547</v>
      </c>
      <c r="S230" s="149">
        <v>12</v>
      </c>
      <c r="T230" t="s">
        <v>382</v>
      </c>
    </row>
    <row r="231" spans="1:20" x14ac:dyDescent="0.25">
      <c r="A231" s="149" t="s">
        <v>1034</v>
      </c>
      <c r="B231" s="149">
        <v>0</v>
      </c>
      <c r="C231" t="s">
        <v>1035</v>
      </c>
      <c r="D231" t="s">
        <v>1036</v>
      </c>
      <c r="E231" t="s">
        <v>1030</v>
      </c>
      <c r="F231" t="s">
        <v>4</v>
      </c>
      <c r="G231" t="s">
        <v>1060</v>
      </c>
      <c r="H231" s="149" t="s">
        <v>424</v>
      </c>
      <c r="I231" s="251">
        <v>21652.255155999996</v>
      </c>
      <c r="J231" s="185">
        <v>92468</v>
      </c>
      <c r="K231" s="180">
        <v>81.55</v>
      </c>
      <c r="L231" s="71">
        <v>7540.7653999999993</v>
      </c>
      <c r="M231" s="185">
        <v>0.23415944062810914</v>
      </c>
      <c r="N231" s="185">
        <v>6345.9129999999986</v>
      </c>
      <c r="O231" s="71">
        <v>970914</v>
      </c>
      <c r="P231" s="185" t="s">
        <v>1422</v>
      </c>
      <c r="Q231" s="183">
        <v>9.5238095238095233E-2</v>
      </c>
      <c r="R231" s="149" t="s">
        <v>584</v>
      </c>
      <c r="S231" s="149">
        <v>12</v>
      </c>
      <c r="T231" t="s">
        <v>407</v>
      </c>
    </row>
    <row r="232" spans="1:20" x14ac:dyDescent="0.25">
      <c r="A232" s="149" t="s">
        <v>950</v>
      </c>
      <c r="B232" s="149">
        <v>254</v>
      </c>
      <c r="C232" t="s">
        <v>301</v>
      </c>
      <c r="D232" t="s">
        <v>308</v>
      </c>
      <c r="E232" t="s">
        <v>951</v>
      </c>
      <c r="F232" t="s">
        <v>10</v>
      </c>
      <c r="G232" t="s">
        <v>423</v>
      </c>
      <c r="H232" s="149" t="s">
        <v>424</v>
      </c>
      <c r="I232" s="251">
        <v>22935.361639999996</v>
      </c>
      <c r="J232" s="185">
        <v>68066.2</v>
      </c>
      <c r="K232" s="180">
        <v>74.14</v>
      </c>
      <c r="L232" s="71">
        <v>5046.4280680000002</v>
      </c>
      <c r="M232" s="185">
        <v>0.33695669274911771</v>
      </c>
      <c r="N232" s="185">
        <v>6721.9699999999993</v>
      </c>
      <c r="O232" s="71">
        <v>493234</v>
      </c>
      <c r="P232" s="185" t="s">
        <v>1422</v>
      </c>
      <c r="Q232" s="183">
        <v>0.13799981347595663</v>
      </c>
      <c r="R232" s="149" t="s">
        <v>547</v>
      </c>
      <c r="S232" s="149">
        <v>12</v>
      </c>
      <c r="T232" t="s">
        <v>308</v>
      </c>
    </row>
    <row r="233" spans="1:20" x14ac:dyDescent="0.25">
      <c r="A233" s="149" t="s">
        <v>826</v>
      </c>
      <c r="B233" s="149">
        <v>13</v>
      </c>
      <c r="C233" t="s">
        <v>218</v>
      </c>
      <c r="D233" t="s">
        <v>77</v>
      </c>
      <c r="E233" t="s">
        <v>596</v>
      </c>
      <c r="F233" t="s">
        <v>12</v>
      </c>
      <c r="G233" t="s">
        <v>1424</v>
      </c>
      <c r="H233" s="149" t="s">
        <v>427</v>
      </c>
      <c r="I233" s="251">
        <v>24239.735119999998</v>
      </c>
      <c r="J233" s="185">
        <v>166286</v>
      </c>
      <c r="K233" s="180">
        <v>75.093333333333305</v>
      </c>
      <c r="L233" s="71">
        <v>12486.970026666662</v>
      </c>
      <c r="M233" s="185">
        <v>0.14577135248908504</v>
      </c>
      <c r="N233" s="185">
        <v>7104.2599999999993</v>
      </c>
      <c r="O233" s="71">
        <v>1183728</v>
      </c>
      <c r="P233" s="185" t="b">
        <v>0</v>
      </c>
      <c r="Q233" s="183">
        <v>0.14047652839165753</v>
      </c>
      <c r="R233" s="149" t="s">
        <v>584</v>
      </c>
      <c r="S233" s="149">
        <v>12</v>
      </c>
      <c r="T233">
        <v>0</v>
      </c>
    </row>
    <row r="234" spans="1:20" x14ac:dyDescent="0.25">
      <c r="A234" s="149" t="s">
        <v>794</v>
      </c>
      <c r="B234" s="149">
        <v>160</v>
      </c>
      <c r="C234" t="s">
        <v>200</v>
      </c>
      <c r="D234" t="s">
        <v>202</v>
      </c>
      <c r="E234" t="s">
        <v>792</v>
      </c>
      <c r="F234" t="s">
        <v>7</v>
      </c>
      <c r="G234" t="s">
        <v>423</v>
      </c>
      <c r="H234" s="149" t="s">
        <v>424</v>
      </c>
      <c r="I234" s="251">
        <v>25828.84</v>
      </c>
      <c r="J234" s="185">
        <v>76507.200000000012</v>
      </c>
      <c r="K234" s="180">
        <v>74.14</v>
      </c>
      <c r="L234" s="71">
        <v>5672.2438080000011</v>
      </c>
      <c r="M234" s="185">
        <v>0.33760012129577344</v>
      </c>
      <c r="N234" s="185">
        <v>7570</v>
      </c>
      <c r="O234" s="71">
        <v>554400</v>
      </c>
      <c r="P234" s="185" t="s">
        <v>1422</v>
      </c>
      <c r="Q234" s="183">
        <v>0.13800000000000001</v>
      </c>
      <c r="R234" s="149" t="s">
        <v>584</v>
      </c>
      <c r="S234" s="149">
        <v>12</v>
      </c>
      <c r="T234" t="s">
        <v>793</v>
      </c>
    </row>
    <row r="235" spans="1:20" x14ac:dyDescent="0.25">
      <c r="A235" s="149" t="s">
        <v>604</v>
      </c>
      <c r="B235" s="149">
        <v>2</v>
      </c>
      <c r="C235" t="s">
        <v>78</v>
      </c>
      <c r="D235" t="s">
        <v>605</v>
      </c>
      <c r="E235" t="s">
        <v>602</v>
      </c>
      <c r="F235" t="s">
        <v>13</v>
      </c>
      <c r="G235" t="s">
        <v>425</v>
      </c>
      <c r="H235" s="149" t="s">
        <v>426</v>
      </c>
      <c r="I235" s="251">
        <v>29479.68</v>
      </c>
      <c r="J235" s="185">
        <v>0</v>
      </c>
      <c r="K235" s="180">
        <v>0</v>
      </c>
      <c r="L235" s="71">
        <v>0</v>
      </c>
      <c r="M235" s="185" t="s">
        <v>2135</v>
      </c>
      <c r="N235" s="185">
        <v>8640</v>
      </c>
      <c r="O235" s="71">
        <v>0</v>
      </c>
      <c r="P235" s="185" t="s">
        <v>501</v>
      </c>
      <c r="Q235" s="183" t="s">
        <v>2135</v>
      </c>
      <c r="R235" s="149" t="s">
        <v>584</v>
      </c>
      <c r="S235" s="149">
        <v>12</v>
      </c>
      <c r="T235" t="s">
        <v>603</v>
      </c>
    </row>
    <row r="236" spans="1:20" x14ac:dyDescent="0.25">
      <c r="A236" s="149" t="s">
        <v>621</v>
      </c>
      <c r="B236" s="149">
        <v>2</v>
      </c>
      <c r="C236" t="s">
        <v>78</v>
      </c>
      <c r="D236" t="s">
        <v>98</v>
      </c>
      <c r="E236" t="s">
        <v>622</v>
      </c>
      <c r="F236" t="s">
        <v>14</v>
      </c>
      <c r="G236" t="s">
        <v>423</v>
      </c>
      <c r="H236" s="149" t="s">
        <v>424</v>
      </c>
      <c r="I236" s="251">
        <v>30749.353439999995</v>
      </c>
      <c r="J236" s="185">
        <v>85897.400000000009</v>
      </c>
      <c r="K236" s="180">
        <v>74.14</v>
      </c>
      <c r="L236" s="71">
        <v>6368.4332360000008</v>
      </c>
      <c r="M236" s="185">
        <v>0.35797769711306737</v>
      </c>
      <c r="N236" s="185">
        <v>9012.119999999999</v>
      </c>
      <c r="O236" s="71">
        <v>622444</v>
      </c>
      <c r="P236" s="185" t="s">
        <v>1422</v>
      </c>
      <c r="Q236" s="183">
        <v>0.13800020564098942</v>
      </c>
      <c r="R236" s="149" t="s">
        <v>547</v>
      </c>
      <c r="S236" s="149">
        <v>12</v>
      </c>
      <c r="T236" t="s">
        <v>623</v>
      </c>
    </row>
    <row r="237" spans="1:20" x14ac:dyDescent="0.25">
      <c r="A237" s="149" t="s">
        <v>787</v>
      </c>
      <c r="B237" s="149">
        <v>10</v>
      </c>
      <c r="C237" t="s">
        <v>784</v>
      </c>
      <c r="D237" t="s">
        <v>196</v>
      </c>
      <c r="E237" t="s">
        <v>786</v>
      </c>
      <c r="F237" t="s">
        <v>7</v>
      </c>
      <c r="G237" t="s">
        <v>423</v>
      </c>
      <c r="H237" s="149" t="s">
        <v>424</v>
      </c>
      <c r="I237" s="251">
        <v>31062.847999999998</v>
      </c>
      <c r="J237" s="185">
        <v>92307.1</v>
      </c>
      <c r="K237" s="180">
        <v>74.14</v>
      </c>
      <c r="L237" s="71">
        <v>6843.6483940000007</v>
      </c>
      <c r="M237" s="185">
        <v>0.33651634597988667</v>
      </c>
      <c r="N237" s="185">
        <v>9104</v>
      </c>
      <c r="O237" s="71">
        <v>668892</v>
      </c>
      <c r="P237" s="185" t="s">
        <v>1422</v>
      </c>
      <c r="Q237" s="183">
        <v>0.13800000598003864</v>
      </c>
      <c r="R237" s="149" t="s">
        <v>584</v>
      </c>
      <c r="S237" s="149">
        <v>12</v>
      </c>
      <c r="T237">
        <v>0</v>
      </c>
    </row>
    <row r="238" spans="1:20" x14ac:dyDescent="0.25">
      <c r="A238" s="149" t="s">
        <v>1009</v>
      </c>
      <c r="B238" s="149">
        <v>227</v>
      </c>
      <c r="C238" t="s">
        <v>1273</v>
      </c>
      <c r="D238" t="s">
        <v>1010</v>
      </c>
      <c r="E238" t="s">
        <v>1008</v>
      </c>
      <c r="F238" t="s">
        <v>10</v>
      </c>
      <c r="G238" t="s">
        <v>430</v>
      </c>
      <c r="H238" s="149" t="s">
        <v>424</v>
      </c>
      <c r="I238" s="251">
        <v>31062.847999999998</v>
      </c>
      <c r="J238" s="185">
        <v>82444</v>
      </c>
      <c r="K238" s="180">
        <v>52.91</v>
      </c>
      <c r="L238" s="71">
        <v>4362.11204</v>
      </c>
      <c r="M238" s="185">
        <v>0.37677512008150987</v>
      </c>
      <c r="N238" s="185">
        <v>9104</v>
      </c>
      <c r="O238" s="71">
        <v>84645</v>
      </c>
      <c r="P238" s="185" t="s">
        <v>1056</v>
      </c>
      <c r="Q238" s="183">
        <v>0.9739972827692126</v>
      </c>
      <c r="R238" s="149" t="s">
        <v>584</v>
      </c>
      <c r="S238" s="149">
        <v>12</v>
      </c>
      <c r="T238" t="s">
        <v>1007</v>
      </c>
    </row>
    <row r="239" spans="1:20" x14ac:dyDescent="0.25">
      <c r="A239" s="149" t="s">
        <v>963</v>
      </c>
      <c r="B239" s="149">
        <v>212</v>
      </c>
      <c r="C239" t="s">
        <v>319</v>
      </c>
      <c r="D239" t="s">
        <v>320</v>
      </c>
      <c r="E239" t="s">
        <v>860</v>
      </c>
      <c r="F239" t="s">
        <v>13</v>
      </c>
      <c r="G239" t="s">
        <v>425</v>
      </c>
      <c r="H239" s="149" t="s">
        <v>426</v>
      </c>
      <c r="I239" s="251">
        <v>44724.495999999999</v>
      </c>
      <c r="J239" s="185">
        <v>0</v>
      </c>
      <c r="K239" s="180">
        <v>0</v>
      </c>
      <c r="L239" s="71">
        <v>0</v>
      </c>
      <c r="M239" s="185" t="s">
        <v>2135</v>
      </c>
      <c r="N239" s="185">
        <v>13108</v>
      </c>
      <c r="O239" s="71">
        <v>0</v>
      </c>
      <c r="P239" s="185" t="s">
        <v>501</v>
      </c>
      <c r="Q239" s="183" t="s">
        <v>2135</v>
      </c>
      <c r="R239" s="149" t="s">
        <v>584</v>
      </c>
      <c r="S239" s="149">
        <v>12</v>
      </c>
      <c r="T239" t="s">
        <v>965</v>
      </c>
    </row>
    <row r="240" spans="1:20" x14ac:dyDescent="0.25">
      <c r="A240" s="149" t="s">
        <v>863</v>
      </c>
      <c r="B240" s="149">
        <v>103</v>
      </c>
      <c r="C240" t="s">
        <v>245</v>
      </c>
      <c r="D240" t="s">
        <v>248</v>
      </c>
      <c r="E240" t="s">
        <v>860</v>
      </c>
      <c r="F240" t="s">
        <v>13</v>
      </c>
      <c r="G240" t="s">
        <v>425</v>
      </c>
      <c r="H240" s="149" t="s">
        <v>426</v>
      </c>
      <c r="I240" s="251">
        <v>46822.876000000004</v>
      </c>
      <c r="J240" s="185">
        <v>0</v>
      </c>
      <c r="K240" s="180">
        <v>0</v>
      </c>
      <c r="L240" s="71">
        <v>0</v>
      </c>
      <c r="M240" s="185" t="s">
        <v>2135</v>
      </c>
      <c r="N240" s="185">
        <v>13723.000000000002</v>
      </c>
      <c r="O240" s="71">
        <v>0</v>
      </c>
      <c r="P240" s="185" t="s">
        <v>501</v>
      </c>
      <c r="Q240" s="183" t="s">
        <v>2135</v>
      </c>
      <c r="R240" s="149" t="s">
        <v>584</v>
      </c>
      <c r="S240" s="149">
        <v>12</v>
      </c>
      <c r="T240" t="s">
        <v>965</v>
      </c>
    </row>
    <row r="241" spans="1:20" x14ac:dyDescent="0.25">
      <c r="A241" s="149" t="s">
        <v>600</v>
      </c>
      <c r="B241" s="149">
        <v>2</v>
      </c>
      <c r="C241" t="s">
        <v>78</v>
      </c>
      <c r="D241" t="s">
        <v>601</v>
      </c>
      <c r="E241" t="s">
        <v>602</v>
      </c>
      <c r="F241" t="s">
        <v>13</v>
      </c>
      <c r="G241" t="s">
        <v>425</v>
      </c>
      <c r="H241" s="149" t="s">
        <v>426</v>
      </c>
      <c r="I241" s="251">
        <v>51657.68</v>
      </c>
      <c r="J241" s="185">
        <v>0</v>
      </c>
      <c r="K241" s="180">
        <v>0</v>
      </c>
      <c r="L241" s="71">
        <v>0</v>
      </c>
      <c r="M241" s="185" t="s">
        <v>2135</v>
      </c>
      <c r="N241" s="185">
        <v>15140</v>
      </c>
      <c r="O241" s="71">
        <v>0</v>
      </c>
      <c r="P241" s="185" t="s">
        <v>501</v>
      </c>
      <c r="Q241" s="183" t="s">
        <v>2135</v>
      </c>
      <c r="R241" s="149" t="s">
        <v>584</v>
      </c>
      <c r="S241" s="149">
        <v>12</v>
      </c>
      <c r="T241" t="s">
        <v>603</v>
      </c>
    </row>
    <row r="242" spans="1:20" x14ac:dyDescent="0.25">
      <c r="A242" s="149" t="s">
        <v>912</v>
      </c>
      <c r="B242" s="149">
        <v>0</v>
      </c>
      <c r="C242" t="s">
        <v>274</v>
      </c>
      <c r="D242" t="s">
        <v>278</v>
      </c>
      <c r="E242" t="s">
        <v>910</v>
      </c>
      <c r="F242" t="s">
        <v>13</v>
      </c>
      <c r="G242" t="s">
        <v>425</v>
      </c>
      <c r="H242" s="149" t="s">
        <v>426</v>
      </c>
      <c r="I242" s="251">
        <v>53431.919999999991</v>
      </c>
      <c r="J242" s="185">
        <v>0</v>
      </c>
      <c r="K242" s="180">
        <v>0</v>
      </c>
      <c r="L242" s="71">
        <v>0</v>
      </c>
      <c r="M242" s="185" t="s">
        <v>2135</v>
      </c>
      <c r="N242" s="185">
        <v>15659.999999999998</v>
      </c>
      <c r="O242" s="71">
        <v>0</v>
      </c>
      <c r="P242" s="185" t="s">
        <v>501</v>
      </c>
      <c r="Q242" s="183" t="s">
        <v>2135</v>
      </c>
      <c r="R242" s="149" t="s">
        <v>584</v>
      </c>
      <c r="S242" s="149">
        <v>12</v>
      </c>
      <c r="T242" t="s">
        <v>276</v>
      </c>
    </row>
    <row r="243" spans="1:20" x14ac:dyDescent="0.25">
      <c r="A243" s="149" t="s">
        <v>827</v>
      </c>
      <c r="B243" s="149">
        <v>13</v>
      </c>
      <c r="C243" t="s">
        <v>218</v>
      </c>
      <c r="D243" t="s">
        <v>220</v>
      </c>
      <c r="E243" t="s">
        <v>596</v>
      </c>
      <c r="F243" t="s">
        <v>12</v>
      </c>
      <c r="G243" t="s">
        <v>1059</v>
      </c>
      <c r="H243" s="149" t="s">
        <v>434</v>
      </c>
      <c r="I243" s="251">
        <v>54975.587275999998</v>
      </c>
      <c r="J243" s="185">
        <v>220605</v>
      </c>
      <c r="K243" s="180">
        <v>98.156666666666595</v>
      </c>
      <c r="L243" s="71">
        <v>21653.851449999984</v>
      </c>
      <c r="M243" s="185">
        <v>0.2492037228349312</v>
      </c>
      <c r="N243" s="185">
        <v>16112.422999999999</v>
      </c>
      <c r="O243" s="71">
        <v>15906</v>
      </c>
      <c r="P243" s="185" t="s">
        <v>1057</v>
      </c>
      <c r="Q243" s="183">
        <v>13.869294605809129</v>
      </c>
      <c r="R243" s="149" t="s">
        <v>584</v>
      </c>
      <c r="S243" s="149">
        <v>12</v>
      </c>
      <c r="T243">
        <v>0</v>
      </c>
    </row>
    <row r="244" spans="1:20" x14ac:dyDescent="0.25">
      <c r="A244" s="149" t="s">
        <v>795</v>
      </c>
      <c r="B244" s="149">
        <v>160</v>
      </c>
      <c r="C244" t="s">
        <v>200</v>
      </c>
      <c r="D244" t="s">
        <v>203</v>
      </c>
      <c r="E244" t="s">
        <v>792</v>
      </c>
      <c r="F244" t="s">
        <v>7</v>
      </c>
      <c r="G244" t="s">
        <v>425</v>
      </c>
      <c r="H244" s="149" t="s">
        <v>426</v>
      </c>
      <c r="I244" s="251">
        <v>56383.299999999996</v>
      </c>
      <c r="J244" s="185">
        <v>0</v>
      </c>
      <c r="K244" s="180">
        <v>0</v>
      </c>
      <c r="L244" s="71">
        <v>0</v>
      </c>
      <c r="M244" s="185" t="s">
        <v>2135</v>
      </c>
      <c r="N244" s="185">
        <v>16525</v>
      </c>
      <c r="O244" s="71">
        <v>0</v>
      </c>
      <c r="P244" s="185" t="s">
        <v>501</v>
      </c>
      <c r="Q244" s="183" t="s">
        <v>2135</v>
      </c>
      <c r="R244" s="149" t="s">
        <v>584</v>
      </c>
      <c r="S244" s="149">
        <v>12</v>
      </c>
      <c r="T244" t="s">
        <v>793</v>
      </c>
    </row>
    <row r="245" spans="1:20" x14ac:dyDescent="0.25">
      <c r="A245" s="149" t="s">
        <v>888</v>
      </c>
      <c r="B245" s="149">
        <v>17</v>
      </c>
      <c r="C245" t="s">
        <v>258</v>
      </c>
      <c r="D245" t="s">
        <v>259</v>
      </c>
      <c r="E245" t="s">
        <v>889</v>
      </c>
      <c r="F245" t="s">
        <v>11</v>
      </c>
      <c r="G245" t="s">
        <v>423</v>
      </c>
      <c r="H245" s="149" t="s">
        <v>424</v>
      </c>
      <c r="I245" s="251">
        <v>58400.935020000012</v>
      </c>
      <c r="J245" s="185">
        <v>164926.1</v>
      </c>
      <c r="K245" s="180">
        <v>74.14</v>
      </c>
      <c r="L245" s="71">
        <v>12227.621054000001</v>
      </c>
      <c r="M245" s="185">
        <v>0.35410365624361462</v>
      </c>
      <c r="N245" s="185">
        <v>17116.335000000003</v>
      </c>
      <c r="O245" s="71">
        <v>1195116</v>
      </c>
      <c r="P245" s="185" t="s">
        <v>1422</v>
      </c>
      <c r="Q245" s="183">
        <v>0.13800007697997518</v>
      </c>
      <c r="R245" s="149" t="s">
        <v>547</v>
      </c>
      <c r="S245" s="149">
        <v>12</v>
      </c>
      <c r="T245" t="s">
        <v>259</v>
      </c>
    </row>
    <row r="246" spans="1:20" x14ac:dyDescent="0.25">
      <c r="A246" s="149" t="s">
        <v>836</v>
      </c>
      <c r="B246" s="149">
        <v>32</v>
      </c>
      <c r="C246" t="s">
        <v>227</v>
      </c>
      <c r="D246" t="s">
        <v>228</v>
      </c>
      <c r="E246" t="s">
        <v>596</v>
      </c>
      <c r="F246" t="s">
        <v>12</v>
      </c>
      <c r="G246" t="s">
        <v>430</v>
      </c>
      <c r="H246" s="149" t="s">
        <v>427</v>
      </c>
      <c r="I246" s="251">
        <v>59529.163999999997</v>
      </c>
      <c r="J246" s="185">
        <v>388466</v>
      </c>
      <c r="K246" s="180">
        <v>52.91</v>
      </c>
      <c r="L246" s="71">
        <v>20553.736059999999</v>
      </c>
      <c r="M246" s="185">
        <v>0.15324163247233991</v>
      </c>
      <c r="N246" s="185">
        <v>17447</v>
      </c>
      <c r="O246" s="71">
        <v>388466</v>
      </c>
      <c r="P246" s="185" t="s">
        <v>1056</v>
      </c>
      <c r="Q246" s="183">
        <v>1</v>
      </c>
      <c r="R246" s="149" t="s">
        <v>584</v>
      </c>
      <c r="S246" s="149">
        <v>12</v>
      </c>
      <c r="T246">
        <v>0</v>
      </c>
    </row>
    <row r="247" spans="1:20" x14ac:dyDescent="0.25">
      <c r="A247" s="149" t="s">
        <v>1042</v>
      </c>
      <c r="B247" s="149">
        <v>0</v>
      </c>
      <c r="C247" t="s">
        <v>1043</v>
      </c>
      <c r="D247" t="s">
        <v>1044</v>
      </c>
      <c r="E247" t="s">
        <v>1030</v>
      </c>
      <c r="F247" t="s">
        <v>4</v>
      </c>
      <c r="G247" t="s">
        <v>423</v>
      </c>
      <c r="H247" s="149" t="s">
        <v>424</v>
      </c>
      <c r="I247" s="251">
        <v>64033.004000000001</v>
      </c>
      <c r="J247" s="185">
        <v>171700.59999999998</v>
      </c>
      <c r="K247" s="180">
        <v>74.14</v>
      </c>
      <c r="L247" s="71">
        <v>12729.882484</v>
      </c>
      <c r="M247" s="185">
        <v>0.37293407244936833</v>
      </c>
      <c r="N247" s="185">
        <v>18767</v>
      </c>
      <c r="O247" s="71">
        <v>1244208</v>
      </c>
      <c r="P247" s="185" t="s">
        <v>1422</v>
      </c>
      <c r="Q247" s="183">
        <v>0.13799991641268983</v>
      </c>
      <c r="R247" s="149" t="s">
        <v>584</v>
      </c>
      <c r="S247" s="149">
        <v>12</v>
      </c>
      <c r="T247" t="s">
        <v>407</v>
      </c>
    </row>
    <row r="248" spans="1:20" x14ac:dyDescent="0.25">
      <c r="A248" s="149" t="s">
        <v>954</v>
      </c>
      <c r="B248" s="149">
        <v>45</v>
      </c>
      <c r="C248" t="s">
        <v>311</v>
      </c>
      <c r="D248" t="s">
        <v>312</v>
      </c>
      <c r="E248" t="s">
        <v>955</v>
      </c>
      <c r="F248" t="s">
        <v>6</v>
      </c>
      <c r="G248" t="s">
        <v>423</v>
      </c>
      <c r="H248" s="149" t="s">
        <v>424</v>
      </c>
      <c r="I248" s="251">
        <v>64183.131999999998</v>
      </c>
      <c r="J248" s="185">
        <v>176866.9</v>
      </c>
      <c r="K248" s="180">
        <v>74.14</v>
      </c>
      <c r="L248" s="71">
        <v>13112.911966</v>
      </c>
      <c r="M248" s="185">
        <v>0.36288944963698688</v>
      </c>
      <c r="N248" s="185">
        <v>18811</v>
      </c>
      <c r="O248" s="71">
        <v>1281644</v>
      </c>
      <c r="P248" s="185" t="s">
        <v>1422</v>
      </c>
      <c r="Q248" s="183">
        <v>0.13800002184694032</v>
      </c>
      <c r="R248" s="149" t="s">
        <v>547</v>
      </c>
      <c r="S248" s="149">
        <v>12</v>
      </c>
      <c r="T248" t="s">
        <v>956</v>
      </c>
    </row>
    <row r="249" spans="1:20" x14ac:dyDescent="0.25">
      <c r="A249" s="149" t="s">
        <v>597</v>
      </c>
      <c r="B249" s="149">
        <v>2</v>
      </c>
      <c r="C249" t="s">
        <v>78</v>
      </c>
      <c r="D249" t="s">
        <v>81</v>
      </c>
      <c r="E249" t="s">
        <v>598</v>
      </c>
      <c r="F249" t="s">
        <v>13</v>
      </c>
      <c r="G249" t="s">
        <v>425</v>
      </c>
      <c r="H249" s="149" t="s">
        <v>426</v>
      </c>
      <c r="I249" s="251">
        <v>72146.740000000005</v>
      </c>
      <c r="J249" s="185">
        <v>0</v>
      </c>
      <c r="K249" s="180">
        <v>0</v>
      </c>
      <c r="L249" s="71">
        <v>0</v>
      </c>
      <c r="M249" s="185" t="s">
        <v>2135</v>
      </c>
      <c r="N249" s="185">
        <v>21145</v>
      </c>
      <c r="O249" s="71">
        <v>0</v>
      </c>
      <c r="P249" s="185" t="s">
        <v>501</v>
      </c>
      <c r="Q249" s="183" t="s">
        <v>2135</v>
      </c>
      <c r="R249" s="149" t="s">
        <v>584</v>
      </c>
      <c r="S249" s="149">
        <v>12</v>
      </c>
      <c r="T249" t="s">
        <v>599</v>
      </c>
    </row>
    <row r="250" spans="1:20" x14ac:dyDescent="0.25">
      <c r="A250" s="149" t="s">
        <v>790</v>
      </c>
      <c r="B250" s="149">
        <v>10</v>
      </c>
      <c r="C250" t="s">
        <v>784</v>
      </c>
      <c r="D250" t="s">
        <v>199</v>
      </c>
      <c r="E250" t="s">
        <v>786</v>
      </c>
      <c r="F250" t="s">
        <v>7</v>
      </c>
      <c r="G250" t="s">
        <v>548</v>
      </c>
      <c r="H250" s="149" t="s">
        <v>427</v>
      </c>
      <c r="I250" s="251">
        <v>72392.40399999998</v>
      </c>
      <c r="J250" s="185">
        <v>244642</v>
      </c>
      <c r="K250" s="180">
        <v>74</v>
      </c>
      <c r="L250" s="71">
        <v>18103.508000000002</v>
      </c>
      <c r="M250" s="185">
        <v>0.29591159326689603</v>
      </c>
      <c r="N250" s="185">
        <v>21216.999999999996</v>
      </c>
      <c r="O250" s="71">
        <v>2208780</v>
      </c>
      <c r="P250" s="185" t="s">
        <v>1422</v>
      </c>
      <c r="Q250" s="183">
        <v>0.11075888046795063</v>
      </c>
      <c r="R250" s="149" t="s">
        <v>584</v>
      </c>
      <c r="S250" s="149">
        <v>12</v>
      </c>
      <c r="T250">
        <v>0</v>
      </c>
    </row>
    <row r="251" spans="1:20" x14ac:dyDescent="0.25">
      <c r="A251" s="149" t="s">
        <v>923</v>
      </c>
      <c r="B251" s="149">
        <v>22</v>
      </c>
      <c r="C251" t="s">
        <v>285</v>
      </c>
      <c r="D251" t="s">
        <v>286</v>
      </c>
      <c r="E251" t="s">
        <v>924</v>
      </c>
      <c r="F251" t="s">
        <v>6</v>
      </c>
      <c r="G251" t="s">
        <v>423</v>
      </c>
      <c r="H251" s="149" t="s">
        <v>424</v>
      </c>
      <c r="I251" s="251">
        <v>74368.39555999999</v>
      </c>
      <c r="J251" s="185">
        <v>192661</v>
      </c>
      <c r="K251" s="180">
        <v>74.14</v>
      </c>
      <c r="L251" s="71">
        <v>14283.886540000001</v>
      </c>
      <c r="M251" s="185">
        <v>0.38600648579629498</v>
      </c>
      <c r="N251" s="185">
        <v>21796.129999999997</v>
      </c>
      <c r="O251" s="71">
        <v>1396096</v>
      </c>
      <c r="P251" s="185" t="s">
        <v>1422</v>
      </c>
      <c r="Q251" s="183">
        <v>0.13799982236178601</v>
      </c>
      <c r="R251" s="149" t="s">
        <v>547</v>
      </c>
      <c r="S251" s="149">
        <v>12</v>
      </c>
      <c r="T251" t="s">
        <v>925</v>
      </c>
    </row>
    <row r="252" spans="1:20" x14ac:dyDescent="0.25">
      <c r="A252" s="149" t="s">
        <v>587</v>
      </c>
      <c r="B252" s="149">
        <v>1</v>
      </c>
      <c r="C252" t="s">
        <v>67</v>
      </c>
      <c r="D252" t="s">
        <v>73</v>
      </c>
      <c r="E252" t="s">
        <v>583</v>
      </c>
      <c r="F252" t="s">
        <v>13</v>
      </c>
      <c r="G252" t="s">
        <v>425</v>
      </c>
      <c r="H252" s="149" t="s">
        <v>426</v>
      </c>
      <c r="I252" s="251">
        <v>75459.792000000001</v>
      </c>
      <c r="J252" s="185">
        <v>0</v>
      </c>
      <c r="K252" s="180">
        <v>0</v>
      </c>
      <c r="L252" s="71">
        <v>0</v>
      </c>
      <c r="M252" s="185" t="s">
        <v>2135</v>
      </c>
      <c r="N252" s="185">
        <v>22116</v>
      </c>
      <c r="O252" s="71">
        <v>0</v>
      </c>
      <c r="P252" s="185" t="s">
        <v>501</v>
      </c>
      <c r="Q252" s="183" t="s">
        <v>2135</v>
      </c>
      <c r="R252" s="149" t="s">
        <v>584</v>
      </c>
      <c r="S252" s="149">
        <v>12</v>
      </c>
      <c r="T252" t="s">
        <v>585</v>
      </c>
    </row>
    <row r="253" spans="1:20" x14ac:dyDescent="0.25">
      <c r="A253" s="149" t="s">
        <v>880</v>
      </c>
      <c r="B253" s="149">
        <v>16</v>
      </c>
      <c r="C253" t="s">
        <v>255</v>
      </c>
      <c r="D253" t="s">
        <v>881</v>
      </c>
      <c r="E253" t="s">
        <v>872</v>
      </c>
      <c r="F253" t="s">
        <v>8</v>
      </c>
      <c r="G253" t="s">
        <v>428</v>
      </c>
      <c r="H253" s="149" t="s">
        <v>429</v>
      </c>
      <c r="I253" s="251">
        <v>79578.076000000001</v>
      </c>
      <c r="J253" s="185">
        <v>221802</v>
      </c>
      <c r="K253" s="180">
        <v>0</v>
      </c>
      <c r="L253" s="71">
        <v>0</v>
      </c>
      <c r="M253" s="185">
        <v>0.35877979459157266</v>
      </c>
      <c r="N253" s="185">
        <v>23323</v>
      </c>
      <c r="O253" s="71">
        <v>0</v>
      </c>
      <c r="P253" s="185" t="s">
        <v>501</v>
      </c>
      <c r="Q253" s="183" t="s">
        <v>2135</v>
      </c>
      <c r="R253" s="149" t="s">
        <v>584</v>
      </c>
      <c r="S253" s="149">
        <v>12</v>
      </c>
      <c r="T253" t="s">
        <v>873</v>
      </c>
    </row>
    <row r="254" spans="1:20" x14ac:dyDescent="0.25">
      <c r="A254" s="149" t="s">
        <v>861</v>
      </c>
      <c r="B254" s="149">
        <v>103</v>
      </c>
      <c r="C254" t="s">
        <v>245</v>
      </c>
      <c r="D254" t="s">
        <v>247</v>
      </c>
      <c r="E254" t="s">
        <v>860</v>
      </c>
      <c r="F254" t="s">
        <v>13</v>
      </c>
      <c r="G254" t="s">
        <v>425</v>
      </c>
      <c r="H254" s="149" t="s">
        <v>426</v>
      </c>
      <c r="I254" s="251">
        <v>83351.747999999992</v>
      </c>
      <c r="J254" s="185">
        <v>0</v>
      </c>
      <c r="K254" s="180">
        <v>0</v>
      </c>
      <c r="L254" s="71">
        <v>0</v>
      </c>
      <c r="M254" s="185" t="s">
        <v>2135</v>
      </c>
      <c r="N254" s="185">
        <v>24429</v>
      </c>
      <c r="O254" s="71">
        <v>0</v>
      </c>
      <c r="P254" s="185" t="s">
        <v>501</v>
      </c>
      <c r="Q254" s="183" t="s">
        <v>2135</v>
      </c>
      <c r="R254" s="149" t="s">
        <v>584</v>
      </c>
      <c r="S254" s="149">
        <v>12</v>
      </c>
      <c r="T254" t="s">
        <v>965</v>
      </c>
    </row>
    <row r="255" spans="1:20" x14ac:dyDescent="0.25">
      <c r="A255" s="149" t="s">
        <v>1034</v>
      </c>
      <c r="B255" s="149">
        <v>0</v>
      </c>
      <c r="C255" t="s">
        <v>1035</v>
      </c>
      <c r="D255" t="s">
        <v>1036</v>
      </c>
      <c r="E255" t="s">
        <v>1030</v>
      </c>
      <c r="F255" t="s">
        <v>4</v>
      </c>
      <c r="G255" t="s">
        <v>423</v>
      </c>
      <c r="H255" s="149" t="s">
        <v>424</v>
      </c>
      <c r="I255" s="251">
        <v>86583.208843999993</v>
      </c>
      <c r="J255" s="185">
        <v>345667.70000000007</v>
      </c>
      <c r="K255" s="180">
        <v>74.14</v>
      </c>
      <c r="L255" s="71">
        <v>25627.803278000003</v>
      </c>
      <c r="M255" s="185">
        <v>0.25048105114825592</v>
      </c>
      <c r="N255" s="185">
        <v>25376.087</v>
      </c>
      <c r="O255" s="71">
        <v>2504838</v>
      </c>
      <c r="P255" s="185" t="s">
        <v>1422</v>
      </c>
      <c r="Q255" s="183">
        <v>0.13800002235673528</v>
      </c>
      <c r="R255" s="149" t="s">
        <v>584</v>
      </c>
      <c r="S255" s="149">
        <v>12</v>
      </c>
      <c r="T255" t="s">
        <v>407</v>
      </c>
    </row>
    <row r="256" spans="1:20" x14ac:dyDescent="0.25">
      <c r="A256" s="149" t="s">
        <v>589</v>
      </c>
      <c r="B256" s="149">
        <v>1</v>
      </c>
      <c r="C256" t="s">
        <v>67</v>
      </c>
      <c r="D256" t="s">
        <v>68</v>
      </c>
      <c r="E256" t="s">
        <v>583</v>
      </c>
      <c r="F256" t="s">
        <v>13</v>
      </c>
      <c r="G256" t="s">
        <v>425</v>
      </c>
      <c r="H256" s="149" t="s">
        <v>426</v>
      </c>
      <c r="I256" s="251">
        <v>93420.56</v>
      </c>
      <c r="J256" s="185">
        <v>0</v>
      </c>
      <c r="K256" s="180">
        <v>0</v>
      </c>
      <c r="L256" s="71">
        <v>0</v>
      </c>
      <c r="M256" s="185" t="s">
        <v>2135</v>
      </c>
      <c r="N256" s="185">
        <v>27380</v>
      </c>
      <c r="O256" s="71">
        <v>0</v>
      </c>
      <c r="P256" s="185" t="s">
        <v>501</v>
      </c>
      <c r="Q256" s="183" t="s">
        <v>2135</v>
      </c>
      <c r="R256" s="149" t="s">
        <v>584</v>
      </c>
      <c r="S256" s="149">
        <v>12</v>
      </c>
      <c r="T256" t="s">
        <v>585</v>
      </c>
    </row>
    <row r="257" spans="1:20" x14ac:dyDescent="0.25">
      <c r="A257" s="149" t="s">
        <v>936</v>
      </c>
      <c r="B257" s="149">
        <v>150</v>
      </c>
      <c r="C257" t="s">
        <v>299</v>
      </c>
      <c r="D257" t="s">
        <v>300</v>
      </c>
      <c r="E257" t="s">
        <v>937</v>
      </c>
      <c r="F257" t="s">
        <v>5</v>
      </c>
      <c r="G257" t="s">
        <v>423</v>
      </c>
      <c r="H257" s="149" t="s">
        <v>424</v>
      </c>
      <c r="I257" s="251">
        <v>104959.86893599998</v>
      </c>
      <c r="J257" s="185">
        <v>271219.90000000002</v>
      </c>
      <c r="K257" s="180">
        <v>74.14</v>
      </c>
      <c r="L257" s="71">
        <v>20108.243386000002</v>
      </c>
      <c r="M257" s="185">
        <v>0.3869917691732796</v>
      </c>
      <c r="N257" s="185">
        <v>30761.977999999996</v>
      </c>
      <c r="O257" s="71">
        <v>1965361</v>
      </c>
      <c r="P257" s="185" t="s">
        <v>1422</v>
      </c>
      <c r="Q257" s="183">
        <v>0.13800004172261485</v>
      </c>
      <c r="R257" s="149" t="s">
        <v>547</v>
      </c>
      <c r="S257" s="149">
        <v>12</v>
      </c>
      <c r="T257" t="s">
        <v>166</v>
      </c>
    </row>
    <row r="258" spans="1:20" x14ac:dyDescent="0.25">
      <c r="A258" s="149" t="s">
        <v>641</v>
      </c>
      <c r="B258" s="149">
        <v>169</v>
      </c>
      <c r="C258" t="s">
        <v>101</v>
      </c>
      <c r="D258" t="s">
        <v>171</v>
      </c>
      <c r="E258" t="s">
        <v>642</v>
      </c>
      <c r="F258" t="s">
        <v>9</v>
      </c>
      <c r="G258" t="s">
        <v>423</v>
      </c>
      <c r="H258" s="149" t="s">
        <v>424</v>
      </c>
      <c r="I258" s="251">
        <v>106670.03839999999</v>
      </c>
      <c r="J258" s="185">
        <v>311624.19999999995</v>
      </c>
      <c r="K258" s="180">
        <v>74.14</v>
      </c>
      <c r="L258" s="71">
        <v>23103.818187999997</v>
      </c>
      <c r="M258" s="185">
        <v>0.34230344883356301</v>
      </c>
      <c r="N258" s="185">
        <v>31263.199999999997</v>
      </c>
      <c r="O258" s="71">
        <v>2258146</v>
      </c>
      <c r="P258" s="185" t="s">
        <v>1422</v>
      </c>
      <c r="Q258" s="183">
        <v>0.13800002302774045</v>
      </c>
      <c r="R258" s="149" t="s">
        <v>547</v>
      </c>
      <c r="S258" s="149">
        <v>9</v>
      </c>
      <c r="T258" t="s">
        <v>643</v>
      </c>
    </row>
    <row r="259" spans="1:20" x14ac:dyDescent="0.25">
      <c r="A259" s="149" t="s">
        <v>774</v>
      </c>
      <c r="B259" s="149">
        <v>8</v>
      </c>
      <c r="C259" t="s">
        <v>187</v>
      </c>
      <c r="D259" t="s">
        <v>189</v>
      </c>
      <c r="E259" t="s">
        <v>596</v>
      </c>
      <c r="F259" t="s">
        <v>12</v>
      </c>
      <c r="G259" t="s">
        <v>425</v>
      </c>
      <c r="H259" s="149" t="s">
        <v>426</v>
      </c>
      <c r="I259" s="251">
        <v>109354.59999999999</v>
      </c>
      <c r="J259" s="185">
        <v>0</v>
      </c>
      <c r="K259" s="180">
        <v>0</v>
      </c>
      <c r="L259" s="71">
        <v>0</v>
      </c>
      <c r="M259" s="185" t="s">
        <v>2135</v>
      </c>
      <c r="N259" s="185">
        <v>32050</v>
      </c>
      <c r="O259" s="71">
        <v>0</v>
      </c>
      <c r="P259" s="185" t="s">
        <v>501</v>
      </c>
      <c r="Q259" s="183" t="s">
        <v>2135</v>
      </c>
      <c r="R259" s="149" t="s">
        <v>584</v>
      </c>
      <c r="S259" s="149">
        <v>12</v>
      </c>
      <c r="T259">
        <v>0</v>
      </c>
    </row>
    <row r="260" spans="1:20" x14ac:dyDescent="0.25">
      <c r="A260" s="149" t="s">
        <v>737</v>
      </c>
      <c r="B260" s="149">
        <v>121</v>
      </c>
      <c r="C260" t="s">
        <v>2005</v>
      </c>
      <c r="D260" t="s">
        <v>154</v>
      </c>
      <c r="E260" t="s">
        <v>596</v>
      </c>
      <c r="F260" t="s">
        <v>12</v>
      </c>
      <c r="G260" t="s">
        <v>430</v>
      </c>
      <c r="H260" s="149" t="s">
        <v>427</v>
      </c>
      <c r="I260" s="251">
        <v>114651.90060000001</v>
      </c>
      <c r="J260" s="185">
        <v>432569</v>
      </c>
      <c r="K260" s="180">
        <v>52.91</v>
      </c>
      <c r="L260" s="71">
        <v>22887.22579</v>
      </c>
      <c r="M260" s="185">
        <v>0.26504881440879952</v>
      </c>
      <c r="N260" s="185">
        <v>33602.550000000003</v>
      </c>
      <c r="O260" s="71">
        <v>428286</v>
      </c>
      <c r="P260" s="185" t="s">
        <v>1056</v>
      </c>
      <c r="Q260" s="183">
        <v>1.0100003268843716</v>
      </c>
      <c r="R260" s="149" t="s">
        <v>584</v>
      </c>
      <c r="S260" s="149">
        <v>12</v>
      </c>
      <c r="T260">
        <v>0</v>
      </c>
    </row>
    <row r="261" spans="1:20" x14ac:dyDescent="0.25">
      <c r="A261" s="149" t="s">
        <v>828</v>
      </c>
      <c r="B261" s="149">
        <v>13</v>
      </c>
      <c r="C261" t="s">
        <v>218</v>
      </c>
      <c r="D261" t="s">
        <v>221</v>
      </c>
      <c r="E261" t="s">
        <v>596</v>
      </c>
      <c r="F261" t="s">
        <v>12</v>
      </c>
      <c r="G261" t="s">
        <v>1424</v>
      </c>
      <c r="H261" s="149" t="s">
        <v>427</v>
      </c>
      <c r="I261" s="251">
        <v>137579.64665600003</v>
      </c>
      <c r="J261" s="185">
        <v>536921</v>
      </c>
      <c r="K261" s="180">
        <v>75.093333333333305</v>
      </c>
      <c r="L261" s="71">
        <v>40319.187626666651</v>
      </c>
      <c r="M261" s="185">
        <v>0.25623815543813711</v>
      </c>
      <c r="N261" s="185">
        <v>40322.288000000008</v>
      </c>
      <c r="O261" s="71">
        <v>3824772</v>
      </c>
      <c r="P261" s="185" t="b">
        <v>0</v>
      </c>
      <c r="Q261" s="183">
        <v>0.1403798710093046</v>
      </c>
      <c r="R261" s="149" t="s">
        <v>584</v>
      </c>
      <c r="S261" s="149">
        <v>12</v>
      </c>
      <c r="T261">
        <v>0</v>
      </c>
    </row>
    <row r="262" spans="1:20" x14ac:dyDescent="0.25">
      <c r="A262" s="149" t="s">
        <v>980</v>
      </c>
      <c r="B262" s="149">
        <v>100</v>
      </c>
      <c r="C262" t="s">
        <v>340</v>
      </c>
      <c r="D262" t="s">
        <v>981</v>
      </c>
      <c r="E262" t="s">
        <v>982</v>
      </c>
      <c r="F262" t="s">
        <v>13</v>
      </c>
      <c r="G262" t="s">
        <v>425</v>
      </c>
      <c r="H262" s="149" t="s">
        <v>426</v>
      </c>
      <c r="I262" s="251">
        <v>138892.28399999999</v>
      </c>
      <c r="J262" s="185">
        <v>0</v>
      </c>
      <c r="K262" s="180">
        <v>0</v>
      </c>
      <c r="L262" s="71">
        <v>0</v>
      </c>
      <c r="M262" s="185" t="s">
        <v>2135</v>
      </c>
      <c r="N262" s="185">
        <v>40707</v>
      </c>
      <c r="O262" s="71">
        <v>0</v>
      </c>
      <c r="P262" s="185" t="s">
        <v>501</v>
      </c>
      <c r="Q262" s="183" t="s">
        <v>2135</v>
      </c>
      <c r="R262" s="149" t="s">
        <v>584</v>
      </c>
      <c r="S262" s="149">
        <v>12</v>
      </c>
      <c r="T262" t="s">
        <v>341</v>
      </c>
    </row>
    <row r="263" spans="1:20" x14ac:dyDescent="0.25">
      <c r="A263" s="149" t="s">
        <v>1037</v>
      </c>
      <c r="B263" s="149">
        <v>452</v>
      </c>
      <c r="C263" t="s">
        <v>1038</v>
      </c>
      <c r="D263" t="s">
        <v>1039</v>
      </c>
      <c r="E263" t="s">
        <v>596</v>
      </c>
      <c r="F263" t="s">
        <v>12</v>
      </c>
      <c r="G263" t="s">
        <v>433</v>
      </c>
      <c r="H263" s="149" t="s">
        <v>434</v>
      </c>
      <c r="I263" s="251">
        <v>144553.58017199996</v>
      </c>
      <c r="J263" s="185">
        <v>286575</v>
      </c>
      <c r="K263" s="180">
        <v>97.13</v>
      </c>
      <c r="L263" s="71">
        <v>27835.029750000002</v>
      </c>
      <c r="M263" s="185">
        <v>0.50441797146296763</v>
      </c>
      <c r="N263" s="185">
        <v>42366.230999999992</v>
      </c>
      <c r="O263" s="71">
        <v>18696</v>
      </c>
      <c r="P263" s="185" t="s">
        <v>1057</v>
      </c>
      <c r="Q263" s="183">
        <v>15.328145057766367</v>
      </c>
      <c r="R263" s="149" t="s">
        <v>584</v>
      </c>
      <c r="S263" s="149">
        <v>12</v>
      </c>
      <c r="T263">
        <v>0</v>
      </c>
    </row>
    <row r="264" spans="1:20" x14ac:dyDescent="0.25">
      <c r="A264" s="149" t="s">
        <v>859</v>
      </c>
      <c r="B264" s="149">
        <v>103</v>
      </c>
      <c r="C264" t="s">
        <v>245</v>
      </c>
      <c r="D264" t="s">
        <v>246</v>
      </c>
      <c r="E264" t="s">
        <v>860</v>
      </c>
      <c r="F264" t="s">
        <v>13</v>
      </c>
      <c r="G264" t="s">
        <v>425</v>
      </c>
      <c r="H264" s="149" t="s">
        <v>426</v>
      </c>
      <c r="I264" s="251">
        <v>155273.296</v>
      </c>
      <c r="J264" s="185">
        <v>0</v>
      </c>
      <c r="K264" s="180">
        <v>0</v>
      </c>
      <c r="L264" s="71">
        <v>0</v>
      </c>
      <c r="M264" s="185" t="s">
        <v>2135</v>
      </c>
      <c r="N264" s="185">
        <v>45508</v>
      </c>
      <c r="O264" s="71">
        <v>0</v>
      </c>
      <c r="P264" s="185" t="s">
        <v>501</v>
      </c>
      <c r="Q264" s="183" t="s">
        <v>2135</v>
      </c>
      <c r="R264" s="149" t="s">
        <v>584</v>
      </c>
      <c r="S264" s="149">
        <v>12</v>
      </c>
      <c r="T264" t="s">
        <v>965</v>
      </c>
    </row>
    <row r="265" spans="1:20" x14ac:dyDescent="0.25">
      <c r="A265" s="149" t="s">
        <v>841</v>
      </c>
      <c r="B265" s="149">
        <v>32</v>
      </c>
      <c r="C265" t="s">
        <v>227</v>
      </c>
      <c r="D265" t="s">
        <v>842</v>
      </c>
      <c r="E265" t="s">
        <v>596</v>
      </c>
      <c r="F265" t="s">
        <v>12</v>
      </c>
      <c r="G265" t="s">
        <v>430</v>
      </c>
      <c r="H265" s="149" t="s">
        <v>427</v>
      </c>
      <c r="I265" s="251">
        <v>158593.17199999999</v>
      </c>
      <c r="J265" s="185">
        <v>502124</v>
      </c>
      <c r="K265" s="180">
        <v>52.91</v>
      </c>
      <c r="L265" s="71">
        <v>26567.380840000002</v>
      </c>
      <c r="M265" s="185">
        <v>0.31584463598633006</v>
      </c>
      <c r="N265" s="185">
        <v>46481</v>
      </c>
      <c r="O265" s="71">
        <v>502124</v>
      </c>
      <c r="P265" s="185" t="s">
        <v>1056</v>
      </c>
      <c r="Q265" s="183">
        <v>1</v>
      </c>
      <c r="R265" s="149" t="s">
        <v>584</v>
      </c>
      <c r="S265" s="149">
        <v>12</v>
      </c>
      <c r="T265">
        <v>0</v>
      </c>
    </row>
    <row r="266" spans="1:20" x14ac:dyDescent="0.25">
      <c r="A266" s="149" t="s">
        <v>1029</v>
      </c>
      <c r="B266" s="149">
        <v>106</v>
      </c>
      <c r="C266" t="s">
        <v>373</v>
      </c>
      <c r="D266" t="s">
        <v>374</v>
      </c>
      <c r="E266" t="s">
        <v>1030</v>
      </c>
      <c r="F266" t="s">
        <v>4</v>
      </c>
      <c r="G266" t="s">
        <v>423</v>
      </c>
      <c r="H266" s="149" t="s">
        <v>424</v>
      </c>
      <c r="I266" s="251">
        <v>159074.264</v>
      </c>
      <c r="J266" s="185">
        <v>426805.89999999997</v>
      </c>
      <c r="K266" s="180">
        <v>74.14</v>
      </c>
      <c r="L266" s="71">
        <v>31643.389425999998</v>
      </c>
      <c r="M266" s="185">
        <v>0.37270868092498255</v>
      </c>
      <c r="N266" s="185">
        <v>46622</v>
      </c>
      <c r="O266" s="71">
        <v>3092796</v>
      </c>
      <c r="P266" s="185" t="s">
        <v>1422</v>
      </c>
      <c r="Q266" s="183">
        <v>0.1380000168132654</v>
      </c>
      <c r="R266" s="149" t="s">
        <v>584</v>
      </c>
      <c r="S266" s="149">
        <v>12</v>
      </c>
      <c r="T266" t="s">
        <v>407</v>
      </c>
    </row>
    <row r="267" spans="1:20" x14ac:dyDescent="0.25">
      <c r="A267" s="149" t="s">
        <v>813</v>
      </c>
      <c r="B267" s="149">
        <v>0</v>
      </c>
      <c r="C267" t="s">
        <v>211</v>
      </c>
      <c r="D267" t="s">
        <v>814</v>
      </c>
      <c r="E267" t="s">
        <v>596</v>
      </c>
      <c r="F267" t="s">
        <v>12</v>
      </c>
      <c r="G267" t="s">
        <v>428</v>
      </c>
      <c r="H267" s="149" t="s">
        <v>429</v>
      </c>
      <c r="I267" s="251">
        <v>163137.95599999995</v>
      </c>
      <c r="J267" s="185">
        <v>454699</v>
      </c>
      <c r="K267" s="180">
        <v>0</v>
      </c>
      <c r="L267" s="71">
        <v>0</v>
      </c>
      <c r="M267" s="185">
        <v>0.35878230653685173</v>
      </c>
      <c r="N267" s="185">
        <v>47812.999999999985</v>
      </c>
      <c r="O267" s="71">
        <v>0</v>
      </c>
      <c r="P267" s="185" t="s">
        <v>501</v>
      </c>
      <c r="Q267" s="183" t="s">
        <v>2135</v>
      </c>
      <c r="R267" s="149" t="s">
        <v>584</v>
      </c>
      <c r="S267" s="149">
        <v>12</v>
      </c>
      <c r="T267">
        <v>0</v>
      </c>
    </row>
    <row r="268" spans="1:20" x14ac:dyDescent="0.25">
      <c r="A268" s="149" t="s">
        <v>740</v>
      </c>
      <c r="B268" s="149">
        <v>121</v>
      </c>
      <c r="C268" t="s">
        <v>2005</v>
      </c>
      <c r="D268" t="s">
        <v>156</v>
      </c>
      <c r="E268" t="s">
        <v>596</v>
      </c>
      <c r="F268" t="s">
        <v>12</v>
      </c>
      <c r="G268" t="s">
        <v>430</v>
      </c>
      <c r="H268" s="149" t="s">
        <v>427</v>
      </c>
      <c r="I268" s="251">
        <v>164236.62</v>
      </c>
      <c r="J268" s="185">
        <v>674245</v>
      </c>
      <c r="K268" s="180">
        <v>52.91</v>
      </c>
      <c r="L268" s="71">
        <v>35674.302949999998</v>
      </c>
      <c r="M268" s="185">
        <v>0.24358596652552114</v>
      </c>
      <c r="N268" s="185">
        <v>48135</v>
      </c>
      <c r="O268" s="71">
        <v>667419</v>
      </c>
      <c r="P268" s="185" t="s">
        <v>1056</v>
      </c>
      <c r="Q268" s="183">
        <v>1.0102274583132935</v>
      </c>
      <c r="R268" s="149" t="s">
        <v>584</v>
      </c>
      <c r="S268" s="149">
        <v>12</v>
      </c>
      <c r="T268">
        <v>0</v>
      </c>
    </row>
    <row r="269" spans="1:20" x14ac:dyDescent="0.25">
      <c r="A269" s="149" t="s">
        <v>828</v>
      </c>
      <c r="B269" s="149">
        <v>13</v>
      </c>
      <c r="C269" t="s">
        <v>218</v>
      </c>
      <c r="D269" t="s">
        <v>221</v>
      </c>
      <c r="E269" t="s">
        <v>596</v>
      </c>
      <c r="F269" t="s">
        <v>12</v>
      </c>
      <c r="G269" t="s">
        <v>435</v>
      </c>
      <c r="H269" s="149" t="s">
        <v>431</v>
      </c>
      <c r="I269" s="251">
        <v>169262.2401</v>
      </c>
      <c r="J269" s="185">
        <v>0</v>
      </c>
      <c r="K269" s="180">
        <v>72.233333333333306</v>
      </c>
      <c r="L269" s="71">
        <v>0</v>
      </c>
      <c r="M269" s="185" t="s">
        <v>2135</v>
      </c>
      <c r="N269" s="185">
        <v>49607.924999999996</v>
      </c>
      <c r="O269" s="71">
        <v>0</v>
      </c>
      <c r="P269" s="185" t="s">
        <v>1422</v>
      </c>
      <c r="Q269" s="183" t="s">
        <v>2135</v>
      </c>
      <c r="R269" s="149" t="s">
        <v>584</v>
      </c>
      <c r="S269" s="149">
        <v>12</v>
      </c>
      <c r="T269">
        <v>0</v>
      </c>
    </row>
    <row r="270" spans="1:20" x14ac:dyDescent="0.25">
      <c r="A270" s="149" t="s">
        <v>751</v>
      </c>
      <c r="B270" s="149">
        <v>214</v>
      </c>
      <c r="C270" t="s">
        <v>167</v>
      </c>
      <c r="D270" t="s">
        <v>168</v>
      </c>
      <c r="E270" t="s">
        <v>753</v>
      </c>
      <c r="F270" t="s">
        <v>10</v>
      </c>
      <c r="G270" t="s">
        <v>430</v>
      </c>
      <c r="H270" s="149" t="s">
        <v>427</v>
      </c>
      <c r="I270" s="251">
        <v>169349.28021999999</v>
      </c>
      <c r="J270" s="185">
        <v>751742</v>
      </c>
      <c r="K270" s="180">
        <v>52.91</v>
      </c>
      <c r="L270" s="71">
        <v>39774.669219999996</v>
      </c>
      <c r="M270" s="185">
        <v>0.22527579970255751</v>
      </c>
      <c r="N270" s="185">
        <v>49633.434999999998</v>
      </c>
      <c r="O270" s="71">
        <v>751742</v>
      </c>
      <c r="P270" s="185" t="s">
        <v>1056</v>
      </c>
      <c r="Q270" s="183">
        <v>1</v>
      </c>
      <c r="R270" s="149" t="s">
        <v>584</v>
      </c>
      <c r="S270" s="149">
        <v>12</v>
      </c>
      <c r="T270" t="s">
        <v>752</v>
      </c>
    </row>
    <row r="271" spans="1:20" x14ac:dyDescent="0.25">
      <c r="A271" s="149" t="s">
        <v>788</v>
      </c>
      <c r="B271" s="149">
        <v>10</v>
      </c>
      <c r="C271" t="s">
        <v>784</v>
      </c>
      <c r="D271" t="s">
        <v>197</v>
      </c>
      <c r="E271" t="s">
        <v>786</v>
      </c>
      <c r="F271" t="s">
        <v>7</v>
      </c>
      <c r="G271" t="s">
        <v>425</v>
      </c>
      <c r="H271" s="149" t="s">
        <v>426</v>
      </c>
      <c r="I271" s="251">
        <v>187506.46000000002</v>
      </c>
      <c r="J271" s="185">
        <v>0</v>
      </c>
      <c r="K271" s="180">
        <v>0</v>
      </c>
      <c r="L271" s="71">
        <v>0</v>
      </c>
      <c r="M271" s="185" t="s">
        <v>2135</v>
      </c>
      <c r="N271" s="185">
        <v>54955.000000000007</v>
      </c>
      <c r="O271" s="71">
        <v>0</v>
      </c>
      <c r="P271" s="185" t="s">
        <v>501</v>
      </c>
      <c r="Q271" s="183" t="s">
        <v>2135</v>
      </c>
      <c r="R271" s="149" t="s">
        <v>584</v>
      </c>
      <c r="S271" s="149">
        <v>12</v>
      </c>
      <c r="T271">
        <v>0</v>
      </c>
    </row>
    <row r="272" spans="1:20" x14ac:dyDescent="0.25">
      <c r="A272" s="149" t="s">
        <v>804</v>
      </c>
      <c r="B272" s="149">
        <v>724</v>
      </c>
      <c r="C272" t="s">
        <v>805</v>
      </c>
      <c r="D272" t="s">
        <v>806</v>
      </c>
      <c r="E272" t="s">
        <v>596</v>
      </c>
      <c r="F272" t="s">
        <v>12</v>
      </c>
      <c r="G272" t="s">
        <v>1058</v>
      </c>
      <c r="H272" s="149" t="s">
        <v>424</v>
      </c>
      <c r="I272" s="251">
        <v>191637.60382799996</v>
      </c>
      <c r="J272" s="185">
        <v>546450</v>
      </c>
      <c r="K272" s="180">
        <v>52.07</v>
      </c>
      <c r="L272" s="71">
        <v>28453.6515</v>
      </c>
      <c r="M272" s="185">
        <v>0.35069558757068342</v>
      </c>
      <c r="N272" s="185">
        <v>56165.768999999993</v>
      </c>
      <c r="O272" s="71">
        <v>1021405</v>
      </c>
      <c r="P272" s="185" t="s">
        <v>1056</v>
      </c>
      <c r="Q272" s="183">
        <v>0.53499836010201629</v>
      </c>
      <c r="R272" s="149" t="s">
        <v>584</v>
      </c>
      <c r="S272" s="149">
        <v>12</v>
      </c>
      <c r="T272">
        <v>0</v>
      </c>
    </row>
    <row r="273" spans="1:20" x14ac:dyDescent="0.25">
      <c r="A273" s="149" t="s">
        <v>1004</v>
      </c>
      <c r="B273" s="149">
        <v>227</v>
      </c>
      <c r="C273" t="s">
        <v>1273</v>
      </c>
      <c r="D273" t="s">
        <v>1006</v>
      </c>
      <c r="E273" t="s">
        <v>1008</v>
      </c>
      <c r="F273" t="s">
        <v>10</v>
      </c>
      <c r="G273" t="s">
        <v>430</v>
      </c>
      <c r="H273" s="149" t="s">
        <v>427</v>
      </c>
      <c r="I273" s="251">
        <v>225529.788</v>
      </c>
      <c r="J273" s="185">
        <v>1050556</v>
      </c>
      <c r="K273" s="180">
        <v>52.91</v>
      </c>
      <c r="L273" s="71">
        <v>55584.917959999992</v>
      </c>
      <c r="M273" s="185">
        <v>0.21467659791577032</v>
      </c>
      <c r="N273" s="185">
        <v>66099</v>
      </c>
      <c r="O273" s="71">
        <v>1078601</v>
      </c>
      <c r="P273" s="185" t="s">
        <v>1056</v>
      </c>
      <c r="Q273" s="183">
        <v>0.97399872612764127</v>
      </c>
      <c r="R273" s="149" t="s">
        <v>584</v>
      </c>
      <c r="S273" s="149">
        <v>12</v>
      </c>
      <c r="T273" t="s">
        <v>1007</v>
      </c>
    </row>
    <row r="274" spans="1:20" x14ac:dyDescent="0.25">
      <c r="A274" s="149" t="s">
        <v>985</v>
      </c>
      <c r="B274" s="149">
        <v>103</v>
      </c>
      <c r="C274" t="s">
        <v>245</v>
      </c>
      <c r="D274" t="s">
        <v>249</v>
      </c>
      <c r="E274" t="s">
        <v>860</v>
      </c>
      <c r="F274" t="s">
        <v>13</v>
      </c>
      <c r="G274" t="s">
        <v>425</v>
      </c>
      <c r="H274" s="149" t="s">
        <v>426</v>
      </c>
      <c r="I274" s="251">
        <v>225830.04399999999</v>
      </c>
      <c r="J274" s="185">
        <v>0</v>
      </c>
      <c r="K274" s="180">
        <v>0</v>
      </c>
      <c r="L274" s="71">
        <v>0</v>
      </c>
      <c r="M274" s="185" t="s">
        <v>2135</v>
      </c>
      <c r="N274" s="185">
        <v>66187</v>
      </c>
      <c r="O274" s="71">
        <v>0</v>
      </c>
      <c r="P274" s="185" t="s">
        <v>501</v>
      </c>
      <c r="Q274" s="183" t="s">
        <v>2135</v>
      </c>
      <c r="R274" s="149" t="s">
        <v>584</v>
      </c>
      <c r="S274" s="149">
        <v>12</v>
      </c>
      <c r="T274" t="s">
        <v>965</v>
      </c>
    </row>
    <row r="275" spans="1:20" x14ac:dyDescent="0.25">
      <c r="A275" s="149" t="s">
        <v>1013</v>
      </c>
      <c r="B275" s="149">
        <v>0</v>
      </c>
      <c r="C275" t="s">
        <v>1014</v>
      </c>
      <c r="D275" t="s">
        <v>1015</v>
      </c>
      <c r="E275" t="s">
        <v>596</v>
      </c>
      <c r="F275" t="s">
        <v>12</v>
      </c>
      <c r="G275" t="s">
        <v>430</v>
      </c>
      <c r="H275" s="149" t="s">
        <v>427</v>
      </c>
      <c r="I275" s="251">
        <v>228840.24687999996</v>
      </c>
      <c r="J275" s="185">
        <v>827270</v>
      </c>
      <c r="K275" s="180">
        <v>52.91</v>
      </c>
      <c r="L275" s="71">
        <v>43770.855699999993</v>
      </c>
      <c r="M275" s="185">
        <v>0.27662099058348538</v>
      </c>
      <c r="N275" s="185">
        <v>67069.239999999991</v>
      </c>
      <c r="O275" s="71">
        <v>892416</v>
      </c>
      <c r="P275" s="185" t="s">
        <v>1056</v>
      </c>
      <c r="Q275" s="183">
        <v>0.92700041236374064</v>
      </c>
      <c r="R275" s="149" t="s">
        <v>584</v>
      </c>
      <c r="S275" s="149">
        <v>12</v>
      </c>
      <c r="T275">
        <v>0</v>
      </c>
    </row>
    <row r="276" spans="1:20" x14ac:dyDescent="0.25">
      <c r="A276" s="149" t="s">
        <v>1022</v>
      </c>
      <c r="B276" s="149">
        <v>0</v>
      </c>
      <c r="C276" t="s">
        <v>1023</v>
      </c>
      <c r="D276" t="s">
        <v>1024</v>
      </c>
      <c r="E276" t="s">
        <v>596</v>
      </c>
      <c r="F276" t="s">
        <v>12</v>
      </c>
      <c r="G276" t="s">
        <v>433</v>
      </c>
      <c r="H276" s="149" t="s">
        <v>434</v>
      </c>
      <c r="I276" s="251">
        <v>232729.10800000001</v>
      </c>
      <c r="J276" s="185">
        <v>388485</v>
      </c>
      <c r="K276" s="180">
        <v>97.13</v>
      </c>
      <c r="L276" s="71">
        <v>37733.548049999998</v>
      </c>
      <c r="M276" s="185">
        <v>0.59906845309342704</v>
      </c>
      <c r="N276" s="185">
        <v>68209</v>
      </c>
      <c r="O276" s="71">
        <v>25621</v>
      </c>
      <c r="P276" s="185" t="s">
        <v>1057</v>
      </c>
      <c r="Q276" s="183">
        <v>15.162757113305492</v>
      </c>
      <c r="R276" s="149" t="s">
        <v>584</v>
      </c>
      <c r="S276" s="149">
        <v>12</v>
      </c>
      <c r="T276">
        <v>0</v>
      </c>
    </row>
    <row r="277" spans="1:20" x14ac:dyDescent="0.25">
      <c r="A277" s="149" t="s">
        <v>983</v>
      </c>
      <c r="B277" s="149">
        <v>100</v>
      </c>
      <c r="C277" t="s">
        <v>340</v>
      </c>
      <c r="D277" t="s">
        <v>342</v>
      </c>
      <c r="E277" t="s">
        <v>982</v>
      </c>
      <c r="F277" t="s">
        <v>13</v>
      </c>
      <c r="G277" t="s">
        <v>425</v>
      </c>
      <c r="H277" s="149" t="s">
        <v>426</v>
      </c>
      <c r="I277" s="251">
        <v>241542.304</v>
      </c>
      <c r="J277" s="185">
        <v>0</v>
      </c>
      <c r="K277" s="180">
        <v>0</v>
      </c>
      <c r="L277" s="71">
        <v>0</v>
      </c>
      <c r="M277" s="185" t="s">
        <v>2135</v>
      </c>
      <c r="N277" s="185">
        <v>70792</v>
      </c>
      <c r="O277" s="71">
        <v>0</v>
      </c>
      <c r="P277" s="185" t="s">
        <v>501</v>
      </c>
      <c r="Q277" s="183" t="s">
        <v>2135</v>
      </c>
      <c r="R277" s="149" t="s">
        <v>584</v>
      </c>
      <c r="S277" s="149">
        <v>12</v>
      </c>
      <c r="T277" t="s">
        <v>341</v>
      </c>
    </row>
    <row r="278" spans="1:20" x14ac:dyDescent="0.25">
      <c r="A278" s="149" t="s">
        <v>801</v>
      </c>
      <c r="B278" s="149">
        <v>726</v>
      </c>
      <c r="C278" t="s">
        <v>2167</v>
      </c>
      <c r="D278" t="s">
        <v>803</v>
      </c>
      <c r="E278" t="s">
        <v>596</v>
      </c>
      <c r="F278" t="s">
        <v>12</v>
      </c>
      <c r="G278" t="s">
        <v>433</v>
      </c>
      <c r="H278" s="149" t="s">
        <v>434</v>
      </c>
      <c r="I278" s="251">
        <v>242398.69552800001</v>
      </c>
      <c r="J278" s="185">
        <v>773839</v>
      </c>
      <c r="K278" s="180">
        <v>97.13</v>
      </c>
      <c r="L278" s="71">
        <v>75162.982069999998</v>
      </c>
      <c r="M278" s="185">
        <v>0.31324176673442411</v>
      </c>
      <c r="N278" s="185">
        <v>71042.994000000006</v>
      </c>
      <c r="O278" s="71">
        <v>48978</v>
      </c>
      <c r="P278" s="185" t="s">
        <v>1057</v>
      </c>
      <c r="Q278" s="183">
        <v>15.799726407774919</v>
      </c>
      <c r="R278" s="149" t="s">
        <v>584</v>
      </c>
      <c r="S278" s="149">
        <v>12</v>
      </c>
      <c r="T278">
        <v>0</v>
      </c>
    </row>
    <row r="279" spans="1:20" x14ac:dyDescent="0.25">
      <c r="A279" s="149" t="s">
        <v>824</v>
      </c>
      <c r="B279" s="149">
        <v>13</v>
      </c>
      <c r="C279" t="s">
        <v>218</v>
      </c>
      <c r="D279" t="s">
        <v>825</v>
      </c>
      <c r="E279" t="s">
        <v>596</v>
      </c>
      <c r="F279" t="s">
        <v>12</v>
      </c>
      <c r="G279" t="s">
        <v>428</v>
      </c>
      <c r="H279" s="149" t="s">
        <v>429</v>
      </c>
      <c r="I279" s="251">
        <v>244909.948</v>
      </c>
      <c r="J279" s="185">
        <v>682617</v>
      </c>
      <c r="K279" s="180">
        <v>0</v>
      </c>
      <c r="L279" s="71">
        <v>0</v>
      </c>
      <c r="M279" s="185">
        <v>0.3587809093532684</v>
      </c>
      <c r="N279" s="185">
        <v>71779</v>
      </c>
      <c r="O279" s="71">
        <v>0</v>
      </c>
      <c r="P279" s="185" t="s">
        <v>501</v>
      </c>
      <c r="Q279" s="183" t="s">
        <v>2135</v>
      </c>
      <c r="R279" s="149" t="s">
        <v>584</v>
      </c>
      <c r="S279" s="149">
        <v>12</v>
      </c>
      <c r="T279">
        <v>0</v>
      </c>
    </row>
    <row r="280" spans="1:20" x14ac:dyDescent="0.25">
      <c r="A280" s="149" t="s">
        <v>740</v>
      </c>
      <c r="B280" s="149">
        <v>121</v>
      </c>
      <c r="C280" t="s">
        <v>2005</v>
      </c>
      <c r="D280" t="s">
        <v>156</v>
      </c>
      <c r="E280" t="s">
        <v>596</v>
      </c>
      <c r="F280" t="s">
        <v>12</v>
      </c>
      <c r="G280" t="s">
        <v>430</v>
      </c>
      <c r="H280" s="149" t="s">
        <v>431</v>
      </c>
      <c r="I280" s="251">
        <v>260503.08825600005</v>
      </c>
      <c r="J280" s="185">
        <v>0</v>
      </c>
      <c r="K280" s="180">
        <v>52.91</v>
      </c>
      <c r="L280" s="71">
        <v>0</v>
      </c>
      <c r="M280" s="185" t="s">
        <v>2135</v>
      </c>
      <c r="N280" s="185">
        <v>76349.088000000018</v>
      </c>
      <c r="O280" s="71">
        <v>0</v>
      </c>
      <c r="P280" s="185" t="s">
        <v>1056</v>
      </c>
      <c r="Q280" s="183" t="s">
        <v>2135</v>
      </c>
      <c r="R280" s="149" t="s">
        <v>584</v>
      </c>
      <c r="S280" s="149">
        <v>12</v>
      </c>
      <c r="T280">
        <v>0</v>
      </c>
    </row>
    <row r="281" spans="1:20" x14ac:dyDescent="0.25">
      <c r="A281" s="149" t="s">
        <v>827</v>
      </c>
      <c r="B281" s="149">
        <v>13</v>
      </c>
      <c r="C281" t="s">
        <v>218</v>
      </c>
      <c r="D281" t="s">
        <v>220</v>
      </c>
      <c r="E281" t="s">
        <v>596</v>
      </c>
      <c r="F281" t="s">
        <v>12</v>
      </c>
      <c r="G281" t="s">
        <v>433</v>
      </c>
      <c r="H281" s="149" t="s">
        <v>434</v>
      </c>
      <c r="I281" s="251">
        <v>275480.98008399998</v>
      </c>
      <c r="J281" s="185">
        <v>1095415</v>
      </c>
      <c r="K281" s="180">
        <v>97.13</v>
      </c>
      <c r="L281" s="71">
        <v>106397.65894999998</v>
      </c>
      <c r="M281" s="185">
        <v>0.25148549187659469</v>
      </c>
      <c r="N281" s="185">
        <v>80738.856999999989</v>
      </c>
      <c r="O281" s="71">
        <v>78134</v>
      </c>
      <c r="P281" s="185" t="s">
        <v>1057</v>
      </c>
      <c r="Q281" s="183">
        <v>14.019696930913559</v>
      </c>
      <c r="R281" s="149" t="s">
        <v>584</v>
      </c>
      <c r="S281" s="149">
        <v>12</v>
      </c>
      <c r="T281">
        <v>0</v>
      </c>
    </row>
    <row r="282" spans="1:20" x14ac:dyDescent="0.25">
      <c r="A282" s="149" t="s">
        <v>738</v>
      </c>
      <c r="B282" s="149">
        <v>121</v>
      </c>
      <c r="C282" t="s">
        <v>2005</v>
      </c>
      <c r="D282" t="s">
        <v>739</v>
      </c>
      <c r="E282" t="s">
        <v>596</v>
      </c>
      <c r="F282" t="s">
        <v>12</v>
      </c>
      <c r="G282" t="s">
        <v>425</v>
      </c>
      <c r="H282" s="149" t="s">
        <v>426</v>
      </c>
      <c r="I282" s="251">
        <v>283571.32</v>
      </c>
      <c r="J282" s="185">
        <v>0</v>
      </c>
      <c r="K282" s="180">
        <v>0</v>
      </c>
      <c r="L282" s="71">
        <v>0</v>
      </c>
      <c r="M282" s="185" t="s">
        <v>2135</v>
      </c>
      <c r="N282" s="185">
        <v>83110</v>
      </c>
      <c r="O282" s="71">
        <v>0</v>
      </c>
      <c r="P282" s="185" t="s">
        <v>501</v>
      </c>
      <c r="Q282" s="183" t="s">
        <v>2135</v>
      </c>
      <c r="R282" s="149" t="s">
        <v>584</v>
      </c>
      <c r="S282" s="149">
        <v>12</v>
      </c>
      <c r="T282">
        <v>0</v>
      </c>
    </row>
    <row r="283" spans="1:20" x14ac:dyDescent="0.25">
      <c r="A283" s="149" t="s">
        <v>581</v>
      </c>
      <c r="B283" s="149">
        <v>1</v>
      </c>
      <c r="C283" t="s">
        <v>67</v>
      </c>
      <c r="D283" t="s">
        <v>582</v>
      </c>
      <c r="E283" t="s">
        <v>583</v>
      </c>
      <c r="F283" t="s">
        <v>13</v>
      </c>
      <c r="G283" t="s">
        <v>425</v>
      </c>
      <c r="H283" s="149" t="s">
        <v>426</v>
      </c>
      <c r="I283" s="251">
        <v>285243.19999999995</v>
      </c>
      <c r="J283" s="185">
        <v>0</v>
      </c>
      <c r="K283" s="180">
        <v>0</v>
      </c>
      <c r="L283" s="71">
        <v>0</v>
      </c>
      <c r="M283" s="185" t="s">
        <v>2135</v>
      </c>
      <c r="N283" s="185">
        <v>83599.999999999985</v>
      </c>
      <c r="O283" s="71">
        <v>0</v>
      </c>
      <c r="P283" s="185" t="s">
        <v>501</v>
      </c>
      <c r="Q283" s="183" t="s">
        <v>2135</v>
      </c>
      <c r="R283" s="149" t="s">
        <v>584</v>
      </c>
      <c r="S283" s="149">
        <v>12</v>
      </c>
      <c r="T283" t="s">
        <v>585</v>
      </c>
    </row>
    <row r="284" spans="1:20" x14ac:dyDescent="0.25">
      <c r="A284" s="149" t="s">
        <v>827</v>
      </c>
      <c r="B284" s="149">
        <v>13</v>
      </c>
      <c r="C284" t="s">
        <v>218</v>
      </c>
      <c r="D284" t="s">
        <v>220</v>
      </c>
      <c r="E284" t="s">
        <v>596</v>
      </c>
      <c r="F284" t="s">
        <v>12</v>
      </c>
      <c r="G284" t="s">
        <v>436</v>
      </c>
      <c r="H284" s="149" t="s">
        <v>434</v>
      </c>
      <c r="I284" s="251">
        <v>302851.42651200003</v>
      </c>
      <c r="J284" s="185">
        <v>1207917</v>
      </c>
      <c r="K284" s="180">
        <v>93.24</v>
      </c>
      <c r="L284" s="71">
        <v>112626.18107999999</v>
      </c>
      <c r="M284" s="185">
        <v>0.25072205003489478</v>
      </c>
      <c r="N284" s="185">
        <v>88760.676000000007</v>
      </c>
      <c r="O284" s="71">
        <v>86635</v>
      </c>
      <c r="P284" s="185" t="s">
        <v>1057</v>
      </c>
      <c r="Q284" s="183">
        <v>13.942598257055463</v>
      </c>
      <c r="R284" s="149" t="s">
        <v>584</v>
      </c>
      <c r="S284" s="149">
        <v>12</v>
      </c>
      <c r="T284">
        <v>0</v>
      </c>
    </row>
    <row r="285" spans="1:20" x14ac:dyDescent="0.25">
      <c r="A285" s="149" t="s">
        <v>839</v>
      </c>
      <c r="B285" s="149">
        <v>32</v>
      </c>
      <c r="C285" t="s">
        <v>227</v>
      </c>
      <c r="D285" t="s">
        <v>230</v>
      </c>
      <c r="E285" t="s">
        <v>596</v>
      </c>
      <c r="F285" t="s">
        <v>12</v>
      </c>
      <c r="G285" t="s">
        <v>430</v>
      </c>
      <c r="H285" s="149" t="s">
        <v>431</v>
      </c>
      <c r="I285" s="251">
        <v>441475.26799999998</v>
      </c>
      <c r="J285" s="185">
        <v>123066</v>
      </c>
      <c r="K285" s="180">
        <v>52.91</v>
      </c>
      <c r="L285" s="71">
        <v>6511.4220599999999</v>
      </c>
      <c r="M285" s="185">
        <v>3.5873049258121656</v>
      </c>
      <c r="N285" s="185">
        <v>129389</v>
      </c>
      <c r="O285" s="71">
        <v>122943</v>
      </c>
      <c r="P285" s="185" t="s">
        <v>1056</v>
      </c>
      <c r="Q285" s="183">
        <v>1.0010004636294869</v>
      </c>
      <c r="R285" s="149" t="s">
        <v>584</v>
      </c>
      <c r="S285" s="149">
        <v>12</v>
      </c>
      <c r="T285">
        <v>0</v>
      </c>
    </row>
    <row r="286" spans="1:20" x14ac:dyDescent="0.25">
      <c r="A286" s="149" t="s">
        <v>884</v>
      </c>
      <c r="B286" s="149">
        <v>16</v>
      </c>
      <c r="C286" t="s">
        <v>255</v>
      </c>
      <c r="D286" t="s">
        <v>885</v>
      </c>
      <c r="E286" t="s">
        <v>872</v>
      </c>
      <c r="F286" t="s">
        <v>8</v>
      </c>
      <c r="G286" t="s">
        <v>425</v>
      </c>
      <c r="H286" s="149" t="s">
        <v>426</v>
      </c>
      <c r="I286" s="251">
        <v>457313.77199999988</v>
      </c>
      <c r="J286" s="185">
        <v>0</v>
      </c>
      <c r="K286" s="180">
        <v>0</v>
      </c>
      <c r="L286" s="71">
        <v>0</v>
      </c>
      <c r="M286" s="185" t="s">
        <v>2135</v>
      </c>
      <c r="N286" s="185">
        <v>134030.99999999997</v>
      </c>
      <c r="O286" s="71">
        <v>0</v>
      </c>
      <c r="P286" s="185" t="s">
        <v>501</v>
      </c>
      <c r="Q286" s="183" t="s">
        <v>2135</v>
      </c>
      <c r="R286" s="149" t="s">
        <v>584</v>
      </c>
      <c r="S286" s="149">
        <v>12</v>
      </c>
      <c r="T286" t="s">
        <v>873</v>
      </c>
    </row>
    <row r="287" spans="1:20" x14ac:dyDescent="0.25">
      <c r="A287" s="149" t="s">
        <v>749</v>
      </c>
      <c r="B287" s="149">
        <v>520</v>
      </c>
      <c r="C287" t="s">
        <v>750</v>
      </c>
      <c r="D287" t="s">
        <v>165</v>
      </c>
      <c r="E287" t="s">
        <v>596</v>
      </c>
      <c r="F287" t="s">
        <v>12</v>
      </c>
      <c r="G287" t="s">
        <v>433</v>
      </c>
      <c r="H287" s="149" t="s">
        <v>434</v>
      </c>
      <c r="I287" s="251">
        <v>651903.54399999999</v>
      </c>
      <c r="J287" s="185">
        <v>3244117</v>
      </c>
      <c r="K287" s="180">
        <v>97.13</v>
      </c>
      <c r="L287" s="71">
        <v>315101.08421</v>
      </c>
      <c r="M287" s="185">
        <v>0.20094945527550331</v>
      </c>
      <c r="N287" s="185">
        <v>191062</v>
      </c>
      <c r="O287" s="71">
        <v>212780</v>
      </c>
      <c r="P287" s="185" t="s">
        <v>1057</v>
      </c>
      <c r="Q287" s="183">
        <v>15.246343641319672</v>
      </c>
      <c r="R287" s="149" t="s">
        <v>584</v>
      </c>
      <c r="S287" s="149">
        <v>12</v>
      </c>
      <c r="T287">
        <v>0</v>
      </c>
    </row>
    <row r="288" spans="1:20" x14ac:dyDescent="0.25">
      <c r="A288" s="149" t="s">
        <v>773</v>
      </c>
      <c r="B288" s="149">
        <v>8</v>
      </c>
      <c r="C288" t="s">
        <v>187</v>
      </c>
      <c r="D288" t="s">
        <v>188</v>
      </c>
      <c r="E288" t="s">
        <v>596</v>
      </c>
      <c r="F288" t="s">
        <v>12</v>
      </c>
      <c r="G288" t="s">
        <v>430</v>
      </c>
      <c r="H288" s="149" t="s">
        <v>427</v>
      </c>
      <c r="I288" s="251">
        <v>667148.36</v>
      </c>
      <c r="J288" s="185">
        <v>2883493</v>
      </c>
      <c r="K288" s="180">
        <v>52.91</v>
      </c>
      <c r="L288" s="71">
        <v>152565.61463</v>
      </c>
      <c r="M288" s="185">
        <v>0.23136812192712103</v>
      </c>
      <c r="N288" s="185">
        <v>195530</v>
      </c>
      <c r="O288" s="71">
        <v>2883493</v>
      </c>
      <c r="P288" s="185" t="s">
        <v>1056</v>
      </c>
      <c r="Q288" s="183">
        <v>1</v>
      </c>
      <c r="R288" s="149" t="s">
        <v>584</v>
      </c>
      <c r="S288" s="149">
        <v>12</v>
      </c>
      <c r="T288">
        <v>0</v>
      </c>
    </row>
    <row r="289" spans="1:20" x14ac:dyDescent="0.25">
      <c r="A289" s="149" t="s">
        <v>776</v>
      </c>
      <c r="B289" s="149">
        <v>8</v>
      </c>
      <c r="C289" t="s">
        <v>187</v>
      </c>
      <c r="D289" t="s">
        <v>537</v>
      </c>
      <c r="E289" t="s">
        <v>596</v>
      </c>
      <c r="F289" t="s">
        <v>12</v>
      </c>
      <c r="G289" t="s">
        <v>430</v>
      </c>
      <c r="H289" s="149" t="s">
        <v>431</v>
      </c>
      <c r="I289" s="251">
        <v>680451.74800000002</v>
      </c>
      <c r="J289" s="185">
        <v>0</v>
      </c>
      <c r="K289" s="180">
        <v>52.91</v>
      </c>
      <c r="L289" s="71">
        <v>0</v>
      </c>
      <c r="M289" s="185" t="s">
        <v>2135</v>
      </c>
      <c r="N289" s="185">
        <v>199429</v>
      </c>
      <c r="O289" s="71">
        <v>0</v>
      </c>
      <c r="P289" s="185" t="s">
        <v>1056</v>
      </c>
      <c r="Q289" s="183" t="s">
        <v>2135</v>
      </c>
      <c r="R289" s="149" t="s">
        <v>584</v>
      </c>
      <c r="S289" s="149">
        <v>12</v>
      </c>
      <c r="T289">
        <v>0</v>
      </c>
    </row>
    <row r="290" spans="1:20" x14ac:dyDescent="0.25">
      <c r="A290" s="149" t="s">
        <v>828</v>
      </c>
      <c r="B290" s="149">
        <v>13</v>
      </c>
      <c r="C290" t="s">
        <v>218</v>
      </c>
      <c r="D290" t="s">
        <v>221</v>
      </c>
      <c r="E290" t="s">
        <v>596</v>
      </c>
      <c r="F290" t="s">
        <v>12</v>
      </c>
      <c r="G290" t="s">
        <v>435</v>
      </c>
      <c r="H290" s="149" t="s">
        <v>432</v>
      </c>
      <c r="I290" s="251">
        <v>762444.27462000004</v>
      </c>
      <c r="J290" s="185">
        <v>2187690</v>
      </c>
      <c r="K290" s="180">
        <v>72.233333333333306</v>
      </c>
      <c r="L290" s="71">
        <v>158024.14099999995</v>
      </c>
      <c r="M290" s="185">
        <v>0.34851568303553065</v>
      </c>
      <c r="N290" s="185">
        <v>223459.63500000001</v>
      </c>
      <c r="O290" s="71">
        <v>18376596</v>
      </c>
      <c r="P290" s="185" t="s">
        <v>1422</v>
      </c>
      <c r="Q290" s="183">
        <v>0.11904761904761904</v>
      </c>
      <c r="R290" s="149" t="s">
        <v>584</v>
      </c>
      <c r="S290" s="149">
        <v>12</v>
      </c>
      <c r="T290">
        <v>0</v>
      </c>
    </row>
    <row r="291" spans="1:20" x14ac:dyDescent="0.25">
      <c r="A291" s="149" t="s">
        <v>773</v>
      </c>
      <c r="B291" s="149">
        <v>8</v>
      </c>
      <c r="C291" t="s">
        <v>187</v>
      </c>
      <c r="D291" t="s">
        <v>188</v>
      </c>
      <c r="E291" t="s">
        <v>596</v>
      </c>
      <c r="F291" t="s">
        <v>12</v>
      </c>
      <c r="G291" t="s">
        <v>430</v>
      </c>
      <c r="H291" s="149" t="s">
        <v>431</v>
      </c>
      <c r="I291" s="251">
        <v>768324.39599999995</v>
      </c>
      <c r="J291" s="185">
        <v>0</v>
      </c>
      <c r="K291" s="180">
        <v>52.91</v>
      </c>
      <c r="L291" s="71">
        <v>0</v>
      </c>
      <c r="M291" s="185" t="s">
        <v>2135</v>
      </c>
      <c r="N291" s="185">
        <v>225183</v>
      </c>
      <c r="O291" s="71">
        <v>0</v>
      </c>
      <c r="P291" s="185" t="s">
        <v>1056</v>
      </c>
      <c r="Q291" s="183" t="s">
        <v>2135</v>
      </c>
      <c r="R291" s="149" t="s">
        <v>584</v>
      </c>
      <c r="S291" s="149">
        <v>12</v>
      </c>
      <c r="T291">
        <v>0</v>
      </c>
    </row>
    <row r="292" spans="1:20" x14ac:dyDescent="0.25">
      <c r="A292" s="149" t="s">
        <v>839</v>
      </c>
      <c r="B292" s="149">
        <v>32</v>
      </c>
      <c r="C292" t="s">
        <v>227</v>
      </c>
      <c r="D292" t="s">
        <v>230</v>
      </c>
      <c r="E292" t="s">
        <v>596</v>
      </c>
      <c r="F292" t="s">
        <v>12</v>
      </c>
      <c r="G292" t="s">
        <v>430</v>
      </c>
      <c r="H292" s="149" t="s">
        <v>432</v>
      </c>
      <c r="I292" s="251">
        <v>825345.74</v>
      </c>
      <c r="J292" s="185">
        <v>3080977</v>
      </c>
      <c r="K292" s="180">
        <v>52.91</v>
      </c>
      <c r="L292" s="71">
        <v>163014.49307</v>
      </c>
      <c r="M292" s="185">
        <v>0.26788442107811905</v>
      </c>
      <c r="N292" s="185">
        <v>241895</v>
      </c>
      <c r="O292" s="71">
        <v>3077899</v>
      </c>
      <c r="P292" s="185" t="s">
        <v>1056</v>
      </c>
      <c r="Q292" s="183">
        <v>1.001000032814592</v>
      </c>
      <c r="R292" s="149" t="s">
        <v>584</v>
      </c>
      <c r="S292" s="149">
        <v>12</v>
      </c>
      <c r="T292">
        <v>0</v>
      </c>
    </row>
    <row r="293" spans="1:20" x14ac:dyDescent="0.25">
      <c r="A293" s="149" t="s">
        <v>588</v>
      </c>
      <c r="B293" s="149">
        <v>1</v>
      </c>
      <c r="C293" t="s">
        <v>67</v>
      </c>
      <c r="D293" t="s">
        <v>74</v>
      </c>
      <c r="E293" t="s">
        <v>583</v>
      </c>
      <c r="F293" t="s">
        <v>13</v>
      </c>
      <c r="G293" t="s">
        <v>425</v>
      </c>
      <c r="H293" s="149" t="s">
        <v>426</v>
      </c>
      <c r="I293" s="251">
        <v>974463.78799999994</v>
      </c>
      <c r="J293" s="185">
        <v>0</v>
      </c>
      <c r="K293" s="180">
        <v>0</v>
      </c>
      <c r="L293" s="71">
        <v>0</v>
      </c>
      <c r="M293" s="185" t="s">
        <v>2135</v>
      </c>
      <c r="N293" s="185">
        <v>285599</v>
      </c>
      <c r="O293" s="71">
        <v>0</v>
      </c>
      <c r="P293" s="185" t="s">
        <v>501</v>
      </c>
      <c r="Q293" s="183" t="s">
        <v>2135</v>
      </c>
      <c r="R293" s="149" t="s">
        <v>584</v>
      </c>
      <c r="S293" s="149">
        <v>12</v>
      </c>
      <c r="T293" t="s">
        <v>585</v>
      </c>
    </row>
    <row r="294" spans="1:20" x14ac:dyDescent="0.25">
      <c r="A294" s="149" t="s">
        <v>740</v>
      </c>
      <c r="B294" s="149">
        <v>121</v>
      </c>
      <c r="C294" t="s">
        <v>2005</v>
      </c>
      <c r="D294" t="s">
        <v>156</v>
      </c>
      <c r="E294" t="s">
        <v>596</v>
      </c>
      <c r="F294" t="s">
        <v>12</v>
      </c>
      <c r="G294" t="s">
        <v>430</v>
      </c>
      <c r="H294" s="149" t="s">
        <v>432</v>
      </c>
      <c r="I294" s="251">
        <v>1256452.120836</v>
      </c>
      <c r="J294" s="185">
        <v>4958794</v>
      </c>
      <c r="K294" s="180">
        <v>52.91</v>
      </c>
      <c r="L294" s="71">
        <v>262369.79054000002</v>
      </c>
      <c r="M294" s="185">
        <v>0.2533785676186589</v>
      </c>
      <c r="N294" s="185">
        <v>368245.05300000001</v>
      </c>
      <c r="O294" s="71">
        <v>4900454</v>
      </c>
      <c r="P294" s="185" t="s">
        <v>1056</v>
      </c>
      <c r="Q294" s="183">
        <v>1.011905019412487</v>
      </c>
      <c r="R294" s="149" t="s">
        <v>584</v>
      </c>
      <c r="S294" s="149">
        <v>12</v>
      </c>
      <c r="T294">
        <v>0</v>
      </c>
    </row>
    <row r="295" spans="1:20" x14ac:dyDescent="0.25">
      <c r="A295" s="149" t="s">
        <v>838</v>
      </c>
      <c r="B295" s="149">
        <v>32</v>
      </c>
      <c r="C295" t="s">
        <v>227</v>
      </c>
      <c r="D295" t="s">
        <v>229</v>
      </c>
      <c r="E295" t="s">
        <v>596</v>
      </c>
      <c r="F295" t="s">
        <v>12</v>
      </c>
      <c r="G295" t="s">
        <v>425</v>
      </c>
      <c r="H295" s="149" t="s">
        <v>426</v>
      </c>
      <c r="I295" s="251">
        <v>1475945.9</v>
      </c>
      <c r="J295" s="185">
        <v>0</v>
      </c>
      <c r="K295" s="180">
        <v>0</v>
      </c>
      <c r="L295" s="71">
        <v>0</v>
      </c>
      <c r="M295" s="185" t="s">
        <v>2135</v>
      </c>
      <c r="N295" s="185">
        <v>432575</v>
      </c>
      <c r="O295" s="71">
        <v>0</v>
      </c>
      <c r="P295" s="185" t="s">
        <v>501</v>
      </c>
      <c r="Q295" s="183" t="s">
        <v>2135</v>
      </c>
      <c r="R295" s="149" t="s">
        <v>584</v>
      </c>
      <c r="S295" s="149">
        <v>12</v>
      </c>
      <c r="T295">
        <v>0</v>
      </c>
    </row>
    <row r="296" spans="1:20" x14ac:dyDescent="0.25">
      <c r="A296" s="149" t="s">
        <v>776</v>
      </c>
      <c r="B296" s="149">
        <v>8</v>
      </c>
      <c r="C296" t="s">
        <v>187</v>
      </c>
      <c r="D296" t="s">
        <v>537</v>
      </c>
      <c r="E296" t="s">
        <v>596</v>
      </c>
      <c r="F296" t="s">
        <v>12</v>
      </c>
      <c r="G296" t="s">
        <v>430</v>
      </c>
      <c r="H296" s="149" t="s">
        <v>432</v>
      </c>
      <c r="I296" s="251">
        <v>2422270.9240000001</v>
      </c>
      <c r="J296" s="185">
        <v>6883626</v>
      </c>
      <c r="K296" s="180">
        <v>52.91</v>
      </c>
      <c r="L296" s="71">
        <v>364212.65165999997</v>
      </c>
      <c r="M296" s="185">
        <v>0.35188880453412202</v>
      </c>
      <c r="N296" s="185">
        <v>709927</v>
      </c>
      <c r="O296" s="71">
        <v>6883626</v>
      </c>
      <c r="P296" s="185" t="s">
        <v>1056</v>
      </c>
      <c r="Q296" s="183">
        <v>1</v>
      </c>
      <c r="R296" s="149" t="s">
        <v>584</v>
      </c>
      <c r="S296" s="149">
        <v>12</v>
      </c>
      <c r="T296">
        <v>0</v>
      </c>
    </row>
    <row r="297" spans="1:20" x14ac:dyDescent="0.25">
      <c r="A297" s="149" t="s">
        <v>773</v>
      </c>
      <c r="B297" s="149">
        <v>8</v>
      </c>
      <c r="C297" t="s">
        <v>187</v>
      </c>
      <c r="D297" t="s">
        <v>188</v>
      </c>
      <c r="E297" t="s">
        <v>596</v>
      </c>
      <c r="F297" t="s">
        <v>12</v>
      </c>
      <c r="G297" t="s">
        <v>430</v>
      </c>
      <c r="H297" s="149" t="s">
        <v>432</v>
      </c>
      <c r="I297" s="251">
        <v>2715160.4159999997</v>
      </c>
      <c r="J297" s="185">
        <v>10070753</v>
      </c>
      <c r="K297" s="180">
        <v>52.91</v>
      </c>
      <c r="L297" s="71">
        <v>532843.54122999997</v>
      </c>
      <c r="M297" s="185">
        <v>0.26960848071638732</v>
      </c>
      <c r="N297" s="185">
        <v>795768</v>
      </c>
      <c r="O297" s="71">
        <v>10070753</v>
      </c>
      <c r="P297" s="185" t="s">
        <v>1056</v>
      </c>
      <c r="Q297" s="183">
        <v>1</v>
      </c>
      <c r="R297" s="149" t="s">
        <v>584</v>
      </c>
      <c r="S297" s="149">
        <v>12</v>
      </c>
      <c r="T297">
        <v>0</v>
      </c>
    </row>
  </sheetData>
  <autoFilter ref="A4:U297" xr:uid="{00000000-0001-0000-1100-000000000000}">
    <sortState xmlns:xlrd2="http://schemas.microsoft.com/office/spreadsheetml/2017/richdata2" ref="A5:U297">
      <sortCondition ref="I4:I297"/>
    </sortState>
  </autoFilter>
  <sortState xmlns:xlrd2="http://schemas.microsoft.com/office/spreadsheetml/2017/richdata2" ref="A5:U291">
    <sortCondition ref="F5:F291"/>
    <sortCondition ref="E5:E291"/>
    <sortCondition ref="C5:C291"/>
    <sortCondition ref="D5:D291"/>
  </sortState>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AA192"/>
  <sheetViews>
    <sheetView workbookViewId="0">
      <pane xSplit="2" ySplit="2" topLeftCell="E3" activePane="bottomRight" state="frozen"/>
      <selection activeCell="H4" sqref="H4"/>
      <selection pane="topRight" activeCell="H4" sqref="H4"/>
      <selection pane="bottomLeft" activeCell="H4" sqref="H4"/>
      <selection pane="bottomRight" activeCell="A4" sqref="A4:XFD5"/>
    </sheetView>
  </sheetViews>
  <sheetFormatPr defaultColWidth="9.140625" defaultRowHeight="15" x14ac:dyDescent="0.25"/>
  <cols>
    <col min="1" max="1" width="13.85546875" customWidth="1"/>
    <col min="4" max="4" width="30.28515625" style="23" customWidth="1"/>
    <col min="5" max="5" width="20.5703125" style="23" customWidth="1"/>
    <col min="6" max="6" width="18.5703125" style="23" customWidth="1"/>
    <col min="7" max="7" width="17.28515625" style="26" customWidth="1"/>
    <col min="8" max="8" width="12.28515625" style="245" customWidth="1"/>
    <col min="9" max="9" width="12.28515625" style="246" customWidth="1"/>
    <col min="10" max="10" width="12.28515625" style="247" customWidth="1"/>
    <col min="11" max="11" width="12.28515625" style="346" customWidth="1"/>
    <col min="12" max="12" width="12.28515625" style="246" customWidth="1"/>
    <col min="13" max="19" width="12.28515625" style="23" customWidth="1"/>
    <col min="20" max="20" width="12.28515625" style="246" customWidth="1"/>
    <col min="21" max="23" width="12.28515625" style="23" customWidth="1"/>
    <col min="24" max="24" width="12.28515625" style="148" customWidth="1"/>
    <col min="25" max="25" width="12.28515625" style="23" customWidth="1"/>
    <col min="26" max="26" width="27.7109375" customWidth="1"/>
    <col min="27" max="27" width="20" customWidth="1"/>
  </cols>
  <sheetData>
    <row r="1" spans="1:27" x14ac:dyDescent="0.25">
      <c r="A1" s="3" t="s">
        <v>2154</v>
      </c>
      <c r="F1" s="239"/>
      <c r="H1" s="240"/>
      <c r="I1" s="241"/>
      <c r="J1" s="242"/>
      <c r="L1" s="241"/>
      <c r="M1" s="239"/>
      <c r="N1" s="239"/>
      <c r="O1" s="243"/>
      <c r="P1" s="239"/>
      <c r="Q1" s="239"/>
      <c r="R1" s="239"/>
      <c r="S1" s="243"/>
      <c r="T1" s="241"/>
      <c r="U1" s="239"/>
      <c r="V1" s="239"/>
      <c r="W1" s="243"/>
    </row>
    <row r="2" spans="1:27" ht="45" x14ac:dyDescent="0.25">
      <c r="A2" s="351" t="s">
        <v>1272</v>
      </c>
      <c r="B2" s="145" t="s">
        <v>564</v>
      </c>
      <c r="C2" s="145" t="s">
        <v>1371</v>
      </c>
      <c r="D2" s="352" t="s">
        <v>53</v>
      </c>
      <c r="E2" s="145" t="s">
        <v>1452</v>
      </c>
      <c r="F2" s="145" t="s">
        <v>1061</v>
      </c>
      <c r="G2" s="270" t="s">
        <v>0</v>
      </c>
      <c r="H2" s="353" t="s">
        <v>442</v>
      </c>
      <c r="I2" s="334" t="s">
        <v>443</v>
      </c>
      <c r="J2" s="354" t="s">
        <v>444</v>
      </c>
      <c r="K2" s="355" t="s">
        <v>445</v>
      </c>
      <c r="L2" s="334" t="s">
        <v>446</v>
      </c>
      <c r="M2" s="356" t="s">
        <v>447</v>
      </c>
      <c r="N2" s="356" t="s">
        <v>448</v>
      </c>
      <c r="O2" s="357" t="s">
        <v>449</v>
      </c>
      <c r="P2" s="356" t="s">
        <v>450</v>
      </c>
      <c r="Q2" s="356" t="s">
        <v>451</v>
      </c>
      <c r="R2" s="356" t="s">
        <v>452</v>
      </c>
      <c r="S2" s="357" t="s">
        <v>453</v>
      </c>
      <c r="T2" s="334" t="s">
        <v>454</v>
      </c>
      <c r="U2" s="356" t="s">
        <v>455</v>
      </c>
      <c r="V2" s="356" t="s">
        <v>456</v>
      </c>
      <c r="W2" s="357" t="s">
        <v>457</v>
      </c>
      <c r="X2" s="147" t="s">
        <v>57</v>
      </c>
      <c r="Y2" s="145" t="s">
        <v>571</v>
      </c>
      <c r="Z2" s="145" t="s">
        <v>1063</v>
      </c>
      <c r="AA2" s="145" t="s">
        <v>58</v>
      </c>
    </row>
    <row r="3" spans="1:27" x14ac:dyDescent="0.25">
      <c r="A3" t="s">
        <v>1257</v>
      </c>
      <c r="B3">
        <v>0</v>
      </c>
      <c r="C3">
        <v>227</v>
      </c>
      <c r="D3" t="s">
        <v>1273</v>
      </c>
      <c r="E3" t="s">
        <v>1005</v>
      </c>
      <c r="F3" t="s">
        <v>1008</v>
      </c>
      <c r="G3" s="26" t="s">
        <v>10</v>
      </c>
      <c r="H3" s="244">
        <v>0</v>
      </c>
      <c r="I3" s="257">
        <v>0</v>
      </c>
      <c r="J3" s="258">
        <v>0</v>
      </c>
      <c r="K3" s="346">
        <v>0</v>
      </c>
      <c r="L3" s="259">
        <v>13905</v>
      </c>
      <c r="M3" s="259">
        <v>68810</v>
      </c>
      <c r="N3" s="259">
        <v>109</v>
      </c>
      <c r="O3" s="244">
        <v>0.20207818631012933</v>
      </c>
      <c r="P3" s="259">
        <v>0</v>
      </c>
      <c r="Q3" s="259">
        <v>0</v>
      </c>
      <c r="R3" s="259">
        <v>0</v>
      </c>
      <c r="S3" s="244" t="s">
        <v>501</v>
      </c>
      <c r="T3" s="259">
        <v>13905</v>
      </c>
      <c r="U3" s="259">
        <v>68810</v>
      </c>
      <c r="V3" s="259">
        <v>109</v>
      </c>
      <c r="W3" s="244">
        <v>0.20207818631012933</v>
      </c>
      <c r="X3" s="259" t="s">
        <v>1069</v>
      </c>
      <c r="Y3" s="148">
        <v>12</v>
      </c>
      <c r="Z3" t="s">
        <v>1007</v>
      </c>
      <c r="AA3" t="s">
        <v>2144</v>
      </c>
    </row>
    <row r="4" spans="1:27" x14ac:dyDescent="0.25">
      <c r="A4" t="s">
        <v>1176</v>
      </c>
      <c r="B4">
        <v>331910</v>
      </c>
      <c r="C4">
        <v>360</v>
      </c>
      <c r="D4" s="148" t="s">
        <v>193</v>
      </c>
      <c r="E4" s="148" t="s">
        <v>194</v>
      </c>
      <c r="F4" s="148" t="s">
        <v>782</v>
      </c>
      <c r="G4" s="26" t="s">
        <v>6</v>
      </c>
      <c r="H4" s="244">
        <v>6.0406999999999993</v>
      </c>
      <c r="I4" s="257">
        <v>24.995999999999999</v>
      </c>
      <c r="J4" s="258">
        <v>20</v>
      </c>
      <c r="K4" s="346">
        <v>0.24166666666666664</v>
      </c>
      <c r="L4" s="259">
        <v>3.7163500000000003</v>
      </c>
      <c r="M4" s="259">
        <v>15.378</v>
      </c>
      <c r="N4" s="259">
        <v>8</v>
      </c>
      <c r="O4" s="244">
        <v>0.24166666666666667</v>
      </c>
      <c r="P4" s="259">
        <v>2.7537916666666664</v>
      </c>
      <c r="Q4" s="259">
        <v>11.395</v>
      </c>
      <c r="R4" s="259">
        <v>10</v>
      </c>
      <c r="S4" s="244">
        <v>0.24166666666666664</v>
      </c>
      <c r="T4" s="259">
        <v>12.510841666666666</v>
      </c>
      <c r="U4" s="259">
        <v>51.769000000000005</v>
      </c>
      <c r="V4" s="259">
        <v>40</v>
      </c>
      <c r="W4" s="244">
        <v>0.24166666666666664</v>
      </c>
      <c r="X4" s="259" t="s">
        <v>547</v>
      </c>
      <c r="Y4" s="148">
        <v>12</v>
      </c>
      <c r="Z4" t="s">
        <v>194</v>
      </c>
      <c r="AA4" t="s">
        <v>2144</v>
      </c>
    </row>
    <row r="5" spans="1:27" x14ac:dyDescent="0.25">
      <c r="A5" t="s">
        <v>1179</v>
      </c>
      <c r="B5">
        <v>331930</v>
      </c>
      <c r="C5">
        <v>383</v>
      </c>
      <c r="D5" s="148" t="s">
        <v>397</v>
      </c>
      <c r="E5" s="148" t="s">
        <v>398</v>
      </c>
      <c r="F5" s="148" t="s">
        <v>797</v>
      </c>
      <c r="G5" s="26" t="s">
        <v>5</v>
      </c>
      <c r="H5" s="244">
        <v>7.8033999999999981</v>
      </c>
      <c r="I5" s="257">
        <v>39.016999999999996</v>
      </c>
      <c r="J5" s="258">
        <v>39</v>
      </c>
      <c r="K5" s="346">
        <v>0.19999999999999998</v>
      </c>
      <c r="L5" s="259">
        <v>12.329199999999998</v>
      </c>
      <c r="M5" s="259">
        <v>61.646000000000001</v>
      </c>
      <c r="N5" s="259">
        <v>14</v>
      </c>
      <c r="O5" s="244">
        <v>0.19999999999999998</v>
      </c>
      <c r="P5" s="259">
        <v>1.5225999999999997</v>
      </c>
      <c r="Q5" s="259">
        <v>7.6129999999999995</v>
      </c>
      <c r="R5" s="259">
        <v>6</v>
      </c>
      <c r="S5" s="244">
        <v>0.19999999999999998</v>
      </c>
      <c r="T5" s="259">
        <v>21.655199999999994</v>
      </c>
      <c r="U5" s="259">
        <v>111.673</v>
      </c>
      <c r="V5" s="259">
        <v>62</v>
      </c>
      <c r="W5" s="244">
        <v>0.19391616594879688</v>
      </c>
      <c r="X5" s="259" t="s">
        <v>547</v>
      </c>
      <c r="Y5" s="148">
        <v>12</v>
      </c>
      <c r="Z5" t="s">
        <v>398</v>
      </c>
      <c r="AA5" t="s">
        <v>2144</v>
      </c>
    </row>
    <row r="6" spans="1:27" ht="30" x14ac:dyDescent="0.25">
      <c r="A6" t="s">
        <v>1084</v>
      </c>
      <c r="B6">
        <v>331130</v>
      </c>
      <c r="C6">
        <v>2</v>
      </c>
      <c r="D6" s="148" t="s">
        <v>78</v>
      </c>
      <c r="E6" s="148" t="s">
        <v>88</v>
      </c>
      <c r="F6" s="148" t="s">
        <v>634</v>
      </c>
      <c r="G6" s="26" t="s">
        <v>14</v>
      </c>
      <c r="H6" s="244">
        <v>14.399385000000002</v>
      </c>
      <c r="I6" s="257">
        <v>6.0060000000000002</v>
      </c>
      <c r="J6" s="258">
        <v>4</v>
      </c>
      <c r="K6" s="346">
        <v>2.3975000000000004</v>
      </c>
      <c r="L6" s="259">
        <v>20.779132500000003</v>
      </c>
      <c r="M6" s="259">
        <v>8.6669999999999998</v>
      </c>
      <c r="N6" s="259">
        <v>1</v>
      </c>
      <c r="O6" s="244">
        <v>2.3975000000000004</v>
      </c>
      <c r="P6" s="259">
        <v>0</v>
      </c>
      <c r="Q6" s="259">
        <v>0</v>
      </c>
      <c r="R6" s="259">
        <v>0</v>
      </c>
      <c r="S6" s="244" t="s">
        <v>501</v>
      </c>
      <c r="T6" s="259">
        <v>35.178517500000005</v>
      </c>
      <c r="U6" s="259">
        <v>14.672999999999998</v>
      </c>
      <c r="V6" s="259">
        <v>5</v>
      </c>
      <c r="W6" s="244">
        <v>2.3975000000000009</v>
      </c>
      <c r="X6" s="259" t="s">
        <v>547</v>
      </c>
      <c r="Y6" s="148">
        <v>12</v>
      </c>
      <c r="Z6" t="s">
        <v>88</v>
      </c>
      <c r="AA6" t="s">
        <v>2144</v>
      </c>
    </row>
    <row r="7" spans="1:27" x14ac:dyDescent="0.25">
      <c r="A7" t="s">
        <v>1211</v>
      </c>
      <c r="B7">
        <v>332190</v>
      </c>
      <c r="C7">
        <v>570</v>
      </c>
      <c r="D7" s="148" t="s">
        <v>402</v>
      </c>
      <c r="E7" s="148" t="s">
        <v>403</v>
      </c>
      <c r="F7" s="148" t="s">
        <v>901</v>
      </c>
      <c r="G7" s="26" t="s">
        <v>9</v>
      </c>
      <c r="H7" s="244">
        <v>31.024560000000001</v>
      </c>
      <c r="I7" s="257">
        <v>17.528000000000002</v>
      </c>
      <c r="J7" s="258">
        <v>18</v>
      </c>
      <c r="K7" s="346">
        <v>1.7699999999999998</v>
      </c>
      <c r="L7" s="259">
        <v>29.548379999999995</v>
      </c>
      <c r="M7" s="259">
        <v>16.693999999999999</v>
      </c>
      <c r="N7" s="259">
        <v>1</v>
      </c>
      <c r="O7" s="244">
        <v>1.7699999999999998</v>
      </c>
      <c r="P7" s="259">
        <v>26.788949999999993</v>
      </c>
      <c r="Q7" s="259">
        <v>15.134999999999998</v>
      </c>
      <c r="R7" s="259">
        <v>8</v>
      </c>
      <c r="S7" s="244">
        <v>1.7699999999999998</v>
      </c>
      <c r="T7" s="259">
        <v>87.361889999999988</v>
      </c>
      <c r="U7" s="259">
        <v>49.357000000000006</v>
      </c>
      <c r="V7" s="259">
        <v>26</v>
      </c>
      <c r="W7" s="244">
        <v>1.7699999999999996</v>
      </c>
      <c r="X7" s="259" t="s">
        <v>547</v>
      </c>
      <c r="Y7" s="148">
        <v>12</v>
      </c>
      <c r="Z7" t="s">
        <v>403</v>
      </c>
      <c r="AA7" t="s">
        <v>2144</v>
      </c>
    </row>
    <row r="8" spans="1:27" x14ac:dyDescent="0.25">
      <c r="A8" t="s">
        <v>1262</v>
      </c>
      <c r="B8">
        <v>332740</v>
      </c>
      <c r="C8">
        <v>242</v>
      </c>
      <c r="D8" s="148" t="s">
        <v>369</v>
      </c>
      <c r="E8" s="148" t="s">
        <v>370</v>
      </c>
      <c r="F8" s="148" t="s">
        <v>1026</v>
      </c>
      <c r="G8" s="26" t="s">
        <v>4</v>
      </c>
      <c r="H8" s="244">
        <v>32.342587499999993</v>
      </c>
      <c r="I8" s="257">
        <v>48.818999999999996</v>
      </c>
      <c r="J8" s="258">
        <v>15</v>
      </c>
      <c r="K8" s="346">
        <v>0.66249999999999998</v>
      </c>
      <c r="L8" s="259">
        <v>41.770624999999995</v>
      </c>
      <c r="M8" s="259">
        <v>63.05</v>
      </c>
      <c r="N8" s="259">
        <v>7</v>
      </c>
      <c r="O8" s="244">
        <v>0.66249999999999998</v>
      </c>
      <c r="P8" s="259">
        <v>43.368574999999993</v>
      </c>
      <c r="Q8" s="259">
        <v>65.461999999999989</v>
      </c>
      <c r="R8" s="259">
        <v>6</v>
      </c>
      <c r="S8" s="244">
        <v>0.66249999999999998</v>
      </c>
      <c r="T8" s="259">
        <v>117.48178749999998</v>
      </c>
      <c r="U8" s="259">
        <v>177.33100000000002</v>
      </c>
      <c r="V8" s="259">
        <v>27</v>
      </c>
      <c r="W8" s="244">
        <v>0.66249999999999987</v>
      </c>
      <c r="X8" s="259" t="s">
        <v>547</v>
      </c>
      <c r="Y8" s="148">
        <v>12</v>
      </c>
      <c r="Z8" t="s">
        <v>370</v>
      </c>
      <c r="AA8" t="s">
        <v>2144</v>
      </c>
    </row>
    <row r="9" spans="1:27" ht="30" x14ac:dyDescent="0.25">
      <c r="A9" t="s">
        <v>1219</v>
      </c>
      <c r="B9">
        <v>332270</v>
      </c>
      <c r="C9">
        <v>343</v>
      </c>
      <c r="D9" s="148" t="s">
        <v>279</v>
      </c>
      <c r="E9" s="148" t="s">
        <v>284</v>
      </c>
      <c r="F9" s="148" t="s">
        <v>989</v>
      </c>
      <c r="G9" s="26" t="s">
        <v>14</v>
      </c>
      <c r="H9" s="244">
        <v>39.933000000000007</v>
      </c>
      <c r="I9" s="257">
        <v>35.234999999999999</v>
      </c>
      <c r="J9" s="258">
        <v>19</v>
      </c>
      <c r="K9" s="346">
        <v>1.1333333333333335</v>
      </c>
      <c r="L9" s="259">
        <v>58.946933333333334</v>
      </c>
      <c r="M9" s="259">
        <v>52.011999999999993</v>
      </c>
      <c r="N9" s="259">
        <v>7</v>
      </c>
      <c r="O9" s="244">
        <v>1.1333333333333335</v>
      </c>
      <c r="P9" s="259">
        <v>12.470066666666668</v>
      </c>
      <c r="Q9" s="259">
        <v>11.002999999999998</v>
      </c>
      <c r="R9" s="259">
        <v>1</v>
      </c>
      <c r="S9" s="244">
        <v>1.1333333333333335</v>
      </c>
      <c r="T9" s="259">
        <v>111.35000000000001</v>
      </c>
      <c r="U9" s="259">
        <v>98.262</v>
      </c>
      <c r="V9" s="259">
        <v>28</v>
      </c>
      <c r="W9" s="244">
        <v>1.133194927845963</v>
      </c>
      <c r="X9" s="259" t="s">
        <v>547</v>
      </c>
      <c r="Y9" s="148">
        <v>12</v>
      </c>
      <c r="Z9" t="s">
        <v>284</v>
      </c>
      <c r="AA9" t="s">
        <v>2144</v>
      </c>
    </row>
    <row r="10" spans="1:27" x14ac:dyDescent="0.25">
      <c r="A10" t="s">
        <v>1217</v>
      </c>
      <c r="B10">
        <v>332250</v>
      </c>
      <c r="C10">
        <v>343</v>
      </c>
      <c r="D10" s="148" t="s">
        <v>279</v>
      </c>
      <c r="E10" s="148" t="s">
        <v>282</v>
      </c>
      <c r="F10" s="148" t="s">
        <v>918</v>
      </c>
      <c r="G10" s="26" t="s">
        <v>9</v>
      </c>
      <c r="H10" s="244">
        <v>43.661666666666676</v>
      </c>
      <c r="I10" s="257">
        <v>38.524999999999999</v>
      </c>
      <c r="J10" s="258">
        <v>15</v>
      </c>
      <c r="K10" s="346">
        <v>1.1333333333333335</v>
      </c>
      <c r="L10" s="259">
        <v>14.620000000000003</v>
      </c>
      <c r="M10" s="259">
        <v>12.9</v>
      </c>
      <c r="N10" s="259">
        <v>3</v>
      </c>
      <c r="O10" s="244">
        <v>1.1333333333333335</v>
      </c>
      <c r="P10" s="259">
        <v>6.293400000000001</v>
      </c>
      <c r="Q10" s="259">
        <v>5.5529999999999999</v>
      </c>
      <c r="R10" s="259">
        <v>2</v>
      </c>
      <c r="S10" s="244">
        <v>1.1333333333333335</v>
      </c>
      <c r="T10" s="259">
        <v>64.575066666666686</v>
      </c>
      <c r="U10" s="259">
        <v>56.977999999999994</v>
      </c>
      <c r="V10" s="259">
        <v>20</v>
      </c>
      <c r="W10" s="244">
        <v>1.1333333333333337</v>
      </c>
      <c r="X10" s="259" t="s">
        <v>547</v>
      </c>
      <c r="Y10" s="148">
        <v>12</v>
      </c>
      <c r="Z10" t="s">
        <v>282</v>
      </c>
      <c r="AA10" t="s">
        <v>2144</v>
      </c>
    </row>
    <row r="11" spans="1:27" ht="30" x14ac:dyDescent="0.25">
      <c r="A11" t="s">
        <v>1078</v>
      </c>
      <c r="B11">
        <v>331100</v>
      </c>
      <c r="C11">
        <v>2</v>
      </c>
      <c r="D11" s="148" t="s">
        <v>78</v>
      </c>
      <c r="E11" s="148" t="s">
        <v>1079</v>
      </c>
      <c r="F11" s="148" t="s">
        <v>622</v>
      </c>
      <c r="G11" s="26" t="s">
        <v>14</v>
      </c>
      <c r="H11" s="244">
        <v>48.019045833333344</v>
      </c>
      <c r="I11" s="257">
        <v>98.165000000000006</v>
      </c>
      <c r="J11" s="258">
        <v>27</v>
      </c>
      <c r="K11" s="346">
        <v>0.48916666666666675</v>
      </c>
      <c r="L11" s="259">
        <v>66.441062500000001</v>
      </c>
      <c r="M11" s="259">
        <v>135.82499999999999</v>
      </c>
      <c r="N11" s="259">
        <v>14</v>
      </c>
      <c r="O11" s="244">
        <v>0.48916666666666669</v>
      </c>
      <c r="P11" s="259">
        <v>58.391825000000011</v>
      </c>
      <c r="Q11" s="259">
        <v>119.37</v>
      </c>
      <c r="R11" s="259">
        <v>6</v>
      </c>
      <c r="S11" s="244">
        <v>0.48916666666666675</v>
      </c>
      <c r="T11" s="259">
        <v>172.85193333333336</v>
      </c>
      <c r="U11" s="259">
        <v>353.3599999999999</v>
      </c>
      <c r="V11" s="259">
        <v>47</v>
      </c>
      <c r="W11" s="244">
        <v>0.48916666666666692</v>
      </c>
      <c r="X11" s="259" t="s">
        <v>547</v>
      </c>
      <c r="Y11" s="148">
        <v>12</v>
      </c>
      <c r="Z11" t="s">
        <v>1079</v>
      </c>
      <c r="AA11" t="s">
        <v>2144</v>
      </c>
    </row>
    <row r="12" spans="1:27" x14ac:dyDescent="0.25">
      <c r="A12" t="s">
        <v>1238</v>
      </c>
      <c r="B12">
        <v>332450</v>
      </c>
      <c r="C12">
        <v>662</v>
      </c>
      <c r="D12" s="148" t="s">
        <v>315</v>
      </c>
      <c r="E12" s="148" t="s">
        <v>316</v>
      </c>
      <c r="F12" s="148" t="s">
        <v>960</v>
      </c>
      <c r="G12" s="26" t="s">
        <v>6</v>
      </c>
      <c r="H12" s="244">
        <v>52.731769999999997</v>
      </c>
      <c r="I12" s="257">
        <v>57.946999999999996</v>
      </c>
      <c r="J12" s="258">
        <v>23</v>
      </c>
      <c r="K12" s="346">
        <v>0.91</v>
      </c>
      <c r="L12" s="259">
        <v>56.868630000000003</v>
      </c>
      <c r="M12" s="259">
        <v>62.493000000000002</v>
      </c>
      <c r="N12" s="259">
        <v>12</v>
      </c>
      <c r="O12" s="244">
        <v>0.91</v>
      </c>
      <c r="P12" s="259">
        <v>28.528500000000001</v>
      </c>
      <c r="Q12" s="259">
        <v>31.35</v>
      </c>
      <c r="R12" s="259">
        <v>6</v>
      </c>
      <c r="S12" s="244">
        <v>0.91</v>
      </c>
      <c r="T12" s="259">
        <v>138.12889999999999</v>
      </c>
      <c r="U12" s="259">
        <v>151.79000000000002</v>
      </c>
      <c r="V12" s="259">
        <v>41</v>
      </c>
      <c r="W12" s="244">
        <v>0.90999999999999981</v>
      </c>
      <c r="X12" s="259" t="s">
        <v>547</v>
      </c>
      <c r="Y12" s="148">
        <v>12</v>
      </c>
      <c r="Z12" t="s">
        <v>316</v>
      </c>
      <c r="AA12" t="s">
        <v>2144</v>
      </c>
    </row>
    <row r="13" spans="1:27" x14ac:dyDescent="0.25">
      <c r="A13" t="s">
        <v>1158</v>
      </c>
      <c r="B13">
        <v>331740</v>
      </c>
      <c r="C13">
        <v>683</v>
      </c>
      <c r="D13" s="148" t="s">
        <v>152</v>
      </c>
      <c r="E13" s="148" t="s">
        <v>153</v>
      </c>
      <c r="F13" s="148" t="s">
        <v>736</v>
      </c>
      <c r="G13" s="26" t="s">
        <v>8</v>
      </c>
      <c r="H13" s="244">
        <v>53.519900000000014</v>
      </c>
      <c r="I13" s="257">
        <v>76.457000000000008</v>
      </c>
      <c r="J13" s="258">
        <v>14</v>
      </c>
      <c r="K13" s="346">
        <v>0.70000000000000007</v>
      </c>
      <c r="L13" s="259">
        <v>79.837800000000016</v>
      </c>
      <c r="M13" s="259">
        <v>114.054</v>
      </c>
      <c r="N13" s="259">
        <v>12</v>
      </c>
      <c r="O13" s="244">
        <v>0.70000000000000018</v>
      </c>
      <c r="P13" s="259">
        <v>11.3764</v>
      </c>
      <c r="Q13" s="259">
        <v>16.251999999999999</v>
      </c>
      <c r="R13" s="259">
        <v>3</v>
      </c>
      <c r="S13" s="244">
        <v>0.70000000000000007</v>
      </c>
      <c r="T13" s="259">
        <v>144.73410000000004</v>
      </c>
      <c r="U13" s="259">
        <v>214.345</v>
      </c>
      <c r="V13" s="259">
        <v>32</v>
      </c>
      <c r="W13" s="244">
        <v>0.67523898388112646</v>
      </c>
      <c r="X13" s="259" t="s">
        <v>547</v>
      </c>
      <c r="Y13" s="148">
        <v>12</v>
      </c>
      <c r="Z13" t="s">
        <v>153</v>
      </c>
      <c r="AA13" t="s">
        <v>2144</v>
      </c>
    </row>
    <row r="14" spans="1:27" x14ac:dyDescent="0.25">
      <c r="A14" t="s">
        <v>1182</v>
      </c>
      <c r="B14">
        <v>331970</v>
      </c>
      <c r="C14">
        <v>442</v>
      </c>
      <c r="D14" s="148" t="s">
        <v>209</v>
      </c>
      <c r="E14" s="148" t="s">
        <v>210</v>
      </c>
      <c r="F14" s="148" t="s">
        <v>812</v>
      </c>
      <c r="G14" s="26" t="s">
        <v>4</v>
      </c>
      <c r="H14" s="244">
        <v>53.6235</v>
      </c>
      <c r="I14" s="257">
        <v>127.67500000000001</v>
      </c>
      <c r="J14" s="258">
        <v>28</v>
      </c>
      <c r="K14" s="346">
        <v>0.42</v>
      </c>
      <c r="L14" s="259">
        <v>169.62623999999997</v>
      </c>
      <c r="M14" s="259">
        <v>403.87199999999996</v>
      </c>
      <c r="N14" s="259">
        <v>17</v>
      </c>
      <c r="O14" s="244">
        <v>0.42</v>
      </c>
      <c r="P14" s="259">
        <v>38.560200000000002</v>
      </c>
      <c r="Q14" s="259">
        <v>91.81</v>
      </c>
      <c r="R14" s="259">
        <v>14</v>
      </c>
      <c r="S14" s="244">
        <v>0.42</v>
      </c>
      <c r="T14" s="259">
        <v>261.80993999999998</v>
      </c>
      <c r="U14" s="259">
        <v>635.69499999999994</v>
      </c>
      <c r="V14" s="259">
        <v>59</v>
      </c>
      <c r="W14" s="244">
        <v>0.41184835495009403</v>
      </c>
      <c r="X14" s="259" t="s">
        <v>547</v>
      </c>
      <c r="Y14" s="148">
        <v>12</v>
      </c>
      <c r="Z14" t="s">
        <v>210</v>
      </c>
      <c r="AA14" t="s">
        <v>2144</v>
      </c>
    </row>
    <row r="15" spans="1:27" x14ac:dyDescent="0.25">
      <c r="A15" t="s">
        <v>1067</v>
      </c>
      <c r="B15">
        <v>331040</v>
      </c>
      <c r="C15">
        <v>293</v>
      </c>
      <c r="D15" s="148" t="s">
        <v>65</v>
      </c>
      <c r="E15" s="148" t="s">
        <v>66</v>
      </c>
      <c r="F15" s="148" t="s">
        <v>580</v>
      </c>
      <c r="G15" s="26" t="s">
        <v>4</v>
      </c>
      <c r="H15" s="244">
        <v>55.376639999999981</v>
      </c>
      <c r="I15" s="257">
        <v>173.05199999999996</v>
      </c>
      <c r="J15" s="258">
        <v>41</v>
      </c>
      <c r="K15" s="346">
        <v>0.31999999999999995</v>
      </c>
      <c r="L15" s="259">
        <v>57.638399999999983</v>
      </c>
      <c r="M15" s="259">
        <v>180.11999999999998</v>
      </c>
      <c r="N15" s="259">
        <v>16</v>
      </c>
      <c r="O15" s="244">
        <v>0.31999999999999995</v>
      </c>
      <c r="P15" s="259">
        <v>51.582079999999998</v>
      </c>
      <c r="Q15" s="259">
        <v>161.19400000000002</v>
      </c>
      <c r="R15" s="259">
        <v>15</v>
      </c>
      <c r="S15" s="244">
        <v>0.31999999999999995</v>
      </c>
      <c r="T15" s="259">
        <v>164.59711999999996</v>
      </c>
      <c r="U15" s="259">
        <v>526.44899999999996</v>
      </c>
      <c r="V15" s="259">
        <v>73</v>
      </c>
      <c r="W15" s="244">
        <v>0.3126553949195458</v>
      </c>
      <c r="X15" s="259" t="s">
        <v>547</v>
      </c>
      <c r="Y15" s="148">
        <v>8</v>
      </c>
      <c r="Z15" t="s">
        <v>66</v>
      </c>
      <c r="AA15" t="s">
        <v>2144</v>
      </c>
    </row>
    <row r="16" spans="1:27" x14ac:dyDescent="0.25">
      <c r="A16" t="s">
        <v>1064</v>
      </c>
      <c r="B16">
        <v>331010</v>
      </c>
      <c r="C16">
        <v>449</v>
      </c>
      <c r="D16" s="148" t="s">
        <v>59</v>
      </c>
      <c r="E16" s="148" t="s">
        <v>60</v>
      </c>
      <c r="F16" s="148" t="s">
        <v>574</v>
      </c>
      <c r="G16" s="26" t="s">
        <v>8</v>
      </c>
      <c r="H16" s="244">
        <v>55.571400000000004</v>
      </c>
      <c r="I16" s="257">
        <v>123.49199999999998</v>
      </c>
      <c r="J16" s="258">
        <v>22</v>
      </c>
      <c r="K16" s="346">
        <v>0.45000000000000012</v>
      </c>
      <c r="L16" s="259">
        <v>27.378000000000007</v>
      </c>
      <c r="M16" s="259">
        <v>60.839999999999996</v>
      </c>
      <c r="N16" s="259">
        <v>5</v>
      </c>
      <c r="O16" s="244">
        <v>0.45000000000000012</v>
      </c>
      <c r="P16" s="259">
        <v>17.835750000000004</v>
      </c>
      <c r="Q16" s="259">
        <v>39.634999999999998</v>
      </c>
      <c r="R16" s="259">
        <v>5</v>
      </c>
      <c r="S16" s="244">
        <v>0.45000000000000012</v>
      </c>
      <c r="T16" s="259">
        <v>100.78515000000002</v>
      </c>
      <c r="U16" s="259">
        <v>223.96699999999993</v>
      </c>
      <c r="V16" s="259">
        <v>32</v>
      </c>
      <c r="W16" s="244">
        <v>0.45000000000000023</v>
      </c>
      <c r="X16" s="259" t="s">
        <v>547</v>
      </c>
      <c r="Y16" s="148">
        <v>12</v>
      </c>
      <c r="Z16" t="s">
        <v>60</v>
      </c>
      <c r="AA16" t="s">
        <v>2144</v>
      </c>
    </row>
    <row r="17" spans="1:27" x14ac:dyDescent="0.25">
      <c r="A17" t="s">
        <v>1169</v>
      </c>
      <c r="B17">
        <v>331850</v>
      </c>
      <c r="C17">
        <v>686</v>
      </c>
      <c r="D17" s="148" t="s">
        <v>177</v>
      </c>
      <c r="E17" s="148" t="s">
        <v>178</v>
      </c>
      <c r="F17" s="148" t="s">
        <v>764</v>
      </c>
      <c r="G17" s="26" t="s">
        <v>7</v>
      </c>
      <c r="H17" s="244">
        <v>64.914960000000008</v>
      </c>
      <c r="I17" s="257">
        <v>96.888000000000005</v>
      </c>
      <c r="J17" s="258">
        <v>25</v>
      </c>
      <c r="K17" s="346">
        <v>0.67</v>
      </c>
      <c r="L17" s="259">
        <v>49.908299999999997</v>
      </c>
      <c r="M17" s="259">
        <v>74.489999999999995</v>
      </c>
      <c r="N17" s="259">
        <v>16</v>
      </c>
      <c r="O17" s="244">
        <v>0.67</v>
      </c>
      <c r="P17" s="259">
        <v>37.304259999999999</v>
      </c>
      <c r="Q17" s="259">
        <v>55.677999999999997</v>
      </c>
      <c r="R17" s="259">
        <v>15</v>
      </c>
      <c r="S17" s="244">
        <v>0.67</v>
      </c>
      <c r="T17" s="259">
        <v>152.12752</v>
      </c>
      <c r="U17" s="259">
        <v>227.05600000000001</v>
      </c>
      <c r="V17" s="259">
        <v>53</v>
      </c>
      <c r="W17" s="244">
        <v>0.66999999999999993</v>
      </c>
      <c r="X17" s="259" t="s">
        <v>547</v>
      </c>
      <c r="Y17" s="148">
        <v>12</v>
      </c>
      <c r="Z17" t="s">
        <v>178</v>
      </c>
      <c r="AA17" t="s">
        <v>2144</v>
      </c>
    </row>
    <row r="18" spans="1:27" x14ac:dyDescent="0.25">
      <c r="A18" t="s">
        <v>1251</v>
      </c>
      <c r="B18">
        <v>332580</v>
      </c>
      <c r="C18">
        <v>394</v>
      </c>
      <c r="D18" s="148" t="s">
        <v>347</v>
      </c>
      <c r="E18" s="148" t="s">
        <v>348</v>
      </c>
      <c r="F18" s="148" t="s">
        <v>991</v>
      </c>
      <c r="G18" s="26" t="s">
        <v>14</v>
      </c>
      <c r="H18" s="244">
        <v>65.556419999999989</v>
      </c>
      <c r="I18" s="257">
        <v>64.271000000000001</v>
      </c>
      <c r="J18" s="258">
        <v>30</v>
      </c>
      <c r="K18" s="346">
        <v>1.0199999999999998</v>
      </c>
      <c r="L18" s="259">
        <v>67.420979999999972</v>
      </c>
      <c r="M18" s="259">
        <v>66.09899999999999</v>
      </c>
      <c r="N18" s="259">
        <v>11</v>
      </c>
      <c r="O18" s="244">
        <v>1.0199999999999998</v>
      </c>
      <c r="P18" s="259">
        <v>49.405739999999987</v>
      </c>
      <c r="Q18" s="259">
        <v>48.436999999999998</v>
      </c>
      <c r="R18" s="259">
        <v>9</v>
      </c>
      <c r="S18" s="244">
        <v>1.0199999999999998</v>
      </c>
      <c r="T18" s="259">
        <v>182.38313999999997</v>
      </c>
      <c r="U18" s="259">
        <v>178.80699999999999</v>
      </c>
      <c r="V18" s="259">
        <v>50</v>
      </c>
      <c r="W18" s="244">
        <v>1.0199999999999998</v>
      </c>
      <c r="X18" s="259" t="s">
        <v>547</v>
      </c>
      <c r="Y18" s="148">
        <v>12</v>
      </c>
      <c r="Z18" t="s">
        <v>348</v>
      </c>
      <c r="AA18" t="s">
        <v>2144</v>
      </c>
    </row>
    <row r="19" spans="1:27" x14ac:dyDescent="0.25">
      <c r="A19" t="s">
        <v>1168</v>
      </c>
      <c r="B19">
        <v>331840</v>
      </c>
      <c r="C19">
        <v>682</v>
      </c>
      <c r="D19" s="148" t="s">
        <v>175</v>
      </c>
      <c r="E19" s="148" t="s">
        <v>176</v>
      </c>
      <c r="F19" s="148" t="s">
        <v>762</v>
      </c>
      <c r="G19" s="26" t="s">
        <v>14</v>
      </c>
      <c r="H19" s="244">
        <v>66.533249999999995</v>
      </c>
      <c r="I19" s="257">
        <v>70.035000000000011</v>
      </c>
      <c r="J19" s="258">
        <v>44</v>
      </c>
      <c r="K19" s="346">
        <v>0.94999999999999973</v>
      </c>
      <c r="L19" s="259">
        <v>51.695199999999986</v>
      </c>
      <c r="M19" s="259">
        <v>54.415999999999997</v>
      </c>
      <c r="N19" s="259">
        <v>6</v>
      </c>
      <c r="O19" s="244">
        <v>0.94999999999999984</v>
      </c>
      <c r="P19" s="259">
        <v>259.46399999999994</v>
      </c>
      <c r="Q19" s="259">
        <v>273.12</v>
      </c>
      <c r="R19" s="259">
        <v>6</v>
      </c>
      <c r="S19" s="244">
        <v>0.94999999999999973</v>
      </c>
      <c r="T19" s="259">
        <v>377.69244999999995</v>
      </c>
      <c r="U19" s="259">
        <v>400.43700000000001</v>
      </c>
      <c r="V19" s="259">
        <v>66</v>
      </c>
      <c r="W19" s="244">
        <v>0.94320067825900189</v>
      </c>
      <c r="X19" s="259" t="s">
        <v>547</v>
      </c>
      <c r="Y19" s="148">
        <v>12</v>
      </c>
      <c r="Z19" t="s">
        <v>176</v>
      </c>
      <c r="AA19" t="s">
        <v>2144</v>
      </c>
    </row>
    <row r="20" spans="1:27" ht="30" x14ac:dyDescent="0.25">
      <c r="A20" t="s">
        <v>1233</v>
      </c>
      <c r="B20">
        <v>332400</v>
      </c>
      <c r="C20">
        <v>254</v>
      </c>
      <c r="D20" s="148" t="s">
        <v>301</v>
      </c>
      <c r="E20" s="148" t="s">
        <v>307</v>
      </c>
      <c r="F20" s="148" t="s">
        <v>949</v>
      </c>
      <c r="G20" s="26" t="s">
        <v>10</v>
      </c>
      <c r="H20" s="244">
        <v>67.696349999999967</v>
      </c>
      <c r="I20" s="257">
        <v>451.30899999999991</v>
      </c>
      <c r="J20" s="258">
        <v>59</v>
      </c>
      <c r="K20" s="346">
        <v>0.14999999999999997</v>
      </c>
      <c r="L20" s="259">
        <v>422.75984999999997</v>
      </c>
      <c r="M20" s="259">
        <v>2818.3990000000003</v>
      </c>
      <c r="N20" s="259">
        <v>47</v>
      </c>
      <c r="O20" s="244">
        <v>0.14999999999999997</v>
      </c>
      <c r="P20" s="259">
        <v>16.513949999999998</v>
      </c>
      <c r="Q20" s="259">
        <v>110.093</v>
      </c>
      <c r="R20" s="259">
        <v>3</v>
      </c>
      <c r="S20" s="244">
        <v>0.14999999999999997</v>
      </c>
      <c r="T20" s="259">
        <v>506.97014999999999</v>
      </c>
      <c r="U20" s="259">
        <v>3379.8010000000004</v>
      </c>
      <c r="V20" s="259">
        <v>110</v>
      </c>
      <c r="W20" s="244">
        <v>0.14999999999999997</v>
      </c>
      <c r="X20" s="259" t="s">
        <v>547</v>
      </c>
      <c r="Y20" s="148">
        <v>6</v>
      </c>
      <c r="Z20" t="s">
        <v>307</v>
      </c>
      <c r="AA20" t="s">
        <v>2144</v>
      </c>
    </row>
    <row r="21" spans="1:27" ht="30" x14ac:dyDescent="0.25">
      <c r="A21" t="s">
        <v>1093</v>
      </c>
      <c r="B21">
        <v>331200</v>
      </c>
      <c r="C21">
        <v>2</v>
      </c>
      <c r="D21" s="148" t="s">
        <v>78</v>
      </c>
      <c r="E21" s="148" t="s">
        <v>393</v>
      </c>
      <c r="F21" s="148" t="s">
        <v>622</v>
      </c>
      <c r="G21" s="26" t="s">
        <v>14</v>
      </c>
      <c r="H21" s="244">
        <v>69.751733333333348</v>
      </c>
      <c r="I21" s="257">
        <v>151.36000000000001</v>
      </c>
      <c r="J21" s="258">
        <v>50</v>
      </c>
      <c r="K21" s="346">
        <v>0.46083333333333337</v>
      </c>
      <c r="L21" s="259">
        <v>10.510686666666668</v>
      </c>
      <c r="M21" s="259">
        <v>22.808</v>
      </c>
      <c r="N21" s="259">
        <v>6</v>
      </c>
      <c r="O21" s="244">
        <v>0.46083333333333343</v>
      </c>
      <c r="P21" s="259">
        <v>73.357293333333345</v>
      </c>
      <c r="Q21" s="259">
        <v>159.184</v>
      </c>
      <c r="R21" s="259">
        <v>8</v>
      </c>
      <c r="S21" s="244">
        <v>0.46083333333333343</v>
      </c>
      <c r="T21" s="259">
        <v>153.61971333333338</v>
      </c>
      <c r="U21" s="259">
        <v>333.35200000000003</v>
      </c>
      <c r="V21" s="259">
        <v>62</v>
      </c>
      <c r="W21" s="244">
        <v>0.46083333333333343</v>
      </c>
      <c r="X21" s="259" t="s">
        <v>547</v>
      </c>
      <c r="Y21" s="148">
        <v>12</v>
      </c>
      <c r="Z21" t="s">
        <v>393</v>
      </c>
      <c r="AA21" t="s">
        <v>2144</v>
      </c>
    </row>
    <row r="22" spans="1:27" x14ac:dyDescent="0.25">
      <c r="A22" t="s">
        <v>1165</v>
      </c>
      <c r="B22">
        <v>331790</v>
      </c>
      <c r="C22">
        <v>420</v>
      </c>
      <c r="D22" s="148" t="s">
        <v>169</v>
      </c>
      <c r="E22" s="148" t="s">
        <v>170</v>
      </c>
      <c r="F22" s="148" t="s">
        <v>755</v>
      </c>
      <c r="G22" s="26" t="s">
        <v>14</v>
      </c>
      <c r="H22" s="244">
        <v>72.472500000000011</v>
      </c>
      <c r="I22" s="257">
        <v>80.524999999999991</v>
      </c>
      <c r="J22" s="258">
        <v>32</v>
      </c>
      <c r="K22" s="346">
        <v>0.90000000000000024</v>
      </c>
      <c r="L22" s="259">
        <v>103.73130000000003</v>
      </c>
      <c r="M22" s="259">
        <v>115.25700000000001</v>
      </c>
      <c r="N22" s="259">
        <v>7</v>
      </c>
      <c r="O22" s="244">
        <v>0.90000000000000024</v>
      </c>
      <c r="P22" s="259">
        <v>20.637900000000002</v>
      </c>
      <c r="Q22" s="259">
        <v>22.930999999999997</v>
      </c>
      <c r="R22" s="259">
        <v>10</v>
      </c>
      <c r="S22" s="244">
        <v>0.90000000000000013</v>
      </c>
      <c r="T22" s="259">
        <v>196.84170000000006</v>
      </c>
      <c r="U22" s="259">
        <v>292.85700000000003</v>
      </c>
      <c r="V22" s="259">
        <v>48</v>
      </c>
      <c r="W22" s="244">
        <v>0.67214271811839921</v>
      </c>
      <c r="X22" s="259" t="s">
        <v>547</v>
      </c>
      <c r="Y22" s="148">
        <v>12</v>
      </c>
      <c r="Z22" t="s">
        <v>170</v>
      </c>
      <c r="AA22" t="s">
        <v>2144</v>
      </c>
    </row>
    <row r="23" spans="1:27" ht="30" x14ac:dyDescent="0.25">
      <c r="A23" t="s">
        <v>1231</v>
      </c>
      <c r="B23">
        <v>332380</v>
      </c>
      <c r="C23">
        <v>254</v>
      </c>
      <c r="D23" s="148" t="s">
        <v>301</v>
      </c>
      <c r="E23" s="148" t="s">
        <v>305</v>
      </c>
      <c r="F23" s="148" t="s">
        <v>945</v>
      </c>
      <c r="G23" s="26" t="s">
        <v>10</v>
      </c>
      <c r="H23" s="244">
        <v>75.305679999999995</v>
      </c>
      <c r="I23" s="257">
        <v>941.32100000000014</v>
      </c>
      <c r="J23" s="258">
        <v>108</v>
      </c>
      <c r="K23" s="346">
        <v>7.9999999999999988E-2</v>
      </c>
      <c r="L23" s="259">
        <v>360.80768</v>
      </c>
      <c r="M23" s="259">
        <v>4510.0960000000005</v>
      </c>
      <c r="N23" s="259">
        <v>75</v>
      </c>
      <c r="O23" s="244">
        <v>7.9999999999999988E-2</v>
      </c>
      <c r="P23" s="259">
        <v>11.132079999999998</v>
      </c>
      <c r="Q23" s="259">
        <v>139.15100000000001</v>
      </c>
      <c r="R23" s="259">
        <v>7</v>
      </c>
      <c r="S23" s="244">
        <v>7.9999999999999988E-2</v>
      </c>
      <c r="T23" s="259">
        <v>447.24543999999997</v>
      </c>
      <c r="U23" s="259">
        <v>5590.5680000000002</v>
      </c>
      <c r="V23" s="259">
        <v>189</v>
      </c>
      <c r="W23" s="244">
        <v>7.9999999999999988E-2</v>
      </c>
      <c r="X23" s="259" t="s">
        <v>547</v>
      </c>
      <c r="Y23" s="148">
        <v>12</v>
      </c>
      <c r="Z23" t="s">
        <v>305</v>
      </c>
      <c r="AA23" t="s">
        <v>2144</v>
      </c>
    </row>
    <row r="24" spans="1:27" x14ac:dyDescent="0.25">
      <c r="A24" t="s">
        <v>1192</v>
      </c>
      <c r="B24">
        <v>332040</v>
      </c>
      <c r="C24">
        <v>681</v>
      </c>
      <c r="D24" s="148" t="s">
        <v>234</v>
      </c>
      <c r="E24" s="148" t="s">
        <v>235</v>
      </c>
      <c r="F24" s="148" t="s">
        <v>846</v>
      </c>
      <c r="G24" s="26" t="s">
        <v>6</v>
      </c>
      <c r="H24" s="244">
        <v>76.229100000000031</v>
      </c>
      <c r="I24" s="257">
        <v>94.11</v>
      </c>
      <c r="J24" s="258">
        <v>29</v>
      </c>
      <c r="K24" s="346">
        <v>0.81000000000000039</v>
      </c>
      <c r="L24" s="259">
        <v>67.152240000000035</v>
      </c>
      <c r="M24" s="259">
        <v>82.904000000000011</v>
      </c>
      <c r="N24" s="259">
        <v>9</v>
      </c>
      <c r="O24" s="244">
        <v>0.81000000000000028</v>
      </c>
      <c r="P24" s="259">
        <v>72.375120000000024</v>
      </c>
      <c r="Q24" s="259">
        <v>89.35199999999999</v>
      </c>
      <c r="R24" s="259">
        <v>15</v>
      </c>
      <c r="S24" s="244">
        <v>0.81000000000000039</v>
      </c>
      <c r="T24" s="259">
        <v>215.75646000000006</v>
      </c>
      <c r="U24" s="259">
        <v>266.36599999999993</v>
      </c>
      <c r="V24" s="259">
        <v>52</v>
      </c>
      <c r="W24" s="244">
        <v>0.8100000000000005</v>
      </c>
      <c r="X24" s="259" t="s">
        <v>547</v>
      </c>
      <c r="Y24" s="148">
        <v>12</v>
      </c>
      <c r="Z24" t="s">
        <v>235</v>
      </c>
      <c r="AA24" t="s">
        <v>2144</v>
      </c>
    </row>
    <row r="25" spans="1:27" x14ac:dyDescent="0.25">
      <c r="A25" t="s">
        <v>1240</v>
      </c>
      <c r="B25">
        <v>332480</v>
      </c>
      <c r="C25">
        <v>425</v>
      </c>
      <c r="D25" s="148" t="s">
        <v>322</v>
      </c>
      <c r="E25" s="148" t="s">
        <v>323</v>
      </c>
      <c r="F25" s="148" t="s">
        <v>967</v>
      </c>
      <c r="G25" s="26" t="s">
        <v>6</v>
      </c>
      <c r="H25" s="244">
        <v>77.689700000000002</v>
      </c>
      <c r="I25" s="257">
        <v>141.25400000000002</v>
      </c>
      <c r="J25" s="258">
        <v>47</v>
      </c>
      <c r="K25" s="346">
        <v>0.54999999999999993</v>
      </c>
      <c r="L25" s="259">
        <v>70.260300000000001</v>
      </c>
      <c r="M25" s="259">
        <v>127.74600000000001</v>
      </c>
      <c r="N25" s="259">
        <v>16</v>
      </c>
      <c r="O25" s="244">
        <v>0.54999999999999993</v>
      </c>
      <c r="P25" s="259">
        <v>43.3367</v>
      </c>
      <c r="Q25" s="259">
        <v>78.794000000000011</v>
      </c>
      <c r="R25" s="259">
        <v>14</v>
      </c>
      <c r="S25" s="244">
        <v>0.54999999999999993</v>
      </c>
      <c r="T25" s="259">
        <v>191.2867</v>
      </c>
      <c r="U25" s="259">
        <v>347.79400000000004</v>
      </c>
      <c r="V25" s="259">
        <v>77</v>
      </c>
      <c r="W25" s="244">
        <v>0.54999999999999993</v>
      </c>
      <c r="X25" s="259" t="s">
        <v>547</v>
      </c>
      <c r="Y25" s="148">
        <v>12</v>
      </c>
      <c r="Z25" t="s">
        <v>323</v>
      </c>
      <c r="AA25" t="s">
        <v>2144</v>
      </c>
    </row>
    <row r="26" spans="1:27" ht="30" x14ac:dyDescent="0.25">
      <c r="A26" t="s">
        <v>1147</v>
      </c>
      <c r="B26">
        <v>331620</v>
      </c>
      <c r="C26">
        <v>169</v>
      </c>
      <c r="D26" s="148" t="s">
        <v>101</v>
      </c>
      <c r="E26" s="148" t="s">
        <v>142</v>
      </c>
      <c r="F26" s="148" t="s">
        <v>728</v>
      </c>
      <c r="G26" s="26" t="s">
        <v>14</v>
      </c>
      <c r="H26" s="244">
        <v>78.887333333333316</v>
      </c>
      <c r="I26" s="257">
        <v>118.33099999999999</v>
      </c>
      <c r="J26" s="258">
        <v>39</v>
      </c>
      <c r="K26" s="346">
        <v>0.66666666666666663</v>
      </c>
      <c r="L26" s="259">
        <v>67.796666666666653</v>
      </c>
      <c r="M26" s="259">
        <v>101.69499999999999</v>
      </c>
      <c r="N26" s="259">
        <v>7</v>
      </c>
      <c r="O26" s="244">
        <v>0.66666666666666652</v>
      </c>
      <c r="P26" s="259">
        <v>85.069333333333333</v>
      </c>
      <c r="Q26" s="259">
        <v>127.604</v>
      </c>
      <c r="R26" s="259">
        <v>11</v>
      </c>
      <c r="S26" s="244">
        <v>0.66666666666666663</v>
      </c>
      <c r="T26" s="259">
        <v>231.7533333333333</v>
      </c>
      <c r="U26" s="259">
        <v>347.63</v>
      </c>
      <c r="V26" s="259">
        <v>54</v>
      </c>
      <c r="W26" s="244">
        <v>0.66666666666666663</v>
      </c>
      <c r="X26" s="259" t="s">
        <v>547</v>
      </c>
      <c r="Y26" s="148">
        <v>12</v>
      </c>
      <c r="Z26" t="s">
        <v>142</v>
      </c>
      <c r="AA26" t="s">
        <v>2144</v>
      </c>
    </row>
    <row r="27" spans="1:27" x14ac:dyDescent="0.25">
      <c r="A27" t="s">
        <v>1181</v>
      </c>
      <c r="B27">
        <v>331960</v>
      </c>
      <c r="C27">
        <v>701</v>
      </c>
      <c r="D27" s="148" t="s">
        <v>206</v>
      </c>
      <c r="E27" s="148" t="s">
        <v>207</v>
      </c>
      <c r="F27" s="148" t="s">
        <v>810</v>
      </c>
      <c r="G27" s="26" t="s">
        <v>13</v>
      </c>
      <c r="H27" s="244">
        <v>79.457979999999992</v>
      </c>
      <c r="I27" s="257">
        <v>101.65199999999999</v>
      </c>
      <c r="J27" s="258">
        <v>48</v>
      </c>
      <c r="K27" s="346">
        <v>0.78166666666666673</v>
      </c>
      <c r="L27" s="259">
        <v>90.253578333333351</v>
      </c>
      <c r="M27" s="259">
        <v>115.46300000000001</v>
      </c>
      <c r="N27" s="259">
        <v>29</v>
      </c>
      <c r="O27" s="244">
        <v>0.78166666666666673</v>
      </c>
      <c r="P27" s="259">
        <v>9.6637450000000005</v>
      </c>
      <c r="Q27" s="259">
        <v>12.363</v>
      </c>
      <c r="R27" s="259">
        <v>7</v>
      </c>
      <c r="S27" s="244">
        <v>0.78166666666666673</v>
      </c>
      <c r="T27" s="259">
        <v>179.37530333333336</v>
      </c>
      <c r="U27" s="259">
        <v>229.47800000000001</v>
      </c>
      <c r="V27" s="259">
        <v>84</v>
      </c>
      <c r="W27" s="244">
        <v>0.78166666666666673</v>
      </c>
      <c r="X27" s="259" t="s">
        <v>547</v>
      </c>
      <c r="Y27" s="148">
        <v>12</v>
      </c>
      <c r="Z27" t="s">
        <v>207</v>
      </c>
      <c r="AA27" t="s">
        <v>2144</v>
      </c>
    </row>
    <row r="28" spans="1:27" x14ac:dyDescent="0.25">
      <c r="A28" t="s">
        <v>1209</v>
      </c>
      <c r="B28">
        <v>332170</v>
      </c>
      <c r="C28">
        <v>353</v>
      </c>
      <c r="D28" s="148" t="s">
        <v>266</v>
      </c>
      <c r="E28" s="148" t="s">
        <v>267</v>
      </c>
      <c r="F28" s="148" t="s">
        <v>897</v>
      </c>
      <c r="G28" s="26" t="s">
        <v>8</v>
      </c>
      <c r="H28" s="244">
        <v>79.756815000000032</v>
      </c>
      <c r="I28" s="257">
        <v>183.34900000000002</v>
      </c>
      <c r="J28" s="258">
        <v>45</v>
      </c>
      <c r="K28" s="346">
        <v>0.43500000000000011</v>
      </c>
      <c r="L28" s="259">
        <v>215.07661500000003</v>
      </c>
      <c r="M28" s="259">
        <v>494.42899999999997</v>
      </c>
      <c r="N28" s="259">
        <v>34</v>
      </c>
      <c r="O28" s="244">
        <v>0.43500000000000011</v>
      </c>
      <c r="P28" s="259">
        <v>42.847935000000014</v>
      </c>
      <c r="Q28" s="259">
        <v>98.501000000000005</v>
      </c>
      <c r="R28" s="259">
        <v>9</v>
      </c>
      <c r="S28" s="244">
        <v>0.43500000000000011</v>
      </c>
      <c r="T28" s="259">
        <v>337.68136500000008</v>
      </c>
      <c r="U28" s="259">
        <v>776.279</v>
      </c>
      <c r="V28" s="259">
        <v>88</v>
      </c>
      <c r="W28" s="244">
        <v>0.43500000000000011</v>
      </c>
      <c r="X28" s="259" t="s">
        <v>547</v>
      </c>
      <c r="Y28" s="148">
        <v>12</v>
      </c>
      <c r="Z28" t="s">
        <v>267</v>
      </c>
      <c r="AA28" t="s">
        <v>2144</v>
      </c>
    </row>
    <row r="29" spans="1:27" ht="30" x14ac:dyDescent="0.25">
      <c r="A29" t="s">
        <v>1138</v>
      </c>
      <c r="B29">
        <v>331560</v>
      </c>
      <c r="C29">
        <v>169</v>
      </c>
      <c r="D29" s="148" t="s">
        <v>101</v>
      </c>
      <c r="E29" s="148" t="s">
        <v>396</v>
      </c>
      <c r="F29" s="148" t="s">
        <v>680</v>
      </c>
      <c r="G29" s="26" t="s">
        <v>9</v>
      </c>
      <c r="H29" s="244">
        <v>80.817070000000001</v>
      </c>
      <c r="I29" s="257">
        <v>134.322</v>
      </c>
      <c r="J29" s="258">
        <v>33</v>
      </c>
      <c r="K29" s="346">
        <v>0.60166666666666668</v>
      </c>
      <c r="L29" s="259">
        <v>13.831714999999999</v>
      </c>
      <c r="M29" s="259">
        <v>22.988999999999997</v>
      </c>
      <c r="N29" s="259">
        <v>5</v>
      </c>
      <c r="O29" s="244">
        <v>0.60166666666666668</v>
      </c>
      <c r="P29" s="259">
        <v>70.097174999999979</v>
      </c>
      <c r="Q29" s="259">
        <v>116.50499999999997</v>
      </c>
      <c r="R29" s="259">
        <v>6</v>
      </c>
      <c r="S29" s="244">
        <v>0.60166666666666668</v>
      </c>
      <c r="T29" s="259">
        <v>164.74595999999997</v>
      </c>
      <c r="U29" s="259">
        <v>273.81600000000003</v>
      </c>
      <c r="V29" s="259">
        <v>42</v>
      </c>
      <c r="W29" s="244">
        <v>0.60166666666666646</v>
      </c>
      <c r="X29" s="259" t="s">
        <v>547</v>
      </c>
      <c r="Y29" s="148">
        <v>12</v>
      </c>
      <c r="Z29" t="s">
        <v>396</v>
      </c>
      <c r="AA29" t="s">
        <v>2144</v>
      </c>
    </row>
    <row r="30" spans="1:27" x14ac:dyDescent="0.25">
      <c r="A30" t="s">
        <v>1206</v>
      </c>
      <c r="B30">
        <v>332140</v>
      </c>
      <c r="C30">
        <v>687</v>
      </c>
      <c r="D30" s="148" t="s">
        <v>260</v>
      </c>
      <c r="E30" s="148" t="s">
        <v>261</v>
      </c>
      <c r="F30" s="148" t="s">
        <v>891</v>
      </c>
      <c r="G30" s="26" t="s">
        <v>14</v>
      </c>
      <c r="H30" s="244">
        <v>81.531849999999991</v>
      </c>
      <c r="I30" s="257">
        <v>85.823000000000008</v>
      </c>
      <c r="J30" s="258">
        <v>59</v>
      </c>
      <c r="K30" s="346">
        <v>0.94999999999999984</v>
      </c>
      <c r="L30" s="259">
        <v>67.259049999999988</v>
      </c>
      <c r="M30" s="259">
        <v>70.798999999999992</v>
      </c>
      <c r="N30" s="259">
        <v>7</v>
      </c>
      <c r="O30" s="244">
        <v>0.95</v>
      </c>
      <c r="P30" s="259">
        <v>75.139299999999977</v>
      </c>
      <c r="Q30" s="259">
        <v>79.093999999999994</v>
      </c>
      <c r="R30" s="259">
        <v>10</v>
      </c>
      <c r="S30" s="244">
        <v>0.94999999999999973</v>
      </c>
      <c r="T30" s="259">
        <v>223.93019999999996</v>
      </c>
      <c r="U30" s="259">
        <v>236.73699999999999</v>
      </c>
      <c r="V30" s="259">
        <v>77</v>
      </c>
      <c r="W30" s="244">
        <v>0.9459028373258086</v>
      </c>
      <c r="X30" s="259" t="s">
        <v>547</v>
      </c>
      <c r="Y30" s="148">
        <v>12</v>
      </c>
      <c r="Z30" t="s">
        <v>261</v>
      </c>
      <c r="AA30" t="s">
        <v>2144</v>
      </c>
    </row>
    <row r="31" spans="1:27" x14ac:dyDescent="0.25">
      <c r="A31" t="s">
        <v>1235</v>
      </c>
      <c r="B31">
        <v>332420</v>
      </c>
      <c r="C31">
        <v>408</v>
      </c>
      <c r="D31" s="148" t="s">
        <v>309</v>
      </c>
      <c r="E31" s="148" t="s">
        <v>310</v>
      </c>
      <c r="F31" s="148" t="s">
        <v>953</v>
      </c>
      <c r="G31" s="26" t="s">
        <v>9</v>
      </c>
      <c r="H31" s="244">
        <v>87.852270000000019</v>
      </c>
      <c r="I31" s="257">
        <v>165.75899999999999</v>
      </c>
      <c r="J31" s="258">
        <v>37</v>
      </c>
      <c r="K31" s="346">
        <v>0.53000000000000014</v>
      </c>
      <c r="L31" s="259">
        <v>234.64478000000005</v>
      </c>
      <c r="M31" s="259">
        <v>442.726</v>
      </c>
      <c r="N31" s="259">
        <v>7</v>
      </c>
      <c r="O31" s="244">
        <v>0.53000000000000014</v>
      </c>
      <c r="P31" s="259">
        <v>108.48676000000003</v>
      </c>
      <c r="Q31" s="259">
        <v>204.69200000000001</v>
      </c>
      <c r="R31" s="259">
        <v>9</v>
      </c>
      <c r="S31" s="244">
        <v>0.53000000000000014</v>
      </c>
      <c r="T31" s="259">
        <v>430.98381000000012</v>
      </c>
      <c r="U31" s="259">
        <v>824.48199999999997</v>
      </c>
      <c r="V31" s="259">
        <v>55</v>
      </c>
      <c r="W31" s="244">
        <v>0.52273283103815504</v>
      </c>
      <c r="X31" s="259" t="s">
        <v>547</v>
      </c>
      <c r="Y31" s="148">
        <v>12</v>
      </c>
      <c r="Z31" t="s">
        <v>310</v>
      </c>
      <c r="AA31" t="s">
        <v>2144</v>
      </c>
    </row>
    <row r="32" spans="1:27" x14ac:dyDescent="0.25">
      <c r="A32" t="s">
        <v>1173</v>
      </c>
      <c r="B32">
        <v>331890</v>
      </c>
      <c r="C32">
        <v>368</v>
      </c>
      <c r="D32" s="148" t="s">
        <v>185</v>
      </c>
      <c r="E32" s="148" t="s">
        <v>186</v>
      </c>
      <c r="F32" s="148" t="s">
        <v>772</v>
      </c>
      <c r="G32" s="26" t="s">
        <v>7</v>
      </c>
      <c r="H32" s="244">
        <v>92.013583333333315</v>
      </c>
      <c r="I32" s="257">
        <v>130.82499999999999</v>
      </c>
      <c r="J32" s="258">
        <v>49</v>
      </c>
      <c r="K32" s="346">
        <v>0.70333333333333325</v>
      </c>
      <c r="L32" s="259">
        <v>138.89285999999998</v>
      </c>
      <c r="M32" s="259">
        <v>197.47800000000001</v>
      </c>
      <c r="N32" s="259">
        <v>26</v>
      </c>
      <c r="O32" s="244">
        <v>0.70333333333333325</v>
      </c>
      <c r="P32" s="259">
        <v>43.132619999999996</v>
      </c>
      <c r="Q32" s="259">
        <v>61.326000000000001</v>
      </c>
      <c r="R32" s="259">
        <v>5</v>
      </c>
      <c r="S32" s="244">
        <v>0.70333333333333325</v>
      </c>
      <c r="T32" s="259">
        <v>274.03906333333327</v>
      </c>
      <c r="U32" s="259">
        <v>396.529</v>
      </c>
      <c r="V32" s="259">
        <v>81</v>
      </c>
      <c r="W32" s="244">
        <v>0.69109463200253518</v>
      </c>
      <c r="X32" s="259" t="s">
        <v>547</v>
      </c>
      <c r="Y32" s="148">
        <v>12</v>
      </c>
      <c r="Z32" t="s">
        <v>186</v>
      </c>
      <c r="AA32" t="s">
        <v>2144</v>
      </c>
    </row>
    <row r="33" spans="1:27" ht="30" x14ac:dyDescent="0.25">
      <c r="A33" t="s">
        <v>1101</v>
      </c>
      <c r="B33">
        <v>331260</v>
      </c>
      <c r="C33">
        <v>169</v>
      </c>
      <c r="D33" s="148" t="s">
        <v>101</v>
      </c>
      <c r="E33" s="148" t="s">
        <v>104</v>
      </c>
      <c r="F33" s="148" t="s">
        <v>704</v>
      </c>
      <c r="G33" s="26" t="s">
        <v>14</v>
      </c>
      <c r="H33" s="244">
        <v>92.042653333333362</v>
      </c>
      <c r="I33" s="257">
        <v>142.334</v>
      </c>
      <c r="J33" s="258">
        <v>42</v>
      </c>
      <c r="K33" s="346">
        <v>0.64666666666666683</v>
      </c>
      <c r="L33" s="259">
        <v>52.213806666666677</v>
      </c>
      <c r="M33" s="259">
        <v>80.742999999999995</v>
      </c>
      <c r="N33" s="259">
        <v>12</v>
      </c>
      <c r="O33" s="244">
        <v>0.64666666666666683</v>
      </c>
      <c r="P33" s="259">
        <v>99.383613333333344</v>
      </c>
      <c r="Q33" s="259">
        <v>153.68599999999998</v>
      </c>
      <c r="R33" s="259">
        <v>22</v>
      </c>
      <c r="S33" s="244">
        <v>0.64666666666666683</v>
      </c>
      <c r="T33" s="259">
        <v>243.64007333333339</v>
      </c>
      <c r="U33" s="259">
        <v>376.76300000000003</v>
      </c>
      <c r="V33" s="259">
        <v>74</v>
      </c>
      <c r="W33" s="244">
        <v>0.64666666666666672</v>
      </c>
      <c r="X33" s="259" t="s">
        <v>547</v>
      </c>
      <c r="Y33" s="148">
        <v>6</v>
      </c>
      <c r="Z33" t="s">
        <v>104</v>
      </c>
      <c r="AA33" t="s">
        <v>2144</v>
      </c>
    </row>
    <row r="34" spans="1:27" ht="30" x14ac:dyDescent="0.25">
      <c r="A34" t="s">
        <v>1088</v>
      </c>
      <c r="B34">
        <v>331160</v>
      </c>
      <c r="C34">
        <v>2</v>
      </c>
      <c r="D34" s="148" t="s">
        <v>78</v>
      </c>
      <c r="E34" s="148" t="s">
        <v>392</v>
      </c>
      <c r="F34" s="148" t="s">
        <v>619</v>
      </c>
      <c r="G34" s="26" t="s">
        <v>7</v>
      </c>
      <c r="H34" s="244">
        <v>92.456137500000011</v>
      </c>
      <c r="I34" s="257">
        <v>129.76300000000001</v>
      </c>
      <c r="J34" s="258">
        <v>51</v>
      </c>
      <c r="K34" s="346">
        <v>0.71250000000000002</v>
      </c>
      <c r="L34" s="259">
        <v>67.854225</v>
      </c>
      <c r="M34" s="259">
        <v>95.233999999999995</v>
      </c>
      <c r="N34" s="259">
        <v>12</v>
      </c>
      <c r="O34" s="244">
        <v>0.71250000000000002</v>
      </c>
      <c r="P34" s="259">
        <v>69.552112499999993</v>
      </c>
      <c r="Q34" s="259">
        <v>97.61699999999999</v>
      </c>
      <c r="R34" s="259">
        <v>8</v>
      </c>
      <c r="S34" s="244">
        <v>0.71250000000000002</v>
      </c>
      <c r="T34" s="259">
        <v>229.86247500000002</v>
      </c>
      <c r="U34" s="259">
        <v>322.61400000000003</v>
      </c>
      <c r="V34" s="259">
        <v>71</v>
      </c>
      <c r="W34" s="244">
        <v>0.71250000000000002</v>
      </c>
      <c r="X34" s="259" t="s">
        <v>547</v>
      </c>
      <c r="Y34" s="148">
        <v>12</v>
      </c>
      <c r="Z34" t="s">
        <v>392</v>
      </c>
      <c r="AA34" t="s">
        <v>2144</v>
      </c>
    </row>
    <row r="35" spans="1:27" ht="30" x14ac:dyDescent="0.25">
      <c r="A35" t="s">
        <v>1074</v>
      </c>
      <c r="B35">
        <v>331060</v>
      </c>
      <c r="C35">
        <v>2</v>
      </c>
      <c r="D35" s="148" t="s">
        <v>78</v>
      </c>
      <c r="E35" s="148" t="s">
        <v>629</v>
      </c>
      <c r="F35" s="148" t="s">
        <v>628</v>
      </c>
      <c r="G35" s="26" t="s">
        <v>14</v>
      </c>
      <c r="H35" s="244">
        <v>93.695085000000006</v>
      </c>
      <c r="I35" s="257">
        <v>117.486</v>
      </c>
      <c r="J35" s="258">
        <v>35</v>
      </c>
      <c r="K35" s="346">
        <v>0.79749999999999999</v>
      </c>
      <c r="L35" s="259">
        <v>58.400925000000001</v>
      </c>
      <c r="M35" s="259">
        <v>73.23</v>
      </c>
      <c r="N35" s="259">
        <v>19</v>
      </c>
      <c r="O35" s="244">
        <v>0.79749999999999999</v>
      </c>
      <c r="P35" s="259">
        <v>248.96992999999998</v>
      </c>
      <c r="Q35" s="259">
        <v>312.18799999999999</v>
      </c>
      <c r="R35" s="259">
        <v>21</v>
      </c>
      <c r="S35" s="244">
        <v>0.79749999999999999</v>
      </c>
      <c r="T35" s="259">
        <v>401.06594000000001</v>
      </c>
      <c r="U35" s="259">
        <v>502.90399999999994</v>
      </c>
      <c r="V35" s="259">
        <v>74</v>
      </c>
      <c r="W35" s="244">
        <v>0.7975000000000001</v>
      </c>
      <c r="X35" s="259" t="s">
        <v>547</v>
      </c>
      <c r="Y35" s="148">
        <v>12</v>
      </c>
      <c r="Z35" t="s">
        <v>629</v>
      </c>
      <c r="AA35" t="s">
        <v>2144</v>
      </c>
    </row>
    <row r="36" spans="1:27" x14ac:dyDescent="0.25">
      <c r="A36" t="s">
        <v>1210</v>
      </c>
      <c r="B36">
        <v>332180</v>
      </c>
      <c r="C36">
        <v>330</v>
      </c>
      <c r="D36" s="148" t="s">
        <v>268</v>
      </c>
      <c r="E36" s="148" t="s">
        <v>269</v>
      </c>
      <c r="F36" s="148" t="s">
        <v>899</v>
      </c>
      <c r="G36" s="26" t="s">
        <v>6</v>
      </c>
      <c r="H36" s="244">
        <v>94.492299999999986</v>
      </c>
      <c r="I36" s="257">
        <v>134.98899999999998</v>
      </c>
      <c r="J36" s="258">
        <v>33</v>
      </c>
      <c r="K36" s="346">
        <v>0.70000000000000007</v>
      </c>
      <c r="L36" s="259">
        <v>86.218999999999994</v>
      </c>
      <c r="M36" s="259">
        <v>123.16999999999999</v>
      </c>
      <c r="N36" s="259">
        <v>13</v>
      </c>
      <c r="O36" s="244">
        <v>0.70000000000000007</v>
      </c>
      <c r="P36" s="259">
        <v>54.635000000000012</v>
      </c>
      <c r="Q36" s="259">
        <v>78.050000000000011</v>
      </c>
      <c r="R36" s="259">
        <v>16</v>
      </c>
      <c r="S36" s="244">
        <v>0.70000000000000007</v>
      </c>
      <c r="T36" s="259">
        <v>235.34629999999999</v>
      </c>
      <c r="U36" s="259">
        <v>350.20499999999998</v>
      </c>
      <c r="V36" s="259">
        <v>64</v>
      </c>
      <c r="W36" s="244">
        <v>0.67202438571693723</v>
      </c>
      <c r="X36" s="259" t="s">
        <v>547</v>
      </c>
      <c r="Y36" s="148">
        <v>12</v>
      </c>
      <c r="Z36" t="s">
        <v>269</v>
      </c>
      <c r="AA36" t="s">
        <v>2144</v>
      </c>
    </row>
    <row r="37" spans="1:27" x14ac:dyDescent="0.25">
      <c r="A37" t="s">
        <v>1261</v>
      </c>
      <c r="B37">
        <v>332730</v>
      </c>
      <c r="C37">
        <v>729</v>
      </c>
      <c r="D37" s="148" t="s">
        <v>367</v>
      </c>
      <c r="E37" s="148" t="s">
        <v>368</v>
      </c>
      <c r="F37" s="148" t="s">
        <v>1021</v>
      </c>
      <c r="G37" s="26" t="s">
        <v>6</v>
      </c>
      <c r="H37" s="244">
        <v>99.257000000000005</v>
      </c>
      <c r="I37" s="257">
        <v>99.257000000000005</v>
      </c>
      <c r="J37" s="258">
        <v>30</v>
      </c>
      <c r="K37" s="346">
        <v>1</v>
      </c>
      <c r="L37" s="259">
        <v>99.071999999999989</v>
      </c>
      <c r="M37" s="259">
        <v>99.071999999999989</v>
      </c>
      <c r="N37" s="259">
        <v>4</v>
      </c>
      <c r="O37" s="244">
        <v>1</v>
      </c>
      <c r="P37" s="259">
        <v>41.988000000000007</v>
      </c>
      <c r="Q37" s="259">
        <v>41.988000000000007</v>
      </c>
      <c r="R37" s="259">
        <v>8</v>
      </c>
      <c r="S37" s="244">
        <v>1</v>
      </c>
      <c r="T37" s="259">
        <v>240.31700000000001</v>
      </c>
      <c r="U37" s="259">
        <v>255.47399999999999</v>
      </c>
      <c r="V37" s="259">
        <v>44</v>
      </c>
      <c r="W37" s="244">
        <v>0.94067106633160325</v>
      </c>
      <c r="X37" s="259" t="s">
        <v>547</v>
      </c>
      <c r="Y37" s="148">
        <v>12</v>
      </c>
      <c r="Z37" t="s">
        <v>368</v>
      </c>
      <c r="AA37" t="s">
        <v>2144</v>
      </c>
    </row>
    <row r="38" spans="1:27" x14ac:dyDescent="0.25">
      <c r="A38" t="s">
        <v>1229</v>
      </c>
      <c r="B38">
        <v>332360</v>
      </c>
      <c r="C38">
        <v>254</v>
      </c>
      <c r="D38" t="s">
        <v>301</v>
      </c>
      <c r="E38" t="s">
        <v>303</v>
      </c>
      <c r="F38" t="s">
        <v>941</v>
      </c>
      <c r="G38" s="26" t="s">
        <v>10</v>
      </c>
      <c r="H38" s="244">
        <v>100.18154999999999</v>
      </c>
      <c r="I38" s="257">
        <v>667.87700000000007</v>
      </c>
      <c r="J38" s="258">
        <v>63</v>
      </c>
      <c r="K38" s="346">
        <v>0.14999999999999997</v>
      </c>
      <c r="L38" s="259">
        <v>373.48814999999991</v>
      </c>
      <c r="M38" s="259">
        <v>2489.9209999999998</v>
      </c>
      <c r="N38" s="259">
        <v>51</v>
      </c>
      <c r="O38" s="244">
        <v>0.14999999999999997</v>
      </c>
      <c r="P38" s="259">
        <v>11.14185</v>
      </c>
      <c r="Q38" s="259">
        <v>74.279000000000011</v>
      </c>
      <c r="R38" s="259">
        <v>4</v>
      </c>
      <c r="S38" s="244">
        <v>0.14999999999999997</v>
      </c>
      <c r="T38" s="259">
        <v>484.8115499999999</v>
      </c>
      <c r="U38" s="259">
        <v>3232.0770000000002</v>
      </c>
      <c r="V38" s="259">
        <v>119</v>
      </c>
      <c r="W38" s="244">
        <v>0.14999999999999997</v>
      </c>
      <c r="X38" s="259" t="s">
        <v>547</v>
      </c>
      <c r="Y38" s="148">
        <v>12</v>
      </c>
      <c r="Z38" t="s">
        <v>303</v>
      </c>
      <c r="AA38" t="s">
        <v>2144</v>
      </c>
    </row>
    <row r="39" spans="1:27" x14ac:dyDescent="0.25">
      <c r="A39" t="s">
        <v>1175</v>
      </c>
      <c r="B39">
        <v>331900</v>
      </c>
      <c r="C39">
        <v>256</v>
      </c>
      <c r="D39" s="148" t="s">
        <v>191</v>
      </c>
      <c r="E39" s="148" t="s">
        <v>192</v>
      </c>
      <c r="F39" s="148" t="s">
        <v>778</v>
      </c>
      <c r="G39" s="26" t="s">
        <v>14</v>
      </c>
      <c r="H39" s="244">
        <v>100.56357666666668</v>
      </c>
      <c r="I39" s="257">
        <v>129.48099999999999</v>
      </c>
      <c r="J39" s="258">
        <v>43</v>
      </c>
      <c r="K39" s="346">
        <v>0.77666666666666673</v>
      </c>
      <c r="L39" s="259">
        <v>77.220860000000016</v>
      </c>
      <c r="M39" s="259">
        <v>99.426000000000016</v>
      </c>
      <c r="N39" s="259">
        <v>10</v>
      </c>
      <c r="O39" s="244">
        <v>0.77666666666666673</v>
      </c>
      <c r="P39" s="259">
        <v>85.785939999999997</v>
      </c>
      <c r="Q39" s="259">
        <v>110.45399999999999</v>
      </c>
      <c r="R39" s="259">
        <v>10</v>
      </c>
      <c r="S39" s="244">
        <v>0.77666666666666673</v>
      </c>
      <c r="T39" s="259">
        <v>263.57037666666668</v>
      </c>
      <c r="U39" s="259">
        <v>339.36099999999999</v>
      </c>
      <c r="V39" s="259">
        <v>56</v>
      </c>
      <c r="W39" s="244">
        <v>0.77666666666666673</v>
      </c>
      <c r="X39" s="259" t="s">
        <v>547</v>
      </c>
      <c r="Y39" s="148">
        <v>4</v>
      </c>
      <c r="Z39" t="s">
        <v>192</v>
      </c>
      <c r="AA39" t="s">
        <v>2144</v>
      </c>
    </row>
    <row r="40" spans="1:27" ht="30" x14ac:dyDescent="0.25">
      <c r="A40" t="s">
        <v>1230</v>
      </c>
      <c r="B40">
        <v>332370</v>
      </c>
      <c r="C40">
        <v>254</v>
      </c>
      <c r="D40" s="148" t="s">
        <v>301</v>
      </c>
      <c r="E40" s="148" t="s">
        <v>304</v>
      </c>
      <c r="F40" s="148" t="s">
        <v>943</v>
      </c>
      <c r="G40" s="26" t="s">
        <v>10</v>
      </c>
      <c r="H40" s="244">
        <v>102.33584999999997</v>
      </c>
      <c r="I40" s="257">
        <v>682.23899999999992</v>
      </c>
      <c r="J40" s="258">
        <v>80</v>
      </c>
      <c r="K40" s="346">
        <v>0.14999999999999997</v>
      </c>
      <c r="L40" s="259">
        <v>597.23714999999982</v>
      </c>
      <c r="M40" s="259">
        <v>3981.5809999999997</v>
      </c>
      <c r="N40" s="259">
        <v>50</v>
      </c>
      <c r="O40" s="244">
        <v>0.14999999999999997</v>
      </c>
      <c r="P40" s="259">
        <v>111.76589999999997</v>
      </c>
      <c r="Q40" s="259">
        <v>745.10599999999999</v>
      </c>
      <c r="R40" s="259">
        <v>10</v>
      </c>
      <c r="S40" s="244">
        <v>0.14999999999999997</v>
      </c>
      <c r="T40" s="259">
        <v>811.33889999999974</v>
      </c>
      <c r="U40" s="259">
        <v>5408.9259999999995</v>
      </c>
      <c r="V40" s="259">
        <v>140</v>
      </c>
      <c r="W40" s="244">
        <v>0.14999999999999997</v>
      </c>
      <c r="X40" s="259" t="s">
        <v>547</v>
      </c>
      <c r="Y40" s="148">
        <v>12</v>
      </c>
      <c r="Z40" t="s">
        <v>304</v>
      </c>
      <c r="AA40" t="s">
        <v>2144</v>
      </c>
    </row>
    <row r="41" spans="1:27" ht="30" x14ac:dyDescent="0.25">
      <c r="A41" t="s">
        <v>1228</v>
      </c>
      <c r="B41">
        <v>332350</v>
      </c>
      <c r="C41">
        <v>254</v>
      </c>
      <c r="D41" s="148" t="s">
        <v>301</v>
      </c>
      <c r="E41" s="148" t="s">
        <v>302</v>
      </c>
      <c r="F41" s="148" t="s">
        <v>939</v>
      </c>
      <c r="G41" s="26" t="s">
        <v>10</v>
      </c>
      <c r="H41" s="244">
        <v>104.79269999999998</v>
      </c>
      <c r="I41" s="257">
        <v>698.61800000000005</v>
      </c>
      <c r="J41" s="258">
        <v>99</v>
      </c>
      <c r="K41" s="346">
        <v>0.14999999999999997</v>
      </c>
      <c r="L41" s="259">
        <v>448.01009999999991</v>
      </c>
      <c r="M41" s="259">
        <v>2986.7339999999999</v>
      </c>
      <c r="N41" s="259">
        <v>68</v>
      </c>
      <c r="O41" s="244">
        <v>0.14999999999999997</v>
      </c>
      <c r="P41" s="259">
        <v>10.395149999999997</v>
      </c>
      <c r="Q41" s="259">
        <v>69.301000000000002</v>
      </c>
      <c r="R41" s="259">
        <v>5</v>
      </c>
      <c r="S41" s="244">
        <v>0.14999999999999997</v>
      </c>
      <c r="T41" s="259">
        <v>563.19794999999988</v>
      </c>
      <c r="U41" s="259">
        <v>3754.6529999999998</v>
      </c>
      <c r="V41" s="259">
        <v>173</v>
      </c>
      <c r="W41" s="244">
        <v>0.14999999999999997</v>
      </c>
      <c r="X41" s="259" t="s">
        <v>547</v>
      </c>
      <c r="Y41" s="148">
        <v>12</v>
      </c>
      <c r="Z41" t="s">
        <v>302</v>
      </c>
      <c r="AA41" t="s">
        <v>2144</v>
      </c>
    </row>
    <row r="42" spans="1:27" x14ac:dyDescent="0.25">
      <c r="A42" t="s">
        <v>1218</v>
      </c>
      <c r="B42">
        <v>332260</v>
      </c>
      <c r="C42">
        <v>343</v>
      </c>
      <c r="D42" s="148" t="s">
        <v>279</v>
      </c>
      <c r="E42" s="148" t="s">
        <v>283</v>
      </c>
      <c r="F42" s="148" t="s">
        <v>920</v>
      </c>
      <c r="G42" s="26" t="s">
        <v>9</v>
      </c>
      <c r="H42" s="244">
        <v>105.22425000000001</v>
      </c>
      <c r="I42" s="257">
        <v>92.100000000000009</v>
      </c>
      <c r="J42" s="258">
        <v>38</v>
      </c>
      <c r="K42" s="346">
        <v>1.1425000000000001</v>
      </c>
      <c r="L42" s="259">
        <v>70.49682</v>
      </c>
      <c r="M42" s="259">
        <v>61.704000000000001</v>
      </c>
      <c r="N42" s="259">
        <v>10</v>
      </c>
      <c r="O42" s="244">
        <v>1.1425000000000001</v>
      </c>
      <c r="P42" s="259">
        <v>74.475004999999996</v>
      </c>
      <c r="Q42" s="259">
        <v>65.185999999999993</v>
      </c>
      <c r="R42" s="259">
        <v>5</v>
      </c>
      <c r="S42" s="244">
        <v>1.1425000000000001</v>
      </c>
      <c r="T42" s="259">
        <v>250.19607500000001</v>
      </c>
      <c r="U42" s="259">
        <v>218.98999999999998</v>
      </c>
      <c r="V42" s="259">
        <v>54</v>
      </c>
      <c r="W42" s="244">
        <v>1.1425000000000001</v>
      </c>
      <c r="X42" s="259" t="s">
        <v>547</v>
      </c>
      <c r="Y42" s="148">
        <v>12</v>
      </c>
      <c r="Z42" t="s">
        <v>283</v>
      </c>
      <c r="AA42" t="s">
        <v>2144</v>
      </c>
    </row>
    <row r="43" spans="1:27" ht="30" x14ac:dyDescent="0.25">
      <c r="A43" t="s">
        <v>1224</v>
      </c>
      <c r="B43">
        <v>332320</v>
      </c>
      <c r="C43">
        <v>340</v>
      </c>
      <c r="D43" s="148" t="s">
        <v>293</v>
      </c>
      <c r="E43" s="148" t="s">
        <v>294</v>
      </c>
      <c r="F43" s="148" t="s">
        <v>931</v>
      </c>
      <c r="G43" s="26" t="s">
        <v>4</v>
      </c>
      <c r="H43" s="244">
        <v>108.03156</v>
      </c>
      <c r="I43" s="257">
        <v>128.60900000000001</v>
      </c>
      <c r="J43" s="258">
        <v>32</v>
      </c>
      <c r="K43" s="346">
        <v>0.84</v>
      </c>
      <c r="L43" s="259">
        <v>78.812159999999992</v>
      </c>
      <c r="M43" s="259">
        <v>93.823999999999998</v>
      </c>
      <c r="N43" s="259">
        <v>19</v>
      </c>
      <c r="O43" s="244">
        <v>0.84</v>
      </c>
      <c r="P43" s="259">
        <v>40.361159999999998</v>
      </c>
      <c r="Q43" s="259">
        <v>48.048999999999999</v>
      </c>
      <c r="R43" s="259">
        <v>7</v>
      </c>
      <c r="S43" s="244">
        <v>0.84</v>
      </c>
      <c r="T43" s="259">
        <v>227.20488</v>
      </c>
      <c r="U43" s="259">
        <v>270.48200000000003</v>
      </c>
      <c r="V43" s="259">
        <v>58</v>
      </c>
      <c r="W43" s="244">
        <v>0.84</v>
      </c>
      <c r="X43" s="259" t="s">
        <v>547</v>
      </c>
      <c r="Y43" s="148">
        <v>12</v>
      </c>
      <c r="Z43" t="s">
        <v>294</v>
      </c>
      <c r="AA43" t="s">
        <v>2144</v>
      </c>
    </row>
    <row r="44" spans="1:27" x14ac:dyDescent="0.25">
      <c r="A44" t="s">
        <v>1215</v>
      </c>
      <c r="B44">
        <v>332230</v>
      </c>
      <c r="C44">
        <v>343</v>
      </c>
      <c r="D44" s="148" t="s">
        <v>279</v>
      </c>
      <c r="E44" s="148" t="s">
        <v>280</v>
      </c>
      <c r="F44" s="148" t="s">
        <v>914</v>
      </c>
      <c r="G44" s="26" t="s">
        <v>9</v>
      </c>
      <c r="H44" s="244">
        <v>109.84040000000002</v>
      </c>
      <c r="I44" s="257">
        <v>96.917999999999992</v>
      </c>
      <c r="J44" s="258">
        <v>37</v>
      </c>
      <c r="K44" s="346">
        <v>1.1333333333333335</v>
      </c>
      <c r="L44" s="259">
        <v>102.04646666666667</v>
      </c>
      <c r="M44" s="259">
        <v>90.040999999999997</v>
      </c>
      <c r="N44" s="259">
        <v>8</v>
      </c>
      <c r="O44" s="244">
        <v>1.1333333333333335</v>
      </c>
      <c r="P44" s="259">
        <v>36.946666666666673</v>
      </c>
      <c r="Q44" s="259">
        <v>32.6</v>
      </c>
      <c r="R44" s="259">
        <v>9</v>
      </c>
      <c r="S44" s="244">
        <v>1.1333333333333335</v>
      </c>
      <c r="T44" s="259">
        <v>248.83353333333335</v>
      </c>
      <c r="U44" s="259">
        <v>220.98399999999998</v>
      </c>
      <c r="V44" s="259">
        <v>55</v>
      </c>
      <c r="W44" s="244">
        <v>1.1260251119236386</v>
      </c>
      <c r="X44" s="259" t="s">
        <v>547</v>
      </c>
      <c r="Y44" s="148">
        <v>12</v>
      </c>
      <c r="Z44" t="s">
        <v>280</v>
      </c>
      <c r="AA44" t="s">
        <v>2144</v>
      </c>
    </row>
    <row r="45" spans="1:27" x14ac:dyDescent="0.25">
      <c r="A45" t="s">
        <v>1172</v>
      </c>
      <c r="B45">
        <v>331860</v>
      </c>
      <c r="C45">
        <v>297</v>
      </c>
      <c r="D45" s="148" t="s">
        <v>179</v>
      </c>
      <c r="E45" s="148" t="s">
        <v>180</v>
      </c>
      <c r="F45" s="148" t="s">
        <v>770</v>
      </c>
      <c r="G45" s="26" t="s">
        <v>6</v>
      </c>
      <c r="H45" s="244">
        <v>113.06624999999998</v>
      </c>
      <c r="I45" s="257">
        <v>205.57499999999999</v>
      </c>
      <c r="J45" s="258">
        <v>66</v>
      </c>
      <c r="K45" s="346">
        <v>0.54999999999999993</v>
      </c>
      <c r="L45" s="259">
        <v>249.34909999999996</v>
      </c>
      <c r="M45" s="259">
        <v>453.36199999999997</v>
      </c>
      <c r="N45" s="259">
        <v>60</v>
      </c>
      <c r="O45" s="244">
        <v>0.54999999999999993</v>
      </c>
      <c r="P45" s="259">
        <v>58.777949999999983</v>
      </c>
      <c r="Q45" s="259">
        <v>106.86899999999999</v>
      </c>
      <c r="R45" s="259">
        <v>11</v>
      </c>
      <c r="S45" s="244">
        <v>0.54999999999999993</v>
      </c>
      <c r="T45" s="259">
        <v>421.19329999999991</v>
      </c>
      <c r="U45" s="259">
        <v>765.80599999999993</v>
      </c>
      <c r="V45" s="259">
        <v>137</v>
      </c>
      <c r="W45" s="244">
        <v>0.54999999999999993</v>
      </c>
      <c r="X45" s="259" t="s">
        <v>547</v>
      </c>
      <c r="Y45" s="148">
        <v>5</v>
      </c>
      <c r="Z45" t="s">
        <v>180</v>
      </c>
      <c r="AA45" t="s">
        <v>2144</v>
      </c>
    </row>
    <row r="46" spans="1:27" ht="30" x14ac:dyDescent="0.25">
      <c r="A46" t="s">
        <v>1098</v>
      </c>
      <c r="B46">
        <v>331230</v>
      </c>
      <c r="C46">
        <v>2</v>
      </c>
      <c r="D46" s="148" t="s">
        <v>78</v>
      </c>
      <c r="E46" s="148" t="s">
        <v>100</v>
      </c>
      <c r="F46" s="148" t="s">
        <v>636</v>
      </c>
      <c r="G46" s="26" t="s">
        <v>13</v>
      </c>
      <c r="H46" s="244">
        <v>114.37165583333332</v>
      </c>
      <c r="I46" s="257">
        <v>195.22899999999998</v>
      </c>
      <c r="J46" s="258">
        <v>67</v>
      </c>
      <c r="K46" s="346">
        <v>0.58583333333333332</v>
      </c>
      <c r="L46" s="259">
        <v>38.987208333333342</v>
      </c>
      <c r="M46" s="259">
        <v>66.550000000000011</v>
      </c>
      <c r="N46" s="259">
        <v>10</v>
      </c>
      <c r="O46" s="244">
        <v>0.58583333333333332</v>
      </c>
      <c r="P46" s="259">
        <v>12.543277499999999</v>
      </c>
      <c r="Q46" s="259">
        <v>21.410999999999998</v>
      </c>
      <c r="R46" s="259">
        <v>4</v>
      </c>
      <c r="S46" s="244">
        <v>0.58583333333333332</v>
      </c>
      <c r="T46" s="259">
        <v>165.90214166666667</v>
      </c>
      <c r="U46" s="259">
        <v>283.19000000000005</v>
      </c>
      <c r="V46" s="259">
        <v>81</v>
      </c>
      <c r="W46" s="244">
        <v>0.58583333333333321</v>
      </c>
      <c r="X46" s="259" t="s">
        <v>547</v>
      </c>
      <c r="Y46" s="148">
        <v>12</v>
      </c>
      <c r="Z46" t="s">
        <v>100</v>
      </c>
      <c r="AA46" t="s">
        <v>2144</v>
      </c>
    </row>
    <row r="47" spans="1:27" x14ac:dyDescent="0.25">
      <c r="A47" t="s">
        <v>1171</v>
      </c>
      <c r="B47">
        <v>331880</v>
      </c>
      <c r="C47">
        <v>437</v>
      </c>
      <c r="D47" s="148" t="s">
        <v>183</v>
      </c>
      <c r="E47" s="148" t="s">
        <v>184</v>
      </c>
      <c r="F47" s="148" t="s">
        <v>768</v>
      </c>
      <c r="G47" s="26" t="s">
        <v>6</v>
      </c>
      <c r="H47" s="244">
        <v>114.79807999999997</v>
      </c>
      <c r="I47" s="257">
        <v>134.529</v>
      </c>
      <c r="J47" s="258">
        <v>41</v>
      </c>
      <c r="K47" s="346">
        <v>0.85333333333333317</v>
      </c>
      <c r="L47" s="259">
        <v>51.370666666666644</v>
      </c>
      <c r="M47" s="259">
        <v>60.199999999999989</v>
      </c>
      <c r="N47" s="259">
        <v>3</v>
      </c>
      <c r="O47" s="244">
        <v>0.85333333333333317</v>
      </c>
      <c r="P47" s="259">
        <v>112.65194666666665</v>
      </c>
      <c r="Q47" s="259">
        <v>132.01400000000001</v>
      </c>
      <c r="R47" s="259">
        <v>10</v>
      </c>
      <c r="S47" s="244">
        <v>0.85333333333333317</v>
      </c>
      <c r="T47" s="259">
        <v>278.82069333333322</v>
      </c>
      <c r="U47" s="259">
        <v>327.45199999999994</v>
      </c>
      <c r="V47" s="259">
        <v>55</v>
      </c>
      <c r="W47" s="244">
        <v>0.85148569357748094</v>
      </c>
      <c r="X47" s="259" t="s">
        <v>547</v>
      </c>
      <c r="Y47" s="148">
        <v>12</v>
      </c>
      <c r="Z47" t="s">
        <v>184</v>
      </c>
      <c r="AA47" t="s">
        <v>2144</v>
      </c>
    </row>
    <row r="48" spans="1:27" x14ac:dyDescent="0.25">
      <c r="A48" t="s">
        <v>1191</v>
      </c>
      <c r="B48">
        <v>332030</v>
      </c>
      <c r="C48">
        <v>332</v>
      </c>
      <c r="D48" t="s">
        <v>232</v>
      </c>
      <c r="E48" t="s">
        <v>233</v>
      </c>
      <c r="F48" t="s">
        <v>844</v>
      </c>
      <c r="G48" s="26" t="s">
        <v>14</v>
      </c>
      <c r="H48">
        <v>117.01083999999997</v>
      </c>
      <c r="I48" s="257">
        <v>164.80399999999997</v>
      </c>
      <c r="J48" s="258">
        <v>39</v>
      </c>
      <c r="K48" s="346">
        <v>0.71</v>
      </c>
      <c r="L48" s="259">
        <v>46.352349999999994</v>
      </c>
      <c r="M48" s="259">
        <v>65.284999999999997</v>
      </c>
      <c r="N48" s="259">
        <v>9</v>
      </c>
      <c r="O48" s="244">
        <v>0.71</v>
      </c>
      <c r="P48" s="259">
        <v>66.047750000000008</v>
      </c>
      <c r="Q48" s="259">
        <v>93.025000000000006</v>
      </c>
      <c r="R48" s="259">
        <v>5</v>
      </c>
      <c r="S48" s="244">
        <v>0.71000000000000008</v>
      </c>
      <c r="T48" s="259">
        <v>229.41093999999998</v>
      </c>
      <c r="U48" s="259">
        <v>324.45000000000005</v>
      </c>
      <c r="V48" s="259">
        <v>53</v>
      </c>
      <c r="W48" s="244">
        <v>0.70707640622592061</v>
      </c>
      <c r="X48" s="259" t="s">
        <v>547</v>
      </c>
      <c r="Y48" s="148">
        <v>12</v>
      </c>
      <c r="Z48" t="s">
        <v>233</v>
      </c>
      <c r="AA48" t="s">
        <v>2144</v>
      </c>
    </row>
    <row r="49" spans="1:27" x14ac:dyDescent="0.25">
      <c r="A49" t="s">
        <v>1162</v>
      </c>
      <c r="B49">
        <v>331750</v>
      </c>
      <c r="C49">
        <v>291</v>
      </c>
      <c r="D49" s="148" t="s">
        <v>161</v>
      </c>
      <c r="E49" s="148" t="s">
        <v>162</v>
      </c>
      <c r="F49" s="148" t="s">
        <v>746</v>
      </c>
      <c r="G49" s="26" t="s">
        <v>4</v>
      </c>
      <c r="H49" s="244">
        <v>119.53166000000003</v>
      </c>
      <c r="I49" s="257">
        <v>163.74200000000002</v>
      </c>
      <c r="J49" s="258">
        <v>30</v>
      </c>
      <c r="K49" s="346">
        <v>0.73000000000000009</v>
      </c>
      <c r="L49" s="259">
        <v>112.13457000000002</v>
      </c>
      <c r="M49" s="259">
        <v>153.60900000000001</v>
      </c>
      <c r="N49" s="259">
        <v>5</v>
      </c>
      <c r="O49" s="244">
        <v>0.73000000000000009</v>
      </c>
      <c r="P49" s="259">
        <v>76.434650000000019</v>
      </c>
      <c r="Q49" s="259">
        <v>104.70500000000001</v>
      </c>
      <c r="R49" s="259">
        <v>8</v>
      </c>
      <c r="S49" s="244">
        <v>0.73000000000000009</v>
      </c>
      <c r="T49" s="259">
        <v>308.10088000000007</v>
      </c>
      <c r="U49" s="259">
        <v>423.053</v>
      </c>
      <c r="V49" s="259">
        <v>44</v>
      </c>
      <c r="W49" s="244">
        <v>0.7282796245387696</v>
      </c>
      <c r="X49" s="259" t="s">
        <v>547</v>
      </c>
      <c r="Y49" s="148">
        <v>12</v>
      </c>
      <c r="Z49" t="s">
        <v>162</v>
      </c>
      <c r="AA49" t="s">
        <v>2144</v>
      </c>
    </row>
    <row r="50" spans="1:27" x14ac:dyDescent="0.25">
      <c r="A50" t="s">
        <v>1198</v>
      </c>
      <c r="B50">
        <v>332700</v>
      </c>
      <c r="C50">
        <v>240</v>
      </c>
      <c r="D50" s="148" t="s">
        <v>238</v>
      </c>
      <c r="E50" s="148" t="s">
        <v>399</v>
      </c>
      <c r="F50" s="148" t="s">
        <v>1275</v>
      </c>
      <c r="G50" s="26" t="s">
        <v>13</v>
      </c>
      <c r="H50" s="244">
        <v>120.42484999999995</v>
      </c>
      <c r="I50" s="257">
        <v>195.01999999999998</v>
      </c>
      <c r="J50" s="258">
        <v>51</v>
      </c>
      <c r="K50" s="346">
        <v>0.61749999999999983</v>
      </c>
      <c r="L50" s="259">
        <v>49.561167499999982</v>
      </c>
      <c r="M50" s="259">
        <v>80.260999999999996</v>
      </c>
      <c r="N50" s="259">
        <v>8</v>
      </c>
      <c r="O50" s="244">
        <v>0.61749999999999983</v>
      </c>
      <c r="P50" s="259">
        <v>44.736639999999994</v>
      </c>
      <c r="Q50" s="259">
        <v>72.448000000000008</v>
      </c>
      <c r="R50" s="259">
        <v>9</v>
      </c>
      <c r="S50" s="244">
        <v>0.61749999999999983</v>
      </c>
      <c r="T50" s="259">
        <v>214.72265749999991</v>
      </c>
      <c r="U50" s="259">
        <v>347.72899999999993</v>
      </c>
      <c r="V50" s="259">
        <v>68</v>
      </c>
      <c r="W50" s="244">
        <v>0.61749999999999983</v>
      </c>
      <c r="X50" s="259" t="s">
        <v>547</v>
      </c>
      <c r="Y50" s="148">
        <v>12</v>
      </c>
      <c r="Z50" t="s">
        <v>399</v>
      </c>
      <c r="AA50" t="s">
        <v>2144</v>
      </c>
    </row>
    <row r="51" spans="1:27" x14ac:dyDescent="0.25">
      <c r="A51" t="s">
        <v>1183</v>
      </c>
      <c r="B51">
        <v>331980</v>
      </c>
      <c r="C51">
        <v>88</v>
      </c>
      <c r="D51" t="s">
        <v>214</v>
      </c>
      <c r="E51" t="s">
        <v>215</v>
      </c>
      <c r="F51" t="s">
        <v>816</v>
      </c>
      <c r="G51" s="26" t="s">
        <v>4</v>
      </c>
      <c r="H51" s="244">
        <v>121.80757499999999</v>
      </c>
      <c r="I51" s="257">
        <v>170.958</v>
      </c>
      <c r="J51" s="258">
        <v>38</v>
      </c>
      <c r="K51" s="346">
        <v>0.71249999999999991</v>
      </c>
      <c r="L51" s="259">
        <v>514.30886250000003</v>
      </c>
      <c r="M51" s="259">
        <v>721.8370000000001</v>
      </c>
      <c r="N51" s="259">
        <v>24</v>
      </c>
      <c r="O51" s="244">
        <v>0.71249999999999991</v>
      </c>
      <c r="P51" s="259">
        <v>901.63668749999988</v>
      </c>
      <c r="Q51" s="259">
        <v>1265.4549999999999</v>
      </c>
      <c r="R51" s="259">
        <v>56</v>
      </c>
      <c r="S51" s="244">
        <v>0.71249999999999991</v>
      </c>
      <c r="T51" s="259">
        <v>1537.753125</v>
      </c>
      <c r="U51" s="259">
        <v>2158.25</v>
      </c>
      <c r="V51" s="259">
        <v>117</v>
      </c>
      <c r="W51" s="244">
        <v>0.71250000000000002</v>
      </c>
      <c r="X51" s="259" t="s">
        <v>547</v>
      </c>
      <c r="Y51" s="148">
        <v>12</v>
      </c>
      <c r="Z51" t="s">
        <v>215</v>
      </c>
      <c r="AA51" t="s">
        <v>2144</v>
      </c>
    </row>
    <row r="52" spans="1:27" x14ac:dyDescent="0.25">
      <c r="A52" t="s">
        <v>1241</v>
      </c>
      <c r="B52">
        <v>332500</v>
      </c>
      <c r="C52">
        <v>399</v>
      </c>
      <c r="D52" s="148" t="s">
        <v>326</v>
      </c>
      <c r="E52" s="148" t="s">
        <v>327</v>
      </c>
      <c r="F52" s="148" t="s">
        <v>969</v>
      </c>
      <c r="G52" s="26" t="s">
        <v>6</v>
      </c>
      <c r="H52" s="244">
        <v>123.47099999999999</v>
      </c>
      <c r="I52" s="257">
        <v>164.62799999999999</v>
      </c>
      <c r="J52" s="258">
        <v>52</v>
      </c>
      <c r="K52" s="346">
        <v>0.75</v>
      </c>
      <c r="L52" s="259">
        <v>92.071499999999986</v>
      </c>
      <c r="M52" s="259">
        <v>122.76199999999999</v>
      </c>
      <c r="N52" s="259">
        <v>22</v>
      </c>
      <c r="O52" s="244">
        <v>0.75</v>
      </c>
      <c r="P52" s="259">
        <v>195.91724999999997</v>
      </c>
      <c r="Q52" s="259">
        <v>261.22299999999996</v>
      </c>
      <c r="R52" s="259">
        <v>15</v>
      </c>
      <c r="S52" s="244">
        <v>0.75</v>
      </c>
      <c r="T52" s="259">
        <v>411.45974999999999</v>
      </c>
      <c r="U52" s="259">
        <v>548.61299999999994</v>
      </c>
      <c r="V52" s="259">
        <v>88</v>
      </c>
      <c r="W52" s="244">
        <v>0.75</v>
      </c>
      <c r="X52" s="259" t="s">
        <v>547</v>
      </c>
      <c r="Y52" s="148">
        <v>12</v>
      </c>
      <c r="Z52" t="s">
        <v>327</v>
      </c>
      <c r="AA52" t="s">
        <v>2144</v>
      </c>
    </row>
    <row r="53" spans="1:27" ht="30" x14ac:dyDescent="0.25">
      <c r="A53" t="s">
        <v>1216</v>
      </c>
      <c r="B53">
        <v>332240</v>
      </c>
      <c r="C53">
        <v>343</v>
      </c>
      <c r="D53" s="148" t="s">
        <v>279</v>
      </c>
      <c r="E53" s="148" t="s">
        <v>281</v>
      </c>
      <c r="F53" s="148" t="s">
        <v>916</v>
      </c>
      <c r="G53" s="26" t="s">
        <v>9</v>
      </c>
      <c r="H53" s="244">
        <v>124.18273333333336</v>
      </c>
      <c r="I53" s="257">
        <v>109.57300000000001</v>
      </c>
      <c r="J53" s="258">
        <v>35</v>
      </c>
      <c r="K53" s="346">
        <v>1.1333333333333335</v>
      </c>
      <c r="L53" s="259">
        <v>80.50406666666666</v>
      </c>
      <c r="M53" s="259">
        <v>71.032999999999987</v>
      </c>
      <c r="N53" s="259">
        <v>8</v>
      </c>
      <c r="O53" s="244">
        <v>1.1333333333333335</v>
      </c>
      <c r="P53" s="259">
        <v>48.548600000000015</v>
      </c>
      <c r="Q53" s="259">
        <v>42.837000000000003</v>
      </c>
      <c r="R53" s="259">
        <v>6</v>
      </c>
      <c r="S53" s="244">
        <v>1.1333333333333335</v>
      </c>
      <c r="T53" s="259">
        <v>253.23540000000003</v>
      </c>
      <c r="U53" s="259">
        <v>223.649</v>
      </c>
      <c r="V53" s="259">
        <v>48</v>
      </c>
      <c r="W53" s="244">
        <v>1.132289435678228</v>
      </c>
      <c r="X53" s="259" t="s">
        <v>547</v>
      </c>
      <c r="Y53" s="148">
        <v>12</v>
      </c>
      <c r="Z53" t="s">
        <v>281</v>
      </c>
      <c r="AA53" t="s">
        <v>2144</v>
      </c>
    </row>
    <row r="54" spans="1:27" x14ac:dyDescent="0.25">
      <c r="A54" t="s">
        <v>1180</v>
      </c>
      <c r="B54">
        <v>331940</v>
      </c>
      <c r="C54">
        <v>320</v>
      </c>
      <c r="D54" s="148" t="s">
        <v>204</v>
      </c>
      <c r="E54" s="148" t="s">
        <v>205</v>
      </c>
      <c r="F54" s="148" t="s">
        <v>808</v>
      </c>
      <c r="G54" s="26" t="s">
        <v>6</v>
      </c>
      <c r="H54" s="244">
        <v>126.32540000000002</v>
      </c>
      <c r="I54" s="257">
        <v>146.89000000000001</v>
      </c>
      <c r="J54" s="258">
        <v>74</v>
      </c>
      <c r="K54" s="346">
        <v>0.86</v>
      </c>
      <c r="L54" s="259">
        <v>275.66354000000001</v>
      </c>
      <c r="M54" s="259">
        <v>320.53900000000004</v>
      </c>
      <c r="N54" s="259">
        <v>15</v>
      </c>
      <c r="O54" s="244">
        <v>0.85999999999999988</v>
      </c>
      <c r="P54" s="259">
        <v>113.05904</v>
      </c>
      <c r="Q54" s="259">
        <v>131.464</v>
      </c>
      <c r="R54" s="259">
        <v>19</v>
      </c>
      <c r="S54" s="244">
        <v>0.86</v>
      </c>
      <c r="T54" s="259">
        <v>515.04798000000005</v>
      </c>
      <c r="U54" s="259">
        <v>598.89299999999992</v>
      </c>
      <c r="V54" s="259">
        <v>107</v>
      </c>
      <c r="W54" s="244">
        <v>0.86000000000000021</v>
      </c>
      <c r="X54" s="259" t="s">
        <v>547</v>
      </c>
      <c r="Y54" s="148">
        <v>12</v>
      </c>
      <c r="Z54" t="s">
        <v>205</v>
      </c>
      <c r="AA54" t="s">
        <v>2144</v>
      </c>
    </row>
    <row r="55" spans="1:27" ht="30" x14ac:dyDescent="0.25">
      <c r="A55" t="s">
        <v>1075</v>
      </c>
      <c r="B55">
        <v>331070</v>
      </c>
      <c r="C55">
        <v>2</v>
      </c>
      <c r="D55" s="148" t="s">
        <v>78</v>
      </c>
      <c r="E55" s="148" t="s">
        <v>83</v>
      </c>
      <c r="F55" s="148" t="s">
        <v>619</v>
      </c>
      <c r="G55" s="26" t="s">
        <v>7</v>
      </c>
      <c r="H55" s="244">
        <v>127.34504749999996</v>
      </c>
      <c r="I55" s="257">
        <v>179.99299999999997</v>
      </c>
      <c r="J55" s="258">
        <v>48</v>
      </c>
      <c r="K55" s="346">
        <v>0.70749999999999991</v>
      </c>
      <c r="L55" s="259">
        <v>83.305294999999987</v>
      </c>
      <c r="M55" s="259">
        <v>117.746</v>
      </c>
      <c r="N55" s="259">
        <v>17</v>
      </c>
      <c r="O55" s="244">
        <v>0.70749999999999991</v>
      </c>
      <c r="P55" s="259">
        <v>9.7160974999999983</v>
      </c>
      <c r="Q55" s="259">
        <v>13.733000000000001</v>
      </c>
      <c r="R55" s="259">
        <v>2</v>
      </c>
      <c r="S55" s="244">
        <v>0.7074999999999998</v>
      </c>
      <c r="T55" s="259">
        <v>220.36643999999995</v>
      </c>
      <c r="U55" s="259">
        <v>311.47200000000004</v>
      </c>
      <c r="V55" s="259">
        <v>65</v>
      </c>
      <c r="W55" s="244">
        <v>0.7074999999999998</v>
      </c>
      <c r="X55" s="259" t="s">
        <v>547</v>
      </c>
      <c r="Y55" s="148">
        <v>12</v>
      </c>
      <c r="Z55" t="s">
        <v>83</v>
      </c>
      <c r="AA55" t="s">
        <v>2144</v>
      </c>
    </row>
    <row r="56" spans="1:27" x14ac:dyDescent="0.25">
      <c r="A56" t="s">
        <v>1254</v>
      </c>
      <c r="B56">
        <v>332610</v>
      </c>
      <c r="C56">
        <v>586</v>
      </c>
      <c r="D56" s="148" t="s">
        <v>353</v>
      </c>
      <c r="E56" s="148" t="s">
        <v>354</v>
      </c>
      <c r="F56" s="148" t="s">
        <v>997</v>
      </c>
      <c r="G56" s="26" t="s">
        <v>7</v>
      </c>
      <c r="H56" s="244">
        <v>130.02268000000001</v>
      </c>
      <c r="I56" s="257">
        <v>141.32900000000001</v>
      </c>
      <c r="J56" s="258">
        <v>63</v>
      </c>
      <c r="K56" s="346">
        <v>0.92</v>
      </c>
      <c r="L56" s="259">
        <v>70.31468000000001</v>
      </c>
      <c r="M56" s="259">
        <v>76.429000000000002</v>
      </c>
      <c r="N56" s="259">
        <v>13</v>
      </c>
      <c r="O56" s="244">
        <v>0.92000000000000015</v>
      </c>
      <c r="P56" s="259">
        <v>139.71948</v>
      </c>
      <c r="Q56" s="259">
        <v>151.869</v>
      </c>
      <c r="R56" s="259">
        <v>10</v>
      </c>
      <c r="S56" s="244">
        <v>0.92</v>
      </c>
      <c r="T56" s="259">
        <v>340.05684000000002</v>
      </c>
      <c r="U56" s="259">
        <v>371.858</v>
      </c>
      <c r="V56" s="259">
        <v>88</v>
      </c>
      <c r="W56" s="244">
        <v>0.9144803661612767</v>
      </c>
      <c r="X56" s="259" t="s">
        <v>547</v>
      </c>
      <c r="Y56" s="148">
        <v>12</v>
      </c>
      <c r="Z56" t="s">
        <v>354</v>
      </c>
      <c r="AA56" t="s">
        <v>2144</v>
      </c>
    </row>
    <row r="57" spans="1:27" x14ac:dyDescent="0.25">
      <c r="A57" t="s">
        <v>1237</v>
      </c>
      <c r="B57">
        <v>332440</v>
      </c>
      <c r="C57">
        <v>357</v>
      </c>
      <c r="D57" s="148" t="s">
        <v>313</v>
      </c>
      <c r="E57" s="148" t="s">
        <v>314</v>
      </c>
      <c r="F57" s="148" t="s">
        <v>958</v>
      </c>
      <c r="G57" s="26" t="s">
        <v>8</v>
      </c>
      <c r="H57" s="244">
        <v>136.97765999999999</v>
      </c>
      <c r="I57" s="257">
        <v>290.41199999999998</v>
      </c>
      <c r="J57" s="258">
        <v>82</v>
      </c>
      <c r="K57" s="346">
        <v>0.47166666666666668</v>
      </c>
      <c r="L57" s="259">
        <v>113.020295</v>
      </c>
      <c r="M57" s="259">
        <v>239.619</v>
      </c>
      <c r="N57" s="259">
        <v>18</v>
      </c>
      <c r="O57" s="244">
        <v>0.47166666666666668</v>
      </c>
      <c r="P57" s="259">
        <v>71.853699999999989</v>
      </c>
      <c r="Q57" s="259">
        <v>152.33999999999997</v>
      </c>
      <c r="R57" s="259">
        <v>15</v>
      </c>
      <c r="S57" s="244">
        <v>0.47166666666666668</v>
      </c>
      <c r="T57" s="259">
        <v>321.85165499999994</v>
      </c>
      <c r="U57" s="259">
        <v>682.37100000000021</v>
      </c>
      <c r="V57" s="259">
        <v>113</v>
      </c>
      <c r="W57" s="244">
        <v>0.47166666666666646</v>
      </c>
      <c r="X57" s="259" t="s">
        <v>547</v>
      </c>
      <c r="Y57" s="148">
        <v>12</v>
      </c>
      <c r="Z57" t="s">
        <v>314</v>
      </c>
      <c r="AA57" t="s">
        <v>2144</v>
      </c>
    </row>
    <row r="58" spans="1:27" x14ac:dyDescent="0.25">
      <c r="A58" t="s">
        <v>1226</v>
      </c>
      <c r="B58">
        <v>332330</v>
      </c>
      <c r="C58">
        <v>416</v>
      </c>
      <c r="D58" s="148" t="s">
        <v>297</v>
      </c>
      <c r="E58" s="148" t="s">
        <v>298</v>
      </c>
      <c r="F58" s="148" t="s">
        <v>935</v>
      </c>
      <c r="G58" s="26" t="s">
        <v>14</v>
      </c>
      <c r="H58" s="244">
        <v>138.19680000000002</v>
      </c>
      <c r="I58" s="257">
        <v>153.55199999999999</v>
      </c>
      <c r="J58" s="258">
        <v>39</v>
      </c>
      <c r="K58" s="346">
        <v>0.90000000000000024</v>
      </c>
      <c r="L58" s="259">
        <v>57.529800000000016</v>
      </c>
      <c r="M58" s="259">
        <v>63.922000000000004</v>
      </c>
      <c r="N58" s="259">
        <v>5</v>
      </c>
      <c r="O58" s="244">
        <v>0.90000000000000024</v>
      </c>
      <c r="P58" s="259">
        <v>116.31690000000002</v>
      </c>
      <c r="Q58" s="259">
        <v>129.24099999999999</v>
      </c>
      <c r="R58" s="259">
        <v>13</v>
      </c>
      <c r="S58" s="244">
        <v>0.90000000000000024</v>
      </c>
      <c r="T58" s="259">
        <v>312.04350000000005</v>
      </c>
      <c r="U58" s="259">
        <v>346.71499999999997</v>
      </c>
      <c r="V58" s="259">
        <v>56</v>
      </c>
      <c r="W58" s="244">
        <v>0.90000000000000024</v>
      </c>
      <c r="X58" s="259" t="s">
        <v>547</v>
      </c>
      <c r="Y58" s="148">
        <v>12</v>
      </c>
      <c r="Z58" t="s">
        <v>298</v>
      </c>
      <c r="AA58" t="s">
        <v>2144</v>
      </c>
    </row>
    <row r="59" spans="1:27" x14ac:dyDescent="0.25">
      <c r="A59" t="s">
        <v>1187</v>
      </c>
      <c r="B59">
        <v>332000</v>
      </c>
      <c r="C59">
        <v>373</v>
      </c>
      <c r="D59" s="148" t="s">
        <v>222</v>
      </c>
      <c r="E59" s="148" t="s">
        <v>223</v>
      </c>
      <c r="F59" s="148" t="s">
        <v>830</v>
      </c>
      <c r="G59" s="26" t="s">
        <v>5</v>
      </c>
      <c r="H59" s="244">
        <v>138.43001083333337</v>
      </c>
      <c r="I59" s="257">
        <v>234.959</v>
      </c>
      <c r="J59" s="258">
        <v>56</v>
      </c>
      <c r="K59" s="346">
        <v>0.58916666666666684</v>
      </c>
      <c r="L59" s="259">
        <v>226.45033250000006</v>
      </c>
      <c r="M59" s="259">
        <v>384.35699999999997</v>
      </c>
      <c r="N59" s="259">
        <v>27</v>
      </c>
      <c r="O59" s="244">
        <v>0.58916666666666684</v>
      </c>
      <c r="P59" s="259">
        <v>75.698490000000007</v>
      </c>
      <c r="Q59" s="259">
        <v>128.48399999999998</v>
      </c>
      <c r="R59" s="259">
        <v>16</v>
      </c>
      <c r="S59" s="244">
        <v>0.58916666666666684</v>
      </c>
      <c r="T59" s="259">
        <v>440.57883333333342</v>
      </c>
      <c r="U59" s="259">
        <v>773.06499999999994</v>
      </c>
      <c r="V59" s="259">
        <v>102</v>
      </c>
      <c r="W59" s="244">
        <v>0.56991175817471162</v>
      </c>
      <c r="X59" s="259" t="s">
        <v>547</v>
      </c>
      <c r="Y59" s="148">
        <v>12</v>
      </c>
      <c r="Z59" t="s">
        <v>223</v>
      </c>
      <c r="AA59" t="s">
        <v>2144</v>
      </c>
    </row>
    <row r="60" spans="1:27" ht="30" x14ac:dyDescent="0.25">
      <c r="A60" t="s">
        <v>1085</v>
      </c>
      <c r="B60">
        <v>331140</v>
      </c>
      <c r="C60">
        <v>2</v>
      </c>
      <c r="D60" s="148" t="s">
        <v>78</v>
      </c>
      <c r="E60" s="148" t="s">
        <v>89</v>
      </c>
      <c r="F60" s="148" t="s">
        <v>598</v>
      </c>
      <c r="G60" s="26" t="s">
        <v>13</v>
      </c>
      <c r="H60" s="244">
        <v>139.59715</v>
      </c>
      <c r="I60" s="257">
        <v>552.86</v>
      </c>
      <c r="J60" s="258">
        <v>124</v>
      </c>
      <c r="K60" s="346">
        <v>0.2525</v>
      </c>
      <c r="L60" s="259">
        <v>69.792010000000005</v>
      </c>
      <c r="M60" s="259">
        <v>276.404</v>
      </c>
      <c r="N60" s="259">
        <v>17</v>
      </c>
      <c r="O60" s="244">
        <v>0.2525</v>
      </c>
      <c r="P60" s="259">
        <v>10.695900000000002</v>
      </c>
      <c r="Q60" s="259">
        <v>42.360000000000007</v>
      </c>
      <c r="R60" s="259">
        <v>7</v>
      </c>
      <c r="S60" s="244">
        <v>0.2525</v>
      </c>
      <c r="T60" s="259">
        <v>220.08506</v>
      </c>
      <c r="U60" s="259">
        <v>871.62400000000002</v>
      </c>
      <c r="V60" s="259">
        <v>147</v>
      </c>
      <c r="W60" s="244">
        <v>0.2525</v>
      </c>
      <c r="X60" s="259" t="s">
        <v>547</v>
      </c>
      <c r="Y60" s="148">
        <v>12</v>
      </c>
      <c r="Z60" t="s">
        <v>89</v>
      </c>
      <c r="AA60" t="s">
        <v>2144</v>
      </c>
    </row>
    <row r="61" spans="1:27" ht="30" x14ac:dyDescent="0.25">
      <c r="A61" t="s">
        <v>1113</v>
      </c>
      <c r="B61">
        <v>331340</v>
      </c>
      <c r="C61">
        <v>169</v>
      </c>
      <c r="D61" s="148" t="s">
        <v>101</v>
      </c>
      <c r="E61" s="148" t="s">
        <v>113</v>
      </c>
      <c r="F61" s="148" t="s">
        <v>710</v>
      </c>
      <c r="G61" s="26" t="s">
        <v>14</v>
      </c>
      <c r="H61" s="244">
        <v>139.68776000000003</v>
      </c>
      <c r="I61" s="257">
        <v>218.83199999999999</v>
      </c>
      <c r="J61" s="258">
        <v>66</v>
      </c>
      <c r="K61" s="346">
        <v>0.63833333333333342</v>
      </c>
      <c r="L61" s="259">
        <v>75.403763333333373</v>
      </c>
      <c r="M61" s="259">
        <v>118.12600000000002</v>
      </c>
      <c r="N61" s="259">
        <v>10</v>
      </c>
      <c r="O61" s="244">
        <v>0.63833333333333353</v>
      </c>
      <c r="P61" s="259">
        <v>132.60864333333339</v>
      </c>
      <c r="Q61" s="259">
        <v>207.74200000000002</v>
      </c>
      <c r="R61" s="259">
        <v>16</v>
      </c>
      <c r="S61" s="244">
        <v>0.63833333333333353</v>
      </c>
      <c r="T61" s="259">
        <v>347.7001666666668</v>
      </c>
      <c r="U61" s="259">
        <v>544.70000000000005</v>
      </c>
      <c r="V61" s="259">
        <v>89</v>
      </c>
      <c r="W61" s="244">
        <v>0.63833333333333353</v>
      </c>
      <c r="X61" s="259" t="s">
        <v>547</v>
      </c>
      <c r="Y61" s="148">
        <v>12</v>
      </c>
      <c r="Z61" t="s">
        <v>113</v>
      </c>
      <c r="AA61" t="s">
        <v>2144</v>
      </c>
    </row>
    <row r="62" spans="1:27" ht="30" x14ac:dyDescent="0.25">
      <c r="A62" t="s">
        <v>1156</v>
      </c>
      <c r="B62">
        <v>331730</v>
      </c>
      <c r="C62">
        <v>169</v>
      </c>
      <c r="D62" s="148" t="s">
        <v>101</v>
      </c>
      <c r="E62" s="148" t="s">
        <v>151</v>
      </c>
      <c r="F62" s="148" t="s">
        <v>734</v>
      </c>
      <c r="G62" s="26" t="s">
        <v>5</v>
      </c>
      <c r="H62" s="244">
        <v>140.41380499999997</v>
      </c>
      <c r="I62" s="257">
        <v>203.99100000000001</v>
      </c>
      <c r="J62" s="258">
        <v>55</v>
      </c>
      <c r="K62" s="346">
        <v>0.68833333333333313</v>
      </c>
      <c r="L62" s="259">
        <v>86.747896666666634</v>
      </c>
      <c r="M62" s="259">
        <v>126.026</v>
      </c>
      <c r="N62" s="259">
        <v>17</v>
      </c>
      <c r="O62" s="244">
        <v>0.68833333333333313</v>
      </c>
      <c r="P62" s="259">
        <v>159.63551333333328</v>
      </c>
      <c r="Q62" s="259">
        <v>231.916</v>
      </c>
      <c r="R62" s="259">
        <v>18</v>
      </c>
      <c r="S62" s="244">
        <v>0.68833333333333313</v>
      </c>
      <c r="T62" s="259">
        <v>386.79721499999988</v>
      </c>
      <c r="U62" s="259">
        <v>561.93300000000011</v>
      </c>
      <c r="V62" s="259">
        <v>82</v>
      </c>
      <c r="W62" s="244">
        <v>0.68833333333333302</v>
      </c>
      <c r="X62" s="259" t="s">
        <v>547</v>
      </c>
      <c r="Y62" s="148">
        <v>12</v>
      </c>
      <c r="Z62" t="s">
        <v>151</v>
      </c>
      <c r="AA62" t="s">
        <v>2144</v>
      </c>
    </row>
    <row r="63" spans="1:27" x14ac:dyDescent="0.25">
      <c r="A63" t="s">
        <v>1107</v>
      </c>
      <c r="B63">
        <v>331950</v>
      </c>
      <c r="C63">
        <v>688</v>
      </c>
      <c r="D63" t="s">
        <v>101</v>
      </c>
      <c r="E63" t="s">
        <v>108</v>
      </c>
      <c r="F63" t="s">
        <v>1329</v>
      </c>
      <c r="G63" s="26" t="s">
        <v>13</v>
      </c>
      <c r="H63" s="244">
        <v>142.7607083333333</v>
      </c>
      <c r="I63" s="257">
        <v>206.64999999999998</v>
      </c>
      <c r="J63" s="258">
        <v>60</v>
      </c>
      <c r="K63" s="346">
        <v>0.69083333333333319</v>
      </c>
      <c r="L63" s="259">
        <v>123.50096583333332</v>
      </c>
      <c r="M63" s="259">
        <v>178.77099999999999</v>
      </c>
      <c r="N63" s="259">
        <v>26</v>
      </c>
      <c r="O63" s="244">
        <v>0.6908333333333333</v>
      </c>
      <c r="P63" s="259">
        <v>36.583079166666664</v>
      </c>
      <c r="Q63" s="259">
        <v>52.954999999999998</v>
      </c>
      <c r="R63" s="259">
        <v>8</v>
      </c>
      <c r="S63" s="244">
        <v>0.6908333333333333</v>
      </c>
      <c r="T63" s="259">
        <v>302.8447533333333</v>
      </c>
      <c r="U63" s="259">
        <v>438.37599999999998</v>
      </c>
      <c r="V63" s="259">
        <v>91</v>
      </c>
      <c r="W63" s="244">
        <v>0.6908333333333333</v>
      </c>
      <c r="X63" s="259" t="s">
        <v>547</v>
      </c>
      <c r="Y63" s="148">
        <v>12</v>
      </c>
      <c r="Z63" t="s">
        <v>108</v>
      </c>
      <c r="AA63" t="s">
        <v>2144</v>
      </c>
    </row>
    <row r="64" spans="1:27" ht="30" x14ac:dyDescent="0.25">
      <c r="A64" t="s">
        <v>1089</v>
      </c>
      <c r="B64">
        <v>331170</v>
      </c>
      <c r="C64">
        <v>2</v>
      </c>
      <c r="D64" s="148" t="s">
        <v>78</v>
      </c>
      <c r="E64" s="148" t="s">
        <v>91</v>
      </c>
      <c r="F64" s="148" t="s">
        <v>2112</v>
      </c>
      <c r="G64" s="26" t="s">
        <v>13</v>
      </c>
      <c r="H64" s="244">
        <v>143.31432000000001</v>
      </c>
      <c r="I64" s="257">
        <v>258.22399999999999</v>
      </c>
      <c r="J64" s="258">
        <v>62</v>
      </c>
      <c r="K64" s="346">
        <v>0.55500000000000005</v>
      </c>
      <c r="L64" s="259">
        <v>43.174005000000008</v>
      </c>
      <c r="M64" s="259">
        <v>77.791000000000011</v>
      </c>
      <c r="N64" s="259">
        <v>11</v>
      </c>
      <c r="O64" s="244">
        <v>0.55500000000000005</v>
      </c>
      <c r="P64" s="259">
        <v>34.853999999999992</v>
      </c>
      <c r="Q64" s="259">
        <v>62.799999999999983</v>
      </c>
      <c r="R64" s="259">
        <v>1</v>
      </c>
      <c r="S64" s="244">
        <v>0.55500000000000005</v>
      </c>
      <c r="T64" s="259">
        <v>221.34232500000002</v>
      </c>
      <c r="U64" s="259">
        <v>398.815</v>
      </c>
      <c r="V64" s="259">
        <v>73</v>
      </c>
      <c r="W64" s="244">
        <v>0.55500000000000005</v>
      </c>
      <c r="X64" s="259" t="s">
        <v>547</v>
      </c>
      <c r="Y64" s="148">
        <v>12</v>
      </c>
      <c r="Z64" t="s">
        <v>91</v>
      </c>
      <c r="AA64" t="s">
        <v>2144</v>
      </c>
    </row>
    <row r="65" spans="1:27" x14ac:dyDescent="0.25">
      <c r="A65" t="s">
        <v>1204</v>
      </c>
      <c r="B65">
        <v>332100</v>
      </c>
      <c r="C65">
        <v>660</v>
      </c>
      <c r="D65" s="148" t="s">
        <v>256</v>
      </c>
      <c r="E65" s="148" t="s">
        <v>257</v>
      </c>
      <c r="F65" s="148" t="s">
        <v>887</v>
      </c>
      <c r="G65" s="26" t="s">
        <v>6</v>
      </c>
      <c r="H65" s="244">
        <v>143.99100000000004</v>
      </c>
      <c r="I65" s="257">
        <v>159.99</v>
      </c>
      <c r="J65" s="258">
        <v>54</v>
      </c>
      <c r="K65" s="346">
        <v>0.90000000000000024</v>
      </c>
      <c r="L65" s="259">
        <v>46.827900000000021</v>
      </c>
      <c r="M65" s="259">
        <v>52.031000000000006</v>
      </c>
      <c r="N65" s="259">
        <v>7</v>
      </c>
      <c r="O65" s="244">
        <v>0.90000000000000036</v>
      </c>
      <c r="P65" s="259">
        <v>124.51950000000005</v>
      </c>
      <c r="Q65" s="259">
        <v>138.35500000000002</v>
      </c>
      <c r="R65" s="259">
        <v>14</v>
      </c>
      <c r="S65" s="244">
        <v>0.90000000000000024</v>
      </c>
      <c r="T65" s="259">
        <v>315.33840000000009</v>
      </c>
      <c r="U65" s="259">
        <v>359.733</v>
      </c>
      <c r="V65" s="259">
        <v>77</v>
      </c>
      <c r="W65" s="244">
        <v>0.87659013768545024</v>
      </c>
      <c r="X65" s="259" t="s">
        <v>547</v>
      </c>
      <c r="Y65" s="148">
        <v>12</v>
      </c>
      <c r="Z65" t="s">
        <v>257</v>
      </c>
      <c r="AA65" t="s">
        <v>2144</v>
      </c>
    </row>
    <row r="66" spans="1:27" ht="30" x14ac:dyDescent="0.25">
      <c r="A66" t="s">
        <v>1256</v>
      </c>
      <c r="B66">
        <v>332200</v>
      </c>
      <c r="C66">
        <v>264</v>
      </c>
      <c r="D66" s="148" t="s">
        <v>359</v>
      </c>
      <c r="E66" s="148" t="s">
        <v>360</v>
      </c>
      <c r="F66" s="148" t="s">
        <v>1003</v>
      </c>
      <c r="G66" s="26" t="s">
        <v>14</v>
      </c>
      <c r="H66" s="244">
        <v>144.43386749999999</v>
      </c>
      <c r="I66" s="257">
        <v>164.59700000000001</v>
      </c>
      <c r="J66" s="258">
        <v>89</v>
      </c>
      <c r="K66" s="346">
        <v>0.87749999999999995</v>
      </c>
      <c r="L66" s="259">
        <v>141.58111500000001</v>
      </c>
      <c r="M66" s="259">
        <v>161.34600000000003</v>
      </c>
      <c r="N66" s="259">
        <v>18</v>
      </c>
      <c r="O66" s="244">
        <v>0.87749999999999995</v>
      </c>
      <c r="P66" s="259">
        <v>49.402372500000006</v>
      </c>
      <c r="Q66" s="259">
        <v>56.299000000000007</v>
      </c>
      <c r="R66" s="259">
        <v>9</v>
      </c>
      <c r="S66" s="244">
        <v>0.87749999999999995</v>
      </c>
      <c r="T66" s="259">
        <v>335.41735500000004</v>
      </c>
      <c r="U66" s="259">
        <v>382.24200000000002</v>
      </c>
      <c r="V66" s="259">
        <v>111</v>
      </c>
      <c r="W66" s="244">
        <v>0.87750000000000006</v>
      </c>
      <c r="X66" s="259" t="s">
        <v>547</v>
      </c>
      <c r="Y66" s="148">
        <v>12</v>
      </c>
      <c r="Z66" t="s">
        <v>360</v>
      </c>
      <c r="AA66" t="s">
        <v>2144</v>
      </c>
    </row>
    <row r="67" spans="1:27" x14ac:dyDescent="0.25">
      <c r="A67" t="s">
        <v>1225</v>
      </c>
      <c r="B67">
        <v>332110</v>
      </c>
      <c r="C67">
        <v>661</v>
      </c>
      <c r="D67" s="148" t="s">
        <v>295</v>
      </c>
      <c r="E67" s="148" t="s">
        <v>296</v>
      </c>
      <c r="F67" s="148" t="s">
        <v>933</v>
      </c>
      <c r="G67" s="26" t="s">
        <v>6</v>
      </c>
      <c r="H67" s="244">
        <v>145.11499999999998</v>
      </c>
      <c r="I67" s="257">
        <v>290.22999999999996</v>
      </c>
      <c r="J67" s="258">
        <v>69</v>
      </c>
      <c r="K67" s="346">
        <v>0.5</v>
      </c>
      <c r="L67" s="259">
        <v>17.232999999999997</v>
      </c>
      <c r="M67" s="259">
        <v>34.465999999999994</v>
      </c>
      <c r="N67" s="259">
        <v>7</v>
      </c>
      <c r="O67" s="244">
        <v>0.5</v>
      </c>
      <c r="P67" s="259">
        <v>156.03899999999999</v>
      </c>
      <c r="Q67" s="259">
        <v>312.07799999999997</v>
      </c>
      <c r="R67" s="259">
        <v>23</v>
      </c>
      <c r="S67" s="244">
        <v>0.5</v>
      </c>
      <c r="T67" s="259">
        <v>318.38699999999994</v>
      </c>
      <c r="U67" s="259">
        <v>636.77400000000011</v>
      </c>
      <c r="V67" s="259">
        <v>99</v>
      </c>
      <c r="W67" s="244">
        <v>0.49999999999999983</v>
      </c>
      <c r="X67" s="259" t="s">
        <v>547</v>
      </c>
      <c r="Y67" s="148">
        <v>12</v>
      </c>
      <c r="Z67" t="s">
        <v>296</v>
      </c>
      <c r="AA67" t="s">
        <v>2144</v>
      </c>
    </row>
    <row r="68" spans="1:27" ht="30" x14ac:dyDescent="0.25">
      <c r="A68" t="s">
        <v>1122</v>
      </c>
      <c r="B68">
        <v>332090</v>
      </c>
      <c r="C68">
        <v>407</v>
      </c>
      <c r="D68" s="148" t="s">
        <v>101</v>
      </c>
      <c r="E68" s="148" t="s">
        <v>254</v>
      </c>
      <c r="F68" s="148" t="s">
        <v>691</v>
      </c>
      <c r="G68" s="26" t="s">
        <v>11</v>
      </c>
      <c r="H68" s="244">
        <v>146.92541333333338</v>
      </c>
      <c r="I68" s="257">
        <v>180.64600000000002</v>
      </c>
      <c r="J68" s="258">
        <v>39</v>
      </c>
      <c r="K68" s="346">
        <v>0.81333333333333357</v>
      </c>
      <c r="L68" s="259">
        <v>167.24573333333336</v>
      </c>
      <c r="M68" s="259">
        <v>205.63</v>
      </c>
      <c r="N68" s="259">
        <v>15</v>
      </c>
      <c r="O68" s="244">
        <v>0.81333333333333346</v>
      </c>
      <c r="P68" s="259">
        <v>131.97472000000002</v>
      </c>
      <c r="Q68" s="259">
        <v>162.26399999999998</v>
      </c>
      <c r="R68" s="259">
        <v>6</v>
      </c>
      <c r="S68" s="244">
        <v>0.81333333333333357</v>
      </c>
      <c r="T68" s="259">
        <v>446.14586666666673</v>
      </c>
      <c r="U68" s="259">
        <v>548.54</v>
      </c>
      <c r="V68" s="259">
        <v>56</v>
      </c>
      <c r="W68" s="244">
        <v>0.81333333333333346</v>
      </c>
      <c r="X68" s="259" t="s">
        <v>547</v>
      </c>
      <c r="Y68" s="148">
        <v>12</v>
      </c>
      <c r="Z68" t="s">
        <v>254</v>
      </c>
      <c r="AA68" t="s">
        <v>2144</v>
      </c>
    </row>
    <row r="69" spans="1:27" x14ac:dyDescent="0.25">
      <c r="A69" t="s">
        <v>1199</v>
      </c>
      <c r="B69">
        <v>332060</v>
      </c>
      <c r="C69">
        <v>369</v>
      </c>
      <c r="D69" s="148" t="s">
        <v>243</v>
      </c>
      <c r="E69" s="148" t="s">
        <v>244</v>
      </c>
      <c r="F69" s="148" t="s">
        <v>858</v>
      </c>
      <c r="G69" s="330" t="s">
        <v>11</v>
      </c>
      <c r="H69" s="244">
        <v>148.25160000000002</v>
      </c>
      <c r="I69" s="257">
        <v>211.78800000000001</v>
      </c>
      <c r="J69" s="258">
        <v>52</v>
      </c>
      <c r="K69" s="346">
        <v>0.70000000000000007</v>
      </c>
      <c r="L69" s="259">
        <v>200.23150000000004</v>
      </c>
      <c r="M69" s="259">
        <v>286.04500000000002</v>
      </c>
      <c r="N69" s="259">
        <v>7</v>
      </c>
      <c r="O69" s="244">
        <v>0.70000000000000007</v>
      </c>
      <c r="P69" s="259">
        <v>118.10890000000002</v>
      </c>
      <c r="Q69" s="259">
        <v>168.727</v>
      </c>
      <c r="R69" s="259">
        <v>12</v>
      </c>
      <c r="S69" s="244">
        <v>0.70000000000000007</v>
      </c>
      <c r="T69" s="259">
        <v>466.5920000000001</v>
      </c>
      <c r="U69" s="259">
        <v>672.58899999999994</v>
      </c>
      <c r="V69" s="259">
        <v>74</v>
      </c>
      <c r="W69" s="244">
        <v>0.69372529137407857</v>
      </c>
      <c r="X69" s="259" t="s">
        <v>547</v>
      </c>
      <c r="Y69" s="148">
        <v>12</v>
      </c>
      <c r="Z69" t="s">
        <v>244</v>
      </c>
      <c r="AA69" t="s">
        <v>2144</v>
      </c>
    </row>
    <row r="70" spans="1:27" ht="30" x14ac:dyDescent="0.25">
      <c r="A70" t="s">
        <v>1267</v>
      </c>
      <c r="B70">
        <v>332890</v>
      </c>
      <c r="C70">
        <v>409</v>
      </c>
      <c r="D70" s="148" t="s">
        <v>378</v>
      </c>
      <c r="E70" s="148" t="s">
        <v>379</v>
      </c>
      <c r="F70" s="148" t="s">
        <v>1046</v>
      </c>
      <c r="G70" s="26" t="s">
        <v>5</v>
      </c>
      <c r="H70" s="244">
        <v>149.85461999999998</v>
      </c>
      <c r="I70" s="257">
        <v>241.70099999999999</v>
      </c>
      <c r="J70" s="258">
        <v>72</v>
      </c>
      <c r="K70" s="346">
        <v>0.62</v>
      </c>
      <c r="L70" s="259">
        <v>210.54021999999998</v>
      </c>
      <c r="M70" s="259">
        <v>339.58099999999996</v>
      </c>
      <c r="N70" s="259">
        <v>26</v>
      </c>
      <c r="O70" s="244">
        <v>0.62</v>
      </c>
      <c r="P70" s="259">
        <v>72.898359999999997</v>
      </c>
      <c r="Q70" s="259">
        <v>117.578</v>
      </c>
      <c r="R70" s="259">
        <v>12</v>
      </c>
      <c r="S70" s="244">
        <v>0.62</v>
      </c>
      <c r="T70" s="259">
        <v>433.29319999999996</v>
      </c>
      <c r="U70" s="259">
        <v>698.8599999999999</v>
      </c>
      <c r="V70" s="259">
        <v>109</v>
      </c>
      <c r="W70" s="244">
        <v>0.62</v>
      </c>
      <c r="X70" s="259" t="s">
        <v>547</v>
      </c>
      <c r="Y70" s="148">
        <v>12</v>
      </c>
      <c r="Z70" t="s">
        <v>379</v>
      </c>
      <c r="AA70" t="s">
        <v>2144</v>
      </c>
    </row>
    <row r="71" spans="1:27" x14ac:dyDescent="0.25">
      <c r="A71" t="s">
        <v>1245</v>
      </c>
      <c r="B71">
        <v>332550</v>
      </c>
      <c r="C71">
        <v>410</v>
      </c>
      <c r="D71" s="148" t="s">
        <v>334</v>
      </c>
      <c r="E71" s="148" t="s">
        <v>335</v>
      </c>
      <c r="F71" s="148" t="s">
        <v>977</v>
      </c>
      <c r="G71" s="26" t="s">
        <v>4</v>
      </c>
      <c r="H71" s="244">
        <v>151.143</v>
      </c>
      <c r="I71" s="257">
        <v>151.143</v>
      </c>
      <c r="J71" s="258">
        <v>39</v>
      </c>
      <c r="K71" s="346">
        <v>1</v>
      </c>
      <c r="L71" s="259">
        <v>103.57800000000002</v>
      </c>
      <c r="M71" s="259">
        <v>103.57800000000002</v>
      </c>
      <c r="N71" s="259">
        <v>13</v>
      </c>
      <c r="O71" s="244">
        <v>1</v>
      </c>
      <c r="P71" s="259">
        <v>229.98100000000002</v>
      </c>
      <c r="Q71" s="259">
        <v>229.98100000000002</v>
      </c>
      <c r="R71" s="259">
        <v>21</v>
      </c>
      <c r="S71" s="244">
        <v>1</v>
      </c>
      <c r="T71" s="259">
        <v>484.702</v>
      </c>
      <c r="U71" s="259">
        <v>491.82399999999996</v>
      </c>
      <c r="V71" s="259">
        <v>75</v>
      </c>
      <c r="W71" s="244">
        <v>0.98551921012394683</v>
      </c>
      <c r="X71" s="259" t="s">
        <v>547</v>
      </c>
      <c r="Y71" s="148">
        <v>12</v>
      </c>
      <c r="Z71" t="s">
        <v>335</v>
      </c>
      <c r="AA71" t="s">
        <v>2144</v>
      </c>
    </row>
    <row r="72" spans="1:27" x14ac:dyDescent="0.25">
      <c r="A72" t="s">
        <v>1161</v>
      </c>
      <c r="B72">
        <v>331770</v>
      </c>
      <c r="C72">
        <v>747</v>
      </c>
      <c r="D72" s="148" t="s">
        <v>159</v>
      </c>
      <c r="E72" s="148" t="s">
        <v>160</v>
      </c>
      <c r="F72" s="148" t="s">
        <v>744</v>
      </c>
      <c r="G72" s="26" t="s">
        <v>14</v>
      </c>
      <c r="H72" s="244">
        <v>152.25933333333336</v>
      </c>
      <c r="I72" s="257">
        <v>163.13500000000002</v>
      </c>
      <c r="J72" s="258">
        <v>77</v>
      </c>
      <c r="K72" s="346">
        <v>0.93333333333333335</v>
      </c>
      <c r="L72" s="259">
        <v>123.70213333333334</v>
      </c>
      <c r="M72" s="259">
        <v>132.53799999999998</v>
      </c>
      <c r="N72" s="259">
        <v>8</v>
      </c>
      <c r="O72" s="244">
        <v>0.93333333333333346</v>
      </c>
      <c r="P72" s="259">
        <v>70.102666666666678</v>
      </c>
      <c r="Q72" s="259">
        <v>75.11</v>
      </c>
      <c r="R72" s="259">
        <v>8</v>
      </c>
      <c r="S72" s="244">
        <v>0.93333333333333346</v>
      </c>
      <c r="T72" s="259">
        <v>346.06413333333336</v>
      </c>
      <c r="U72" s="259">
        <v>381.41800000000001</v>
      </c>
      <c r="V72" s="259">
        <v>98</v>
      </c>
      <c r="W72" s="244">
        <v>0.90730939109673203</v>
      </c>
      <c r="X72" s="259" t="s">
        <v>547</v>
      </c>
      <c r="Y72" s="148">
        <v>12</v>
      </c>
      <c r="Z72" t="s">
        <v>160</v>
      </c>
      <c r="AA72" t="s">
        <v>2144</v>
      </c>
    </row>
    <row r="73" spans="1:27" ht="30" x14ac:dyDescent="0.25">
      <c r="A73" t="s">
        <v>1131</v>
      </c>
      <c r="B73">
        <v>331490</v>
      </c>
      <c r="C73">
        <v>169</v>
      </c>
      <c r="D73" s="148" t="s">
        <v>101</v>
      </c>
      <c r="E73" s="148" t="s">
        <v>128</v>
      </c>
      <c r="F73" s="148" t="s">
        <v>698</v>
      </c>
      <c r="G73" s="26" t="s">
        <v>9</v>
      </c>
      <c r="H73" s="244">
        <v>153.71724999999995</v>
      </c>
      <c r="I73" s="257">
        <v>282.04999999999995</v>
      </c>
      <c r="J73" s="258">
        <v>59</v>
      </c>
      <c r="K73" s="346">
        <v>0.54499999999999993</v>
      </c>
      <c r="L73" s="259">
        <v>71.667499999999976</v>
      </c>
      <c r="M73" s="259">
        <v>131.49999999999997</v>
      </c>
      <c r="N73" s="259">
        <v>17</v>
      </c>
      <c r="O73" s="244">
        <v>0.54499999999999993</v>
      </c>
      <c r="P73" s="259">
        <v>89.893389999999997</v>
      </c>
      <c r="Q73" s="259">
        <v>164.94200000000001</v>
      </c>
      <c r="R73" s="259">
        <v>15</v>
      </c>
      <c r="S73" s="244">
        <v>0.54499999999999993</v>
      </c>
      <c r="T73" s="259">
        <v>315.27813999999989</v>
      </c>
      <c r="U73" s="259">
        <v>578.49200000000008</v>
      </c>
      <c r="V73" s="259">
        <v>89</v>
      </c>
      <c r="W73" s="244">
        <v>0.54499999999999971</v>
      </c>
      <c r="X73" s="259" t="s">
        <v>547</v>
      </c>
      <c r="Y73" s="148">
        <v>12</v>
      </c>
      <c r="Z73" t="s">
        <v>128</v>
      </c>
      <c r="AA73" t="s">
        <v>2144</v>
      </c>
    </row>
    <row r="74" spans="1:27" ht="30" x14ac:dyDescent="0.25">
      <c r="A74" t="s">
        <v>1258</v>
      </c>
      <c r="B74">
        <v>332630</v>
      </c>
      <c r="C74">
        <v>363</v>
      </c>
      <c r="D74" s="148" t="s">
        <v>361</v>
      </c>
      <c r="E74" s="148" t="s">
        <v>362</v>
      </c>
      <c r="F74" s="148" t="s">
        <v>1012</v>
      </c>
      <c r="G74" s="26" t="s">
        <v>13</v>
      </c>
      <c r="H74" s="244">
        <v>157.21632</v>
      </c>
      <c r="I74" s="257">
        <v>218.35600000000002</v>
      </c>
      <c r="J74" s="258">
        <v>127</v>
      </c>
      <c r="K74" s="346">
        <v>0.71999999999999986</v>
      </c>
      <c r="L74" s="259">
        <v>50.350319999999996</v>
      </c>
      <c r="M74" s="259">
        <v>69.931000000000012</v>
      </c>
      <c r="N74" s="259">
        <v>21</v>
      </c>
      <c r="O74" s="244">
        <v>0.71999999999999986</v>
      </c>
      <c r="P74" s="259">
        <v>19.265039999999996</v>
      </c>
      <c r="Q74" s="259">
        <v>26.756999999999998</v>
      </c>
      <c r="R74" s="259">
        <v>14</v>
      </c>
      <c r="S74" s="244">
        <v>0.71999999999999986</v>
      </c>
      <c r="T74" s="259">
        <v>226.83168000000001</v>
      </c>
      <c r="U74" s="259">
        <v>315.04399999999998</v>
      </c>
      <c r="V74" s="259">
        <v>162</v>
      </c>
      <c r="W74" s="244">
        <v>0.72000000000000008</v>
      </c>
      <c r="X74" s="259" t="s">
        <v>547</v>
      </c>
      <c r="Y74" s="148">
        <v>12</v>
      </c>
      <c r="Z74" t="s">
        <v>362</v>
      </c>
      <c r="AA74" t="s">
        <v>2144</v>
      </c>
    </row>
    <row r="75" spans="1:27" ht="30" x14ac:dyDescent="0.25">
      <c r="A75" t="s">
        <v>1118</v>
      </c>
      <c r="B75">
        <v>331380</v>
      </c>
      <c r="C75">
        <v>169</v>
      </c>
      <c r="D75" s="148" t="s">
        <v>101</v>
      </c>
      <c r="E75" s="148" t="s">
        <v>117</v>
      </c>
      <c r="F75" s="148" t="s">
        <v>716</v>
      </c>
      <c r="G75" s="26" t="s">
        <v>14</v>
      </c>
      <c r="H75" s="244">
        <v>157.58245166666666</v>
      </c>
      <c r="I75" s="257">
        <v>263.36900000000003</v>
      </c>
      <c r="J75" s="258">
        <v>77</v>
      </c>
      <c r="K75" s="346">
        <v>0.59833333333333327</v>
      </c>
      <c r="L75" s="259">
        <v>66.100874999999988</v>
      </c>
      <c r="M75" s="259">
        <v>110.47499999999999</v>
      </c>
      <c r="N75" s="259">
        <v>14</v>
      </c>
      <c r="O75" s="244">
        <v>0.59833333333333327</v>
      </c>
      <c r="P75" s="259">
        <v>164.76065666666665</v>
      </c>
      <c r="Q75" s="259">
        <v>275.36599999999999</v>
      </c>
      <c r="R75" s="259">
        <v>22</v>
      </c>
      <c r="S75" s="244">
        <v>0.59833333333333327</v>
      </c>
      <c r="T75" s="259">
        <v>388.44398333333328</v>
      </c>
      <c r="U75" s="259">
        <v>649.21</v>
      </c>
      <c r="V75" s="259">
        <v>109</v>
      </c>
      <c r="W75" s="244">
        <v>0.59833333333333316</v>
      </c>
      <c r="X75" s="259" t="s">
        <v>547</v>
      </c>
      <c r="Y75" s="148">
        <v>12</v>
      </c>
      <c r="Z75" t="s">
        <v>117</v>
      </c>
      <c r="AA75" t="s">
        <v>2144</v>
      </c>
    </row>
    <row r="76" spans="1:27" ht="30" x14ac:dyDescent="0.25">
      <c r="A76" t="s">
        <v>1076</v>
      </c>
      <c r="B76">
        <v>331080</v>
      </c>
      <c r="C76">
        <v>2</v>
      </c>
      <c r="D76" s="148" t="s">
        <v>78</v>
      </c>
      <c r="E76" s="148" t="s">
        <v>84</v>
      </c>
      <c r="F76" s="148" t="s">
        <v>598</v>
      </c>
      <c r="G76" s="26" t="s">
        <v>13</v>
      </c>
      <c r="H76" s="244">
        <v>158.26093999999998</v>
      </c>
      <c r="I76" s="257">
        <v>626.77599999999995</v>
      </c>
      <c r="J76" s="258">
        <v>171</v>
      </c>
      <c r="K76" s="346">
        <v>0.2525</v>
      </c>
      <c r="L76" s="259">
        <v>37.835609999999996</v>
      </c>
      <c r="M76" s="259">
        <v>149.84399999999999</v>
      </c>
      <c r="N76" s="259">
        <v>37</v>
      </c>
      <c r="O76" s="244">
        <v>0.2525</v>
      </c>
      <c r="P76" s="259">
        <v>40.794910000000002</v>
      </c>
      <c r="Q76" s="259">
        <v>161.56399999999999</v>
      </c>
      <c r="R76" s="259">
        <v>20</v>
      </c>
      <c r="S76" s="244">
        <v>0.2525</v>
      </c>
      <c r="T76" s="259">
        <v>236.89145999999997</v>
      </c>
      <c r="U76" s="259">
        <v>938.18400000000008</v>
      </c>
      <c r="V76" s="259">
        <v>227</v>
      </c>
      <c r="W76" s="244">
        <v>0.25249999999999995</v>
      </c>
      <c r="X76" s="259" t="s">
        <v>547</v>
      </c>
      <c r="Y76" s="148">
        <v>12</v>
      </c>
      <c r="Z76" t="s">
        <v>84</v>
      </c>
      <c r="AA76" t="s">
        <v>2144</v>
      </c>
    </row>
    <row r="77" spans="1:27" ht="30" x14ac:dyDescent="0.25">
      <c r="A77" t="s">
        <v>1125</v>
      </c>
      <c r="B77">
        <v>331430</v>
      </c>
      <c r="C77">
        <v>169</v>
      </c>
      <c r="D77" s="148" t="s">
        <v>101</v>
      </c>
      <c r="E77" s="148" t="s">
        <v>395</v>
      </c>
      <c r="F77" s="148" t="s">
        <v>700</v>
      </c>
      <c r="G77" s="26" t="s">
        <v>9</v>
      </c>
      <c r="H77" s="244">
        <v>166.4474933333334</v>
      </c>
      <c r="I77" s="257">
        <v>274.36400000000003</v>
      </c>
      <c r="J77" s="258">
        <v>86</v>
      </c>
      <c r="K77" s="346">
        <v>0.6066666666666668</v>
      </c>
      <c r="L77" s="259">
        <v>46.230426666666681</v>
      </c>
      <c r="M77" s="259">
        <v>76.204000000000008</v>
      </c>
      <c r="N77" s="259">
        <v>10</v>
      </c>
      <c r="O77" s="244">
        <v>0.6066666666666668</v>
      </c>
      <c r="P77" s="259">
        <v>85.444146666666697</v>
      </c>
      <c r="Q77" s="259">
        <v>140.84200000000001</v>
      </c>
      <c r="R77" s="259">
        <v>10</v>
      </c>
      <c r="S77" s="244">
        <v>0.6066666666666668</v>
      </c>
      <c r="T77" s="259">
        <v>298.1220666666668</v>
      </c>
      <c r="U77" s="259">
        <v>491.41</v>
      </c>
      <c r="V77" s="259">
        <v>102</v>
      </c>
      <c r="W77" s="244">
        <v>0.60666666666666691</v>
      </c>
      <c r="X77" s="259" t="s">
        <v>547</v>
      </c>
      <c r="Y77" s="148">
        <v>12</v>
      </c>
      <c r="Z77" t="s">
        <v>395</v>
      </c>
      <c r="AA77" t="s">
        <v>2144</v>
      </c>
    </row>
    <row r="78" spans="1:27" ht="30" x14ac:dyDescent="0.25">
      <c r="A78" t="s">
        <v>1128</v>
      </c>
      <c r="B78">
        <v>331460</v>
      </c>
      <c r="C78">
        <v>169</v>
      </c>
      <c r="D78" s="148" t="s">
        <v>101</v>
      </c>
      <c r="E78" s="148" t="s">
        <v>125</v>
      </c>
      <c r="F78" s="148" t="s">
        <v>720</v>
      </c>
      <c r="G78" s="26" t="s">
        <v>14</v>
      </c>
      <c r="H78" s="244">
        <v>167.95765333333338</v>
      </c>
      <c r="I78" s="257">
        <v>273.84400000000005</v>
      </c>
      <c r="J78" s="258">
        <v>81</v>
      </c>
      <c r="K78" s="346">
        <v>0.6133333333333334</v>
      </c>
      <c r="L78" s="259">
        <v>40.224240000000002</v>
      </c>
      <c r="M78" s="259">
        <v>65.582999999999998</v>
      </c>
      <c r="N78" s="259">
        <v>12</v>
      </c>
      <c r="O78" s="244">
        <v>0.6133333333333334</v>
      </c>
      <c r="P78" s="259">
        <v>142.90114666666668</v>
      </c>
      <c r="Q78" s="259">
        <v>232.99099999999999</v>
      </c>
      <c r="R78" s="259">
        <v>13</v>
      </c>
      <c r="S78" s="244">
        <v>0.6133333333333334</v>
      </c>
      <c r="T78" s="259">
        <v>351.0830400000001</v>
      </c>
      <c r="U78" s="259">
        <v>572.41800000000001</v>
      </c>
      <c r="V78" s="259">
        <v>102</v>
      </c>
      <c r="W78" s="244">
        <v>0.61333333333333351</v>
      </c>
      <c r="X78" s="259" t="s">
        <v>547</v>
      </c>
      <c r="Y78" s="148">
        <v>3</v>
      </c>
      <c r="Z78" t="s">
        <v>125</v>
      </c>
      <c r="AA78" t="s">
        <v>2144</v>
      </c>
    </row>
    <row r="79" spans="1:27" ht="30" x14ac:dyDescent="0.25">
      <c r="A79" t="s">
        <v>1170</v>
      </c>
      <c r="B79">
        <v>331870</v>
      </c>
      <c r="C79">
        <v>658</v>
      </c>
      <c r="D79" s="148" t="s">
        <v>181</v>
      </c>
      <c r="E79" s="148" t="s">
        <v>182</v>
      </c>
      <c r="F79" s="148" t="s">
        <v>766</v>
      </c>
      <c r="G79" s="26" t="s">
        <v>6</v>
      </c>
      <c r="H79" s="244">
        <v>170.97954166666668</v>
      </c>
      <c r="I79" s="257">
        <v>231.57500000000002</v>
      </c>
      <c r="J79" s="258">
        <v>55</v>
      </c>
      <c r="K79" s="346">
        <v>0.73833333333333329</v>
      </c>
      <c r="L79" s="259">
        <v>71.815468333333342</v>
      </c>
      <c r="M79" s="259">
        <v>97.26700000000001</v>
      </c>
      <c r="N79" s="259">
        <v>7</v>
      </c>
      <c r="O79" s="244">
        <v>0.7383333333333334</v>
      </c>
      <c r="P79" s="259">
        <v>43.647313333333344</v>
      </c>
      <c r="Q79" s="259">
        <v>59.116000000000014</v>
      </c>
      <c r="R79" s="259">
        <v>7</v>
      </c>
      <c r="S79" s="244">
        <v>0.73833333333333329</v>
      </c>
      <c r="T79" s="259">
        <v>286.44232333333338</v>
      </c>
      <c r="U79" s="259">
        <v>390.07500000000005</v>
      </c>
      <c r="V79" s="259">
        <v>71</v>
      </c>
      <c r="W79" s="244">
        <v>0.73432627913435455</v>
      </c>
      <c r="X79" s="259" t="s">
        <v>547</v>
      </c>
      <c r="Y79" s="148">
        <v>12</v>
      </c>
      <c r="Z79" t="s">
        <v>182</v>
      </c>
      <c r="AA79" t="s">
        <v>2144</v>
      </c>
    </row>
    <row r="80" spans="1:27" ht="30" x14ac:dyDescent="0.25">
      <c r="A80" t="s">
        <v>1114</v>
      </c>
      <c r="B80">
        <v>331350</v>
      </c>
      <c r="C80">
        <v>169</v>
      </c>
      <c r="D80" s="148" t="s">
        <v>101</v>
      </c>
      <c r="E80" s="148" t="s">
        <v>114</v>
      </c>
      <c r="F80" s="148" t="s">
        <v>712</v>
      </c>
      <c r="G80" s="26" t="s">
        <v>14</v>
      </c>
      <c r="H80" s="244">
        <v>176.47878499999996</v>
      </c>
      <c r="I80" s="257">
        <v>296.60300000000001</v>
      </c>
      <c r="J80" s="258">
        <v>82</v>
      </c>
      <c r="K80" s="346">
        <v>0.59499999999999986</v>
      </c>
      <c r="L80" s="259">
        <v>39.83762999999999</v>
      </c>
      <c r="M80" s="259">
        <v>66.953999999999994</v>
      </c>
      <c r="N80" s="259">
        <v>8</v>
      </c>
      <c r="O80" s="244">
        <v>0.59499999999999986</v>
      </c>
      <c r="P80" s="259">
        <v>140.59671499999996</v>
      </c>
      <c r="Q80" s="259">
        <v>236.297</v>
      </c>
      <c r="R80" s="259">
        <v>19</v>
      </c>
      <c r="S80" s="244">
        <v>0.59499999999999986</v>
      </c>
      <c r="T80" s="259">
        <v>356.91312999999991</v>
      </c>
      <c r="U80" s="259">
        <v>599.85399999999981</v>
      </c>
      <c r="V80" s="259">
        <v>106</v>
      </c>
      <c r="W80" s="244">
        <v>0.59500000000000008</v>
      </c>
      <c r="X80" s="259" t="s">
        <v>547</v>
      </c>
      <c r="Y80" s="148">
        <v>12</v>
      </c>
      <c r="Z80" t="s">
        <v>114</v>
      </c>
      <c r="AA80" t="s">
        <v>2144</v>
      </c>
    </row>
    <row r="81" spans="1:27" ht="30" x14ac:dyDescent="0.25">
      <c r="A81" t="s">
        <v>1073</v>
      </c>
      <c r="B81">
        <v>331050</v>
      </c>
      <c r="C81">
        <v>2</v>
      </c>
      <c r="D81" s="148" t="s">
        <v>78</v>
      </c>
      <c r="E81" s="148" t="s">
        <v>626</v>
      </c>
      <c r="F81" s="148" t="s">
        <v>625</v>
      </c>
      <c r="G81" s="26" t="s">
        <v>14</v>
      </c>
      <c r="H81" s="244">
        <v>177.55917833333334</v>
      </c>
      <c r="I81" s="257">
        <v>199.87900000000002</v>
      </c>
      <c r="J81" s="258">
        <v>71</v>
      </c>
      <c r="K81" s="346">
        <v>0.88833333333333331</v>
      </c>
      <c r="L81" s="259">
        <v>139.51541500000002</v>
      </c>
      <c r="M81" s="259">
        <v>157.05300000000003</v>
      </c>
      <c r="N81" s="259">
        <v>18</v>
      </c>
      <c r="O81" s="244">
        <v>0.88833333333333331</v>
      </c>
      <c r="P81" s="259">
        <v>184.37536</v>
      </c>
      <c r="Q81" s="259">
        <v>207.55199999999999</v>
      </c>
      <c r="R81" s="259">
        <v>18</v>
      </c>
      <c r="S81" s="244">
        <v>0.88833333333333342</v>
      </c>
      <c r="T81" s="259">
        <v>501.44995333333338</v>
      </c>
      <c r="U81" s="259">
        <v>564.48400000000004</v>
      </c>
      <c r="V81" s="259">
        <v>104</v>
      </c>
      <c r="W81" s="244">
        <v>0.88833333333333331</v>
      </c>
      <c r="X81" s="259" t="s">
        <v>547</v>
      </c>
      <c r="Y81" s="148">
        <v>12</v>
      </c>
      <c r="Z81" t="s">
        <v>626</v>
      </c>
      <c r="AA81" t="s">
        <v>2144</v>
      </c>
    </row>
    <row r="82" spans="1:27" ht="30" x14ac:dyDescent="0.25">
      <c r="A82" t="s">
        <v>1127</v>
      </c>
      <c r="B82">
        <v>331450</v>
      </c>
      <c r="C82">
        <v>169</v>
      </c>
      <c r="D82" s="148" t="s">
        <v>101</v>
      </c>
      <c r="E82" s="148" t="s">
        <v>124</v>
      </c>
      <c r="F82" s="148" t="s">
        <v>718</v>
      </c>
      <c r="G82" s="26" t="s">
        <v>9</v>
      </c>
      <c r="H82" s="244">
        <v>179.74238666666665</v>
      </c>
      <c r="I82" s="257">
        <v>311.69200000000001</v>
      </c>
      <c r="J82" s="258">
        <v>93</v>
      </c>
      <c r="K82" s="346">
        <v>0.57666666666666655</v>
      </c>
      <c r="L82" s="259">
        <v>96.58762999999999</v>
      </c>
      <c r="M82" s="259">
        <v>167.49300000000002</v>
      </c>
      <c r="N82" s="259">
        <v>21</v>
      </c>
      <c r="O82" s="244">
        <v>0.57666666666666655</v>
      </c>
      <c r="P82" s="259">
        <v>208.57456666666667</v>
      </c>
      <c r="Q82" s="259">
        <v>361.69000000000005</v>
      </c>
      <c r="R82" s="259">
        <v>22</v>
      </c>
      <c r="S82" s="244">
        <v>0.57666666666666655</v>
      </c>
      <c r="T82" s="259">
        <v>484.90458333333333</v>
      </c>
      <c r="U82" s="259">
        <v>840.875</v>
      </c>
      <c r="V82" s="259">
        <v>128</v>
      </c>
      <c r="W82" s="244">
        <v>0.57666666666666666</v>
      </c>
      <c r="X82" s="259" t="s">
        <v>547</v>
      </c>
      <c r="Y82" s="148">
        <v>4</v>
      </c>
      <c r="Z82" t="s">
        <v>124</v>
      </c>
      <c r="AA82" t="s">
        <v>2144</v>
      </c>
    </row>
    <row r="83" spans="1:27" ht="30" x14ac:dyDescent="0.25">
      <c r="A83" t="s">
        <v>1086</v>
      </c>
      <c r="B83">
        <v>331150</v>
      </c>
      <c r="C83">
        <v>2</v>
      </c>
      <c r="D83" s="148" t="s">
        <v>78</v>
      </c>
      <c r="E83" s="148" t="s">
        <v>90</v>
      </c>
      <c r="F83" s="148" t="s">
        <v>598</v>
      </c>
      <c r="G83" s="26" t="s">
        <v>13</v>
      </c>
      <c r="H83" s="244">
        <v>182.53542999999999</v>
      </c>
      <c r="I83" s="257">
        <v>727.71599999999989</v>
      </c>
      <c r="J83" s="258">
        <v>133</v>
      </c>
      <c r="K83" s="346">
        <v>0.25083333333333335</v>
      </c>
      <c r="L83" s="259">
        <v>57.853704999999998</v>
      </c>
      <c r="M83" s="259">
        <v>230.64599999999999</v>
      </c>
      <c r="N83" s="259">
        <v>34</v>
      </c>
      <c r="O83" s="244">
        <v>0.25083333333333335</v>
      </c>
      <c r="P83" s="259">
        <v>91.08159666666667</v>
      </c>
      <c r="Q83" s="259">
        <v>363.11599999999999</v>
      </c>
      <c r="R83" s="259">
        <v>19</v>
      </c>
      <c r="S83" s="244">
        <v>0.25083333333333335</v>
      </c>
      <c r="T83" s="259">
        <v>331.47073166666667</v>
      </c>
      <c r="U83" s="259">
        <v>1321.4780000000003</v>
      </c>
      <c r="V83" s="259">
        <v>184</v>
      </c>
      <c r="W83" s="244">
        <v>0.2508333333333333</v>
      </c>
      <c r="X83" s="259" t="s">
        <v>547</v>
      </c>
      <c r="Y83" s="148">
        <v>12</v>
      </c>
      <c r="Z83" t="s">
        <v>90</v>
      </c>
      <c r="AA83" t="s">
        <v>2144</v>
      </c>
    </row>
    <row r="84" spans="1:27" ht="30" x14ac:dyDescent="0.25">
      <c r="A84" t="s">
        <v>1081</v>
      </c>
      <c r="B84">
        <v>332010</v>
      </c>
      <c r="C84">
        <v>417</v>
      </c>
      <c r="D84" s="148" t="s">
        <v>78</v>
      </c>
      <c r="E84" s="148" t="s">
        <v>224</v>
      </c>
      <c r="F84" s="148" t="s">
        <v>832</v>
      </c>
      <c r="G84" s="26" t="s">
        <v>13</v>
      </c>
      <c r="H84" s="244">
        <v>183.99723200000003</v>
      </c>
      <c r="I84" s="257">
        <v>422.012</v>
      </c>
      <c r="J84" s="258">
        <v>480</v>
      </c>
      <c r="K84" s="346">
        <v>0.43600000000000005</v>
      </c>
      <c r="L84" s="259">
        <v>89.063028000000003</v>
      </c>
      <c r="M84" s="259">
        <v>204.273</v>
      </c>
      <c r="N84" s="259">
        <v>112</v>
      </c>
      <c r="O84" s="244">
        <v>0.436</v>
      </c>
      <c r="P84" s="259">
        <v>47.521384000000005</v>
      </c>
      <c r="Q84" s="259">
        <v>108.994</v>
      </c>
      <c r="R84" s="259">
        <v>35</v>
      </c>
      <c r="S84" s="244">
        <v>0.43600000000000005</v>
      </c>
      <c r="T84" s="259">
        <v>320.58164400000004</v>
      </c>
      <c r="U84" s="259">
        <v>735.279</v>
      </c>
      <c r="V84" s="259">
        <v>624</v>
      </c>
      <c r="W84" s="244">
        <v>0.43600000000000005</v>
      </c>
      <c r="X84" s="259" t="s">
        <v>547</v>
      </c>
      <c r="Y84" s="148">
        <v>12</v>
      </c>
      <c r="Z84" t="s">
        <v>224</v>
      </c>
      <c r="AA84" t="s">
        <v>2144</v>
      </c>
    </row>
    <row r="85" spans="1:27" ht="30" x14ac:dyDescent="0.25">
      <c r="A85" t="s">
        <v>1152</v>
      </c>
      <c r="B85">
        <v>331685</v>
      </c>
      <c r="C85">
        <v>61</v>
      </c>
      <c r="D85" s="148" t="s">
        <v>101</v>
      </c>
      <c r="E85" s="148" t="s">
        <v>147</v>
      </c>
      <c r="F85" s="148" t="s">
        <v>732</v>
      </c>
      <c r="G85" s="26" t="s">
        <v>5</v>
      </c>
      <c r="H85" s="244">
        <v>185.02281000000002</v>
      </c>
      <c r="I85" s="257">
        <v>293.68700000000001</v>
      </c>
      <c r="J85" s="258">
        <v>80</v>
      </c>
      <c r="K85" s="346">
        <v>0.63</v>
      </c>
      <c r="L85" s="259">
        <v>94.430069999999986</v>
      </c>
      <c r="M85" s="259">
        <v>149.88899999999998</v>
      </c>
      <c r="N85" s="259">
        <v>12</v>
      </c>
      <c r="O85" s="244">
        <v>0.63</v>
      </c>
      <c r="P85" s="259">
        <v>197.36325000000002</v>
      </c>
      <c r="Q85" s="259">
        <v>313.27500000000003</v>
      </c>
      <c r="R85" s="259">
        <v>27</v>
      </c>
      <c r="S85" s="244">
        <v>0.63</v>
      </c>
      <c r="T85" s="259">
        <v>476.81613000000004</v>
      </c>
      <c r="U85" s="259">
        <v>756.85099999999989</v>
      </c>
      <c r="V85" s="259">
        <v>114</v>
      </c>
      <c r="W85" s="244">
        <v>0.63000000000000012</v>
      </c>
      <c r="X85" s="259" t="s">
        <v>547</v>
      </c>
      <c r="Y85" s="148">
        <v>12</v>
      </c>
      <c r="Z85" t="s">
        <v>147</v>
      </c>
      <c r="AA85" t="s">
        <v>2144</v>
      </c>
    </row>
    <row r="86" spans="1:27" ht="30" x14ac:dyDescent="0.25">
      <c r="A86" t="s">
        <v>1234</v>
      </c>
      <c r="B86">
        <v>332410</v>
      </c>
      <c r="C86">
        <v>254</v>
      </c>
      <c r="D86" s="148" t="s">
        <v>301</v>
      </c>
      <c r="E86" s="148" t="s">
        <v>308</v>
      </c>
      <c r="F86" s="148" t="s">
        <v>951</v>
      </c>
      <c r="G86" s="26" t="s">
        <v>10</v>
      </c>
      <c r="H86" s="244">
        <v>185.88674999999998</v>
      </c>
      <c r="I86" s="257">
        <v>1239.2450000000001</v>
      </c>
      <c r="J86" s="258">
        <v>144</v>
      </c>
      <c r="K86" s="346">
        <v>0.14999999999999997</v>
      </c>
      <c r="L86" s="259">
        <v>670.57004999999981</v>
      </c>
      <c r="M86" s="259">
        <v>4470.4669999999996</v>
      </c>
      <c r="N86" s="259">
        <v>73</v>
      </c>
      <c r="O86" s="244">
        <v>0.14999999999999997</v>
      </c>
      <c r="P86" s="259">
        <v>22.395449999999993</v>
      </c>
      <c r="Q86" s="259">
        <v>149.303</v>
      </c>
      <c r="R86" s="259">
        <v>7</v>
      </c>
      <c r="S86" s="244">
        <v>0.14999999999999997</v>
      </c>
      <c r="T86" s="259">
        <v>878.8522499999998</v>
      </c>
      <c r="U86" s="259">
        <v>5859.0149999999994</v>
      </c>
      <c r="V86" s="259">
        <v>224</v>
      </c>
      <c r="W86" s="244">
        <v>0.15</v>
      </c>
      <c r="X86" s="259" t="s">
        <v>547</v>
      </c>
      <c r="Y86" s="148">
        <v>3</v>
      </c>
      <c r="Z86" t="s">
        <v>308</v>
      </c>
      <c r="AA86" t="s">
        <v>2144</v>
      </c>
    </row>
    <row r="87" spans="1:27" x14ac:dyDescent="0.25">
      <c r="A87" t="s">
        <v>1271</v>
      </c>
      <c r="B87">
        <v>332460</v>
      </c>
      <c r="C87">
        <v>24</v>
      </c>
      <c r="D87" s="148" t="s">
        <v>317</v>
      </c>
      <c r="E87" s="148" t="s">
        <v>318</v>
      </c>
      <c r="F87" s="148" t="s">
        <v>962</v>
      </c>
      <c r="G87" s="26" t="s">
        <v>13</v>
      </c>
      <c r="H87" s="244">
        <v>187.01441999999997</v>
      </c>
      <c r="I87" s="257">
        <v>346.32299999999998</v>
      </c>
      <c r="J87" s="258">
        <v>80</v>
      </c>
      <c r="K87" s="346">
        <v>0.53999999999999992</v>
      </c>
      <c r="L87" s="259">
        <v>113.81363999999998</v>
      </c>
      <c r="M87" s="259">
        <v>210.76599999999999</v>
      </c>
      <c r="N87" s="259">
        <v>9</v>
      </c>
      <c r="O87" s="244">
        <v>0.53999999999999992</v>
      </c>
      <c r="P87" s="259">
        <v>271.75877999999994</v>
      </c>
      <c r="Q87" s="259">
        <v>503.25699999999995</v>
      </c>
      <c r="R87" s="259">
        <v>29</v>
      </c>
      <c r="S87" s="244">
        <v>0.53999999999999992</v>
      </c>
      <c r="T87" s="259">
        <v>572.58683999999994</v>
      </c>
      <c r="U87" s="259">
        <v>1144.7919999999999</v>
      </c>
      <c r="V87" s="259">
        <v>118</v>
      </c>
      <c r="W87" s="244">
        <v>0.50016670277220665</v>
      </c>
      <c r="X87" s="259" t="s">
        <v>547</v>
      </c>
      <c r="Y87" s="148">
        <v>12</v>
      </c>
      <c r="Z87" t="s">
        <v>318</v>
      </c>
      <c r="AA87" t="s">
        <v>2144</v>
      </c>
    </row>
    <row r="88" spans="1:27" x14ac:dyDescent="0.25">
      <c r="A88" t="s">
        <v>1266</v>
      </c>
      <c r="B88">
        <v>332880</v>
      </c>
      <c r="C88">
        <v>663</v>
      </c>
      <c r="D88" s="148" t="s">
        <v>376</v>
      </c>
      <c r="E88" s="148" t="s">
        <v>377</v>
      </c>
      <c r="F88" s="148" t="s">
        <v>1041</v>
      </c>
      <c r="G88" s="26" t="s">
        <v>14</v>
      </c>
      <c r="H88" s="244">
        <v>190.79010000000005</v>
      </c>
      <c r="I88" s="257">
        <v>211.989</v>
      </c>
      <c r="J88" s="258">
        <v>98</v>
      </c>
      <c r="K88" s="346">
        <v>0.90000000000000024</v>
      </c>
      <c r="L88" s="259">
        <v>166.88700000000006</v>
      </c>
      <c r="M88" s="259">
        <v>185.43</v>
      </c>
      <c r="N88" s="259">
        <v>9</v>
      </c>
      <c r="O88" s="244">
        <v>0.90000000000000024</v>
      </c>
      <c r="P88" s="259">
        <v>75.817800000000005</v>
      </c>
      <c r="Q88" s="259">
        <v>84.24199999999999</v>
      </c>
      <c r="R88" s="259">
        <v>10</v>
      </c>
      <c r="S88" s="244">
        <v>0.90000000000000013</v>
      </c>
      <c r="T88" s="259">
        <v>433.49490000000014</v>
      </c>
      <c r="U88" s="259">
        <v>484.83000000000004</v>
      </c>
      <c r="V88" s="259">
        <v>119</v>
      </c>
      <c r="W88" s="244">
        <v>0.89411731947280515</v>
      </c>
      <c r="X88" s="259" t="s">
        <v>547</v>
      </c>
      <c r="Y88" s="148">
        <v>12</v>
      </c>
      <c r="Z88" t="s">
        <v>377</v>
      </c>
      <c r="AA88" t="s">
        <v>2144</v>
      </c>
    </row>
    <row r="89" spans="1:27" x14ac:dyDescent="0.25">
      <c r="A89" t="s">
        <v>1252</v>
      </c>
      <c r="B89">
        <v>332590</v>
      </c>
      <c r="C89">
        <v>447</v>
      </c>
      <c r="D89" s="148" t="s">
        <v>349</v>
      </c>
      <c r="E89" s="148" t="s">
        <v>350</v>
      </c>
      <c r="F89" s="148" t="s">
        <v>993</v>
      </c>
      <c r="G89" s="26" t="s">
        <v>6</v>
      </c>
      <c r="H89" s="244">
        <v>198.51239999999999</v>
      </c>
      <c r="I89" s="257">
        <v>301.91999999999996</v>
      </c>
      <c r="J89" s="258">
        <v>80</v>
      </c>
      <c r="K89" s="346">
        <v>0.65750000000000008</v>
      </c>
      <c r="L89" s="259">
        <v>247.66052500000004</v>
      </c>
      <c r="M89" s="259">
        <v>376.67</v>
      </c>
      <c r="N89" s="259">
        <v>47</v>
      </c>
      <c r="O89" s="244">
        <v>0.65750000000000008</v>
      </c>
      <c r="P89" s="259">
        <v>54.279254999999999</v>
      </c>
      <c r="Q89" s="259">
        <v>82.553999999999988</v>
      </c>
      <c r="R89" s="259">
        <v>18</v>
      </c>
      <c r="S89" s="244">
        <v>0.65750000000000008</v>
      </c>
      <c r="T89" s="259">
        <v>500.45218</v>
      </c>
      <c r="U89" s="259">
        <v>761.14400000000001</v>
      </c>
      <c r="V89" s="259">
        <v>143</v>
      </c>
      <c r="W89" s="244">
        <v>0.65749999999999997</v>
      </c>
      <c r="X89" s="259" t="s">
        <v>547</v>
      </c>
      <c r="Y89" s="148">
        <v>12</v>
      </c>
      <c r="Z89" t="s">
        <v>350</v>
      </c>
      <c r="AA89" t="s">
        <v>2144</v>
      </c>
    </row>
    <row r="90" spans="1:27" x14ac:dyDescent="0.25">
      <c r="A90" t="s">
        <v>1117</v>
      </c>
      <c r="B90">
        <v>331720</v>
      </c>
      <c r="C90">
        <v>169</v>
      </c>
      <c r="D90" t="s">
        <v>101</v>
      </c>
      <c r="E90" t="s">
        <v>394</v>
      </c>
      <c r="F90" t="s">
        <v>700</v>
      </c>
      <c r="G90" s="26" t="s">
        <v>9</v>
      </c>
      <c r="H90" s="244">
        <v>202.61940833333341</v>
      </c>
      <c r="I90" s="257">
        <v>333.07300000000004</v>
      </c>
      <c r="J90" s="258">
        <v>68</v>
      </c>
      <c r="K90" s="346">
        <v>0.6083333333333335</v>
      </c>
      <c r="L90" s="259">
        <v>101.60748333333336</v>
      </c>
      <c r="M90" s="259">
        <v>167.02600000000001</v>
      </c>
      <c r="N90" s="259">
        <v>25</v>
      </c>
      <c r="O90" s="244">
        <v>0.6083333333333335</v>
      </c>
      <c r="P90" s="259">
        <v>160.52213333333336</v>
      </c>
      <c r="Q90" s="259">
        <v>263.87199999999996</v>
      </c>
      <c r="R90" s="259">
        <v>22</v>
      </c>
      <c r="S90" s="244">
        <v>0.6083333333333335</v>
      </c>
      <c r="T90" s="259">
        <v>464.74902500000013</v>
      </c>
      <c r="U90" s="259">
        <v>763.97100000000012</v>
      </c>
      <c r="V90" s="259">
        <v>97</v>
      </c>
      <c r="W90" s="244">
        <v>0.60833333333333339</v>
      </c>
      <c r="X90" s="259" t="s">
        <v>547</v>
      </c>
      <c r="Y90" s="148">
        <v>12</v>
      </c>
      <c r="Z90" t="s">
        <v>394</v>
      </c>
      <c r="AA90" t="s">
        <v>2144</v>
      </c>
    </row>
    <row r="91" spans="1:27" ht="30" x14ac:dyDescent="0.25">
      <c r="A91" t="s">
        <v>1092</v>
      </c>
      <c r="B91">
        <v>331195</v>
      </c>
      <c r="C91">
        <v>2</v>
      </c>
      <c r="D91" s="148" t="s">
        <v>78</v>
      </c>
      <c r="E91" s="148" t="s">
        <v>94</v>
      </c>
      <c r="F91" s="148" t="s">
        <v>619</v>
      </c>
      <c r="G91" s="26" t="s">
        <v>7</v>
      </c>
      <c r="H91" s="244">
        <v>205.81560000000002</v>
      </c>
      <c r="I91" s="257">
        <v>288.86400000000003</v>
      </c>
      <c r="J91" s="258">
        <v>80</v>
      </c>
      <c r="K91" s="346">
        <v>0.71250000000000002</v>
      </c>
      <c r="L91" s="259">
        <v>50.009662499999997</v>
      </c>
      <c r="M91" s="259">
        <v>70.188999999999993</v>
      </c>
      <c r="N91" s="259">
        <v>13</v>
      </c>
      <c r="O91" s="244">
        <v>0.71250000000000002</v>
      </c>
      <c r="P91" s="259">
        <v>47.56935</v>
      </c>
      <c r="Q91" s="259">
        <v>66.763999999999996</v>
      </c>
      <c r="R91" s="259">
        <v>5</v>
      </c>
      <c r="S91" s="244">
        <v>0.71250000000000002</v>
      </c>
      <c r="T91" s="259">
        <v>303.39461249999999</v>
      </c>
      <c r="U91" s="259">
        <v>425.81699999999995</v>
      </c>
      <c r="V91" s="259">
        <v>98</v>
      </c>
      <c r="W91" s="244">
        <v>0.71250000000000002</v>
      </c>
      <c r="X91" s="259" t="s">
        <v>547</v>
      </c>
      <c r="Y91" s="148">
        <v>12</v>
      </c>
      <c r="Z91" t="s">
        <v>94</v>
      </c>
      <c r="AA91" t="s">
        <v>2144</v>
      </c>
    </row>
    <row r="92" spans="1:27" ht="30" x14ac:dyDescent="0.25">
      <c r="A92" t="s">
        <v>1080</v>
      </c>
      <c r="B92">
        <v>331110</v>
      </c>
      <c r="C92">
        <v>2</v>
      </c>
      <c r="D92" s="148" t="s">
        <v>78</v>
      </c>
      <c r="E92" s="148" t="s">
        <v>632</v>
      </c>
      <c r="F92" s="148" t="s">
        <v>631</v>
      </c>
      <c r="G92" s="26" t="s">
        <v>14</v>
      </c>
      <c r="H92" s="244">
        <v>206.12373333333332</v>
      </c>
      <c r="I92" s="257">
        <v>285.952</v>
      </c>
      <c r="J92" s="258">
        <v>139</v>
      </c>
      <c r="K92" s="346">
        <v>0.72083333333333333</v>
      </c>
      <c r="L92" s="259">
        <v>97.522262499999997</v>
      </c>
      <c r="M92" s="259">
        <v>135.291</v>
      </c>
      <c r="N92" s="259">
        <v>21</v>
      </c>
      <c r="O92" s="244">
        <v>0.72083333333333333</v>
      </c>
      <c r="P92" s="259">
        <v>109.78724166666667</v>
      </c>
      <c r="Q92" s="259">
        <v>152.30600000000001</v>
      </c>
      <c r="R92" s="259">
        <v>23</v>
      </c>
      <c r="S92" s="244">
        <v>0.72083333333333333</v>
      </c>
      <c r="T92" s="259">
        <v>413.43323750000002</v>
      </c>
      <c r="U92" s="259">
        <v>573.54899999999998</v>
      </c>
      <c r="V92" s="259">
        <v>181</v>
      </c>
      <c r="W92" s="244">
        <v>0.72083333333333344</v>
      </c>
      <c r="X92" s="259" t="s">
        <v>547</v>
      </c>
      <c r="Y92" s="148">
        <v>12</v>
      </c>
      <c r="Z92" t="s">
        <v>632</v>
      </c>
      <c r="AA92" t="s">
        <v>2144</v>
      </c>
    </row>
    <row r="93" spans="1:27" x14ac:dyDescent="0.25">
      <c r="A93" t="s">
        <v>1185</v>
      </c>
      <c r="B93">
        <v>331830</v>
      </c>
      <c r="C93">
        <v>341</v>
      </c>
      <c r="D93" s="148" t="s">
        <v>216</v>
      </c>
      <c r="E93" s="148" t="s">
        <v>217</v>
      </c>
      <c r="F93" s="148" t="s">
        <v>821</v>
      </c>
      <c r="G93" s="26" t="s">
        <v>14</v>
      </c>
      <c r="H93" s="244">
        <v>206.46939000000006</v>
      </c>
      <c r="I93" s="257">
        <v>283.48200000000003</v>
      </c>
      <c r="J93" s="258">
        <v>145</v>
      </c>
      <c r="K93" s="346">
        <v>0.7283333333333335</v>
      </c>
      <c r="L93" s="259">
        <v>32.998598333333334</v>
      </c>
      <c r="M93" s="259">
        <v>45.306999999999995</v>
      </c>
      <c r="N93" s="259">
        <v>7</v>
      </c>
      <c r="O93" s="244">
        <v>0.72833333333333339</v>
      </c>
      <c r="P93" s="259">
        <v>99.263093333333345</v>
      </c>
      <c r="Q93" s="259">
        <v>136.28799999999998</v>
      </c>
      <c r="R93" s="259">
        <v>7</v>
      </c>
      <c r="S93" s="244">
        <v>0.7283333333333335</v>
      </c>
      <c r="T93" s="259">
        <v>338.73108166666674</v>
      </c>
      <c r="U93" s="259">
        <v>465.077</v>
      </c>
      <c r="V93" s="259">
        <v>159</v>
      </c>
      <c r="W93" s="244">
        <v>0.7283333333333335</v>
      </c>
      <c r="X93" s="259" t="s">
        <v>547</v>
      </c>
      <c r="Y93" s="148">
        <v>12</v>
      </c>
      <c r="Z93" t="s">
        <v>217</v>
      </c>
      <c r="AA93" t="s">
        <v>2144</v>
      </c>
    </row>
    <row r="94" spans="1:27" x14ac:dyDescent="0.25">
      <c r="A94" t="s">
        <v>1244</v>
      </c>
      <c r="B94">
        <v>332530</v>
      </c>
      <c r="C94">
        <v>364</v>
      </c>
      <c r="D94" s="148" t="s">
        <v>332</v>
      </c>
      <c r="E94" s="148" t="s">
        <v>333</v>
      </c>
      <c r="F94" s="148" t="s">
        <v>975</v>
      </c>
      <c r="G94" s="26" t="s">
        <v>14</v>
      </c>
      <c r="H94" s="244">
        <v>208.56779999999998</v>
      </c>
      <c r="I94" s="257">
        <v>248.29499999999999</v>
      </c>
      <c r="J94" s="258">
        <v>130</v>
      </c>
      <c r="K94" s="346">
        <v>0.84</v>
      </c>
      <c r="L94" s="259">
        <v>117.20184</v>
      </c>
      <c r="M94" s="259">
        <v>139.52600000000001</v>
      </c>
      <c r="N94" s="259">
        <v>27</v>
      </c>
      <c r="O94" s="244">
        <v>0.84</v>
      </c>
      <c r="P94" s="259">
        <v>81.910920000000004</v>
      </c>
      <c r="Q94" s="259">
        <v>97.513000000000005</v>
      </c>
      <c r="R94" s="259">
        <v>22</v>
      </c>
      <c r="S94" s="244">
        <v>0.84</v>
      </c>
      <c r="T94" s="259">
        <v>407.68056000000001</v>
      </c>
      <c r="U94" s="259">
        <v>485.33399999999995</v>
      </c>
      <c r="V94" s="259">
        <v>166</v>
      </c>
      <c r="W94" s="244">
        <v>0.84000000000000008</v>
      </c>
      <c r="X94" s="259" t="s">
        <v>547</v>
      </c>
      <c r="Y94" s="148">
        <v>11</v>
      </c>
      <c r="Z94" t="s">
        <v>333</v>
      </c>
      <c r="AA94" t="s">
        <v>2144</v>
      </c>
    </row>
    <row r="95" spans="1:27" x14ac:dyDescent="0.25">
      <c r="A95" t="s">
        <v>1265</v>
      </c>
      <c r="B95">
        <v>332870</v>
      </c>
      <c r="C95">
        <v>375</v>
      </c>
      <c r="D95" s="148" t="s">
        <v>408</v>
      </c>
      <c r="E95" s="148" t="s">
        <v>409</v>
      </c>
      <c r="F95" s="148" t="s">
        <v>1033</v>
      </c>
      <c r="G95" s="26" t="s">
        <v>9</v>
      </c>
      <c r="H95" s="244">
        <v>213.63279999999997</v>
      </c>
      <c r="I95" s="257">
        <v>267.041</v>
      </c>
      <c r="J95" s="258">
        <v>68</v>
      </c>
      <c r="K95" s="346">
        <v>0.79999999999999993</v>
      </c>
      <c r="L95" s="259">
        <v>85.327999999999989</v>
      </c>
      <c r="M95" s="259">
        <v>106.66</v>
      </c>
      <c r="N95" s="259">
        <v>18</v>
      </c>
      <c r="O95" s="244">
        <v>0.79999999999999993</v>
      </c>
      <c r="P95" s="259">
        <v>29.835999999999999</v>
      </c>
      <c r="Q95" s="259">
        <v>37.295000000000002</v>
      </c>
      <c r="R95" s="259">
        <v>6</v>
      </c>
      <c r="S95" s="244">
        <v>0.79999999999999993</v>
      </c>
      <c r="T95" s="259">
        <v>328.79679999999996</v>
      </c>
      <c r="U95" s="259">
        <v>416.95999999999992</v>
      </c>
      <c r="V95" s="259">
        <v>96</v>
      </c>
      <c r="W95" s="244">
        <v>0.78855717574827322</v>
      </c>
      <c r="X95" s="259" t="s">
        <v>547</v>
      </c>
      <c r="Y95" s="148">
        <v>12</v>
      </c>
      <c r="Z95" t="s">
        <v>409</v>
      </c>
      <c r="AA95" t="s">
        <v>2144</v>
      </c>
    </row>
    <row r="96" spans="1:27" ht="30" x14ac:dyDescent="0.25">
      <c r="A96" t="s">
        <v>1155</v>
      </c>
      <c r="B96">
        <v>331710</v>
      </c>
      <c r="C96">
        <v>169</v>
      </c>
      <c r="D96" s="148" t="s">
        <v>101</v>
      </c>
      <c r="E96" s="148" t="s">
        <v>150</v>
      </c>
      <c r="F96" s="148" t="s">
        <v>698</v>
      </c>
      <c r="G96" s="26" t="s">
        <v>9</v>
      </c>
      <c r="H96" s="244">
        <v>218.38349333333338</v>
      </c>
      <c r="I96" s="257">
        <v>399.48200000000003</v>
      </c>
      <c r="J96" s="258">
        <v>96</v>
      </c>
      <c r="K96" s="346">
        <v>0.54666666666666675</v>
      </c>
      <c r="L96" s="259">
        <v>102.72632</v>
      </c>
      <c r="M96" s="259">
        <v>187.91399999999999</v>
      </c>
      <c r="N96" s="259">
        <v>21</v>
      </c>
      <c r="O96" s="244">
        <v>0.54666666666666675</v>
      </c>
      <c r="P96" s="259">
        <v>174.41017333333338</v>
      </c>
      <c r="Q96" s="259">
        <v>319.04300000000001</v>
      </c>
      <c r="R96" s="259">
        <v>15</v>
      </c>
      <c r="S96" s="244">
        <v>0.54666666666666675</v>
      </c>
      <c r="T96" s="259">
        <v>495.51998666666674</v>
      </c>
      <c r="U96" s="259">
        <v>906.43900000000008</v>
      </c>
      <c r="V96" s="259">
        <v>121</v>
      </c>
      <c r="W96" s="244">
        <v>0.54666666666666675</v>
      </c>
      <c r="X96" s="259" t="s">
        <v>547</v>
      </c>
      <c r="Y96" s="148">
        <v>12</v>
      </c>
      <c r="Z96" t="s">
        <v>150</v>
      </c>
      <c r="AA96" t="s">
        <v>2144</v>
      </c>
    </row>
    <row r="97" spans="1:27" x14ac:dyDescent="0.25">
      <c r="A97" t="s">
        <v>1253</v>
      </c>
      <c r="B97">
        <v>332600</v>
      </c>
      <c r="C97">
        <v>92</v>
      </c>
      <c r="D97" s="148" t="s">
        <v>351</v>
      </c>
      <c r="E97" s="148" t="s">
        <v>352</v>
      </c>
      <c r="F97" s="148" t="s">
        <v>995</v>
      </c>
      <c r="G97" s="26" t="s">
        <v>14</v>
      </c>
      <c r="H97" s="244">
        <v>220.21074250000004</v>
      </c>
      <c r="I97" s="257">
        <v>300.62900000000002</v>
      </c>
      <c r="J97" s="258">
        <v>110</v>
      </c>
      <c r="K97" s="346">
        <v>0.73250000000000004</v>
      </c>
      <c r="L97" s="259">
        <v>297.72242749999992</v>
      </c>
      <c r="M97" s="259">
        <v>406.44699999999989</v>
      </c>
      <c r="N97" s="259">
        <v>36</v>
      </c>
      <c r="O97" s="244">
        <v>0.73250000000000004</v>
      </c>
      <c r="P97" s="259">
        <v>231.16967499999998</v>
      </c>
      <c r="Q97" s="259">
        <v>315.58999999999997</v>
      </c>
      <c r="R97" s="259">
        <v>14</v>
      </c>
      <c r="S97" s="244">
        <v>0.73250000000000004</v>
      </c>
      <c r="T97" s="259">
        <v>749.102845</v>
      </c>
      <c r="U97" s="259">
        <v>1022.6660000000001</v>
      </c>
      <c r="V97" s="259">
        <v>157</v>
      </c>
      <c r="W97" s="244">
        <v>0.73249999999999993</v>
      </c>
      <c r="X97" s="259" t="s">
        <v>547</v>
      </c>
      <c r="Y97" s="148">
        <v>12</v>
      </c>
      <c r="Z97" t="s">
        <v>352</v>
      </c>
      <c r="AA97" t="s">
        <v>2144</v>
      </c>
    </row>
    <row r="98" spans="1:27" ht="30" x14ac:dyDescent="0.25">
      <c r="A98" t="s">
        <v>1112</v>
      </c>
      <c r="B98">
        <v>331330</v>
      </c>
      <c r="C98">
        <v>169</v>
      </c>
      <c r="D98" s="148" t="s">
        <v>101</v>
      </c>
      <c r="E98" s="148" t="s">
        <v>112</v>
      </c>
      <c r="F98" s="148" t="s">
        <v>708</v>
      </c>
      <c r="G98" s="26" t="s">
        <v>9</v>
      </c>
      <c r="H98" s="244">
        <v>220.86490666666666</v>
      </c>
      <c r="I98" s="257">
        <v>352.44400000000002</v>
      </c>
      <c r="J98" s="258">
        <v>85</v>
      </c>
      <c r="K98" s="346">
        <v>0.62666666666666659</v>
      </c>
      <c r="L98" s="259">
        <v>62.06130666666666</v>
      </c>
      <c r="M98" s="259">
        <v>99.034000000000006</v>
      </c>
      <c r="N98" s="259">
        <v>10</v>
      </c>
      <c r="O98" s="244">
        <v>0.62666666666666659</v>
      </c>
      <c r="P98" s="259">
        <v>120.82195999999999</v>
      </c>
      <c r="Q98" s="259">
        <v>192.80100000000002</v>
      </c>
      <c r="R98" s="259">
        <v>15</v>
      </c>
      <c r="S98" s="244">
        <v>0.62666666666666659</v>
      </c>
      <c r="T98" s="259">
        <v>403.74817333333328</v>
      </c>
      <c r="U98" s="259">
        <v>644.279</v>
      </c>
      <c r="V98" s="259">
        <v>106</v>
      </c>
      <c r="W98" s="244">
        <v>0.62666666666666659</v>
      </c>
      <c r="X98" s="259" t="s">
        <v>547</v>
      </c>
      <c r="Y98" s="148">
        <v>12</v>
      </c>
      <c r="Z98" t="s">
        <v>112</v>
      </c>
      <c r="AA98" t="s">
        <v>2144</v>
      </c>
    </row>
    <row r="99" spans="1:27" ht="45" x14ac:dyDescent="0.25">
      <c r="A99" t="s">
        <v>1090</v>
      </c>
      <c r="B99">
        <v>331180</v>
      </c>
      <c r="C99">
        <v>2</v>
      </c>
      <c r="D99" s="148" t="s">
        <v>78</v>
      </c>
      <c r="E99" s="148" t="s">
        <v>616</v>
      </c>
      <c r="F99" s="148" t="s">
        <v>615</v>
      </c>
      <c r="G99" s="26" t="s">
        <v>14</v>
      </c>
      <c r="H99" s="244">
        <v>224.2408233333334</v>
      </c>
      <c r="I99" s="257">
        <v>323.03600000000006</v>
      </c>
      <c r="J99" s="258">
        <v>89</v>
      </c>
      <c r="K99" s="346">
        <v>0.69416666666666671</v>
      </c>
      <c r="L99" s="259">
        <v>259.83630166666666</v>
      </c>
      <c r="M99" s="259">
        <v>374.31399999999996</v>
      </c>
      <c r="N99" s="259">
        <v>19</v>
      </c>
      <c r="O99" s="244">
        <v>0.69416666666666671</v>
      </c>
      <c r="P99" s="259">
        <v>249.2398475</v>
      </c>
      <c r="Q99" s="259">
        <v>359.04899999999998</v>
      </c>
      <c r="R99" s="259">
        <v>22</v>
      </c>
      <c r="S99" s="244">
        <v>0.69416666666666671</v>
      </c>
      <c r="T99" s="259">
        <v>733.31697250000002</v>
      </c>
      <c r="U99" s="259">
        <v>1056.3989999999999</v>
      </c>
      <c r="V99" s="259">
        <v>128</v>
      </c>
      <c r="W99" s="244">
        <v>0.69416666666666671</v>
      </c>
      <c r="X99" s="259" t="s">
        <v>547</v>
      </c>
      <c r="Y99" s="148">
        <v>12</v>
      </c>
      <c r="Z99" t="s">
        <v>616</v>
      </c>
      <c r="AA99" t="s">
        <v>2144</v>
      </c>
    </row>
    <row r="100" spans="1:27" ht="30" x14ac:dyDescent="0.25">
      <c r="A100" t="s">
        <v>1148</v>
      </c>
      <c r="B100">
        <v>331630</v>
      </c>
      <c r="C100">
        <v>169</v>
      </c>
      <c r="D100" s="148" t="s">
        <v>101</v>
      </c>
      <c r="E100" s="148" t="s">
        <v>143</v>
      </c>
      <c r="F100" s="148" t="s">
        <v>730</v>
      </c>
      <c r="G100" s="26" t="s">
        <v>5</v>
      </c>
      <c r="H100" s="244">
        <v>230.53663499999996</v>
      </c>
      <c r="I100" s="257">
        <v>423.00299999999999</v>
      </c>
      <c r="J100" s="258">
        <v>72</v>
      </c>
      <c r="K100" s="346">
        <v>0.54499999999999993</v>
      </c>
      <c r="L100" s="259">
        <v>123.77222499999996</v>
      </c>
      <c r="M100" s="259">
        <v>227.10499999999996</v>
      </c>
      <c r="N100" s="259">
        <v>14</v>
      </c>
      <c r="O100" s="244">
        <v>0.54499999999999993</v>
      </c>
      <c r="P100" s="259">
        <v>204.23329999999999</v>
      </c>
      <c r="Q100" s="259">
        <v>374.74</v>
      </c>
      <c r="R100" s="259">
        <v>23</v>
      </c>
      <c r="S100" s="244">
        <v>0.54499999999999993</v>
      </c>
      <c r="T100" s="259">
        <v>558.54215999999985</v>
      </c>
      <c r="U100" s="259">
        <v>1024.848</v>
      </c>
      <c r="V100" s="259">
        <v>101</v>
      </c>
      <c r="W100" s="244">
        <v>0.54499999999999993</v>
      </c>
      <c r="X100" s="259" t="s">
        <v>547</v>
      </c>
      <c r="Y100" s="148">
        <v>12</v>
      </c>
      <c r="Z100" t="s">
        <v>143</v>
      </c>
      <c r="AA100" t="s">
        <v>2144</v>
      </c>
    </row>
    <row r="101" spans="1:27" ht="30" x14ac:dyDescent="0.25">
      <c r="A101" t="s">
        <v>1136</v>
      </c>
      <c r="B101">
        <v>331540</v>
      </c>
      <c r="C101">
        <v>169</v>
      </c>
      <c r="D101" s="148" t="s">
        <v>101</v>
      </c>
      <c r="E101" s="148" t="s">
        <v>133</v>
      </c>
      <c r="F101" s="148" t="s">
        <v>724</v>
      </c>
      <c r="G101" s="26" t="s">
        <v>8</v>
      </c>
      <c r="H101" s="244">
        <v>234.73135500000001</v>
      </c>
      <c r="I101" s="257">
        <v>381.67700000000002</v>
      </c>
      <c r="J101" s="258">
        <v>97</v>
      </c>
      <c r="K101" s="346">
        <v>0.61499999999999999</v>
      </c>
      <c r="L101" s="259">
        <v>49.822995000000006</v>
      </c>
      <c r="M101" s="259">
        <v>81.013000000000005</v>
      </c>
      <c r="N101" s="259">
        <v>20</v>
      </c>
      <c r="O101" s="244">
        <v>0.61499999999999999</v>
      </c>
      <c r="P101" s="259">
        <v>196.827675</v>
      </c>
      <c r="Q101" s="259">
        <v>320.04500000000002</v>
      </c>
      <c r="R101" s="259">
        <v>15</v>
      </c>
      <c r="S101" s="244">
        <v>0.61499999999999999</v>
      </c>
      <c r="T101" s="259">
        <v>481.382025</v>
      </c>
      <c r="U101" s="259">
        <v>782.73500000000001</v>
      </c>
      <c r="V101" s="259">
        <v>129</v>
      </c>
      <c r="W101" s="244">
        <v>0.61499999999999999</v>
      </c>
      <c r="X101" s="259" t="s">
        <v>547</v>
      </c>
      <c r="Y101" s="148">
        <v>12</v>
      </c>
      <c r="Z101" t="s">
        <v>133</v>
      </c>
      <c r="AA101" t="s">
        <v>2144</v>
      </c>
    </row>
    <row r="102" spans="1:27" ht="30" x14ac:dyDescent="0.25">
      <c r="A102" t="s">
        <v>1140</v>
      </c>
      <c r="B102">
        <v>331580</v>
      </c>
      <c r="C102">
        <v>169</v>
      </c>
      <c r="D102" s="148" t="s">
        <v>101</v>
      </c>
      <c r="E102" s="148" t="s">
        <v>136</v>
      </c>
      <c r="F102" s="148" t="s">
        <v>726</v>
      </c>
      <c r="G102" s="26" t="s">
        <v>9</v>
      </c>
      <c r="H102" s="244">
        <v>235.420815</v>
      </c>
      <c r="I102" s="257">
        <v>378.69299999999998</v>
      </c>
      <c r="J102" s="258">
        <v>75</v>
      </c>
      <c r="K102" s="346">
        <v>0.6216666666666667</v>
      </c>
      <c r="L102" s="259">
        <v>65.805903333333333</v>
      </c>
      <c r="M102" s="259">
        <v>105.854</v>
      </c>
      <c r="N102" s="259">
        <v>16</v>
      </c>
      <c r="O102" s="244">
        <v>0.6216666666666667</v>
      </c>
      <c r="P102" s="259">
        <v>304.15103833333336</v>
      </c>
      <c r="Q102" s="259">
        <v>489.25100000000003</v>
      </c>
      <c r="R102" s="259">
        <v>17</v>
      </c>
      <c r="S102" s="244">
        <v>0.6216666666666667</v>
      </c>
      <c r="T102" s="259">
        <v>605.37775666666676</v>
      </c>
      <c r="U102" s="259">
        <v>973.798</v>
      </c>
      <c r="V102" s="259">
        <v>101</v>
      </c>
      <c r="W102" s="244">
        <v>0.62166666666666681</v>
      </c>
      <c r="X102" s="259" t="s">
        <v>547</v>
      </c>
      <c r="Y102" s="148">
        <v>12</v>
      </c>
      <c r="Z102" t="s">
        <v>136</v>
      </c>
      <c r="AA102" t="s">
        <v>2144</v>
      </c>
    </row>
    <row r="103" spans="1:27" ht="30" x14ac:dyDescent="0.25">
      <c r="A103" t="s">
        <v>1106</v>
      </c>
      <c r="B103">
        <v>331290</v>
      </c>
      <c r="C103">
        <v>169</v>
      </c>
      <c r="D103" s="148" t="s">
        <v>101</v>
      </c>
      <c r="E103" s="148" t="s">
        <v>107</v>
      </c>
      <c r="F103" s="148" t="s">
        <v>706</v>
      </c>
      <c r="G103" s="26" t="s">
        <v>9</v>
      </c>
      <c r="H103" s="244">
        <v>245.25027333333338</v>
      </c>
      <c r="I103" s="257">
        <v>379.25299999999999</v>
      </c>
      <c r="J103" s="258">
        <v>112</v>
      </c>
      <c r="K103" s="346">
        <v>0.64666666666666683</v>
      </c>
      <c r="L103" s="259">
        <v>102.17721333333334</v>
      </c>
      <c r="M103" s="259">
        <v>158.00599999999997</v>
      </c>
      <c r="N103" s="259">
        <v>19</v>
      </c>
      <c r="O103" s="244">
        <v>0.64666666666666683</v>
      </c>
      <c r="P103" s="259">
        <v>172.87081333333336</v>
      </c>
      <c r="Q103" s="259">
        <v>267.32599999999996</v>
      </c>
      <c r="R103" s="259">
        <v>18</v>
      </c>
      <c r="S103" s="244">
        <v>0.64666666666666683</v>
      </c>
      <c r="T103" s="259">
        <v>520.29830000000015</v>
      </c>
      <c r="U103" s="259">
        <v>804.58499999999992</v>
      </c>
      <c r="V103" s="259">
        <v>142</v>
      </c>
      <c r="W103" s="244">
        <v>0.64666666666666694</v>
      </c>
      <c r="X103" s="259" t="s">
        <v>547</v>
      </c>
      <c r="Y103" s="148">
        <v>12</v>
      </c>
      <c r="Z103" t="s">
        <v>107</v>
      </c>
      <c r="AA103" t="s">
        <v>2144</v>
      </c>
    </row>
    <row r="104" spans="1:27" ht="30" x14ac:dyDescent="0.25">
      <c r="A104" t="s">
        <v>1232</v>
      </c>
      <c r="B104">
        <v>332390</v>
      </c>
      <c r="C104">
        <v>254</v>
      </c>
      <c r="D104" s="148" t="s">
        <v>301</v>
      </c>
      <c r="E104" s="148" t="s">
        <v>306</v>
      </c>
      <c r="F104" s="148" t="s">
        <v>947</v>
      </c>
      <c r="G104" s="330" t="s">
        <v>10</v>
      </c>
      <c r="H104" s="244">
        <v>247.8331499999999</v>
      </c>
      <c r="I104" s="257">
        <v>1652.2209999999998</v>
      </c>
      <c r="J104" s="258">
        <v>185</v>
      </c>
      <c r="K104" s="346">
        <v>0.14999999999999997</v>
      </c>
      <c r="L104" s="259">
        <v>562.62344999999982</v>
      </c>
      <c r="M104" s="259">
        <v>3750.8229999999999</v>
      </c>
      <c r="N104" s="259">
        <v>80</v>
      </c>
      <c r="O104" s="244">
        <v>0.14999999999999997</v>
      </c>
      <c r="P104" s="259">
        <v>22.383899999999993</v>
      </c>
      <c r="Q104" s="259">
        <v>149.226</v>
      </c>
      <c r="R104" s="259">
        <v>8</v>
      </c>
      <c r="S104" s="244">
        <v>0.14999999999999997</v>
      </c>
      <c r="T104" s="259">
        <v>832.84049999999979</v>
      </c>
      <c r="U104" s="259">
        <v>5552.27</v>
      </c>
      <c r="V104" s="259">
        <v>272</v>
      </c>
      <c r="W104" s="244">
        <v>0.14999999999999994</v>
      </c>
      <c r="X104" s="259" t="s">
        <v>547</v>
      </c>
      <c r="Y104" s="148">
        <v>12</v>
      </c>
      <c r="Z104" t="s">
        <v>306</v>
      </c>
      <c r="AA104" t="s">
        <v>2144</v>
      </c>
    </row>
    <row r="105" spans="1:27" x14ac:dyDescent="0.25">
      <c r="A105" t="s">
        <v>1163</v>
      </c>
      <c r="B105">
        <v>331780</v>
      </c>
      <c r="C105">
        <v>337</v>
      </c>
      <c r="D105" s="148" t="s">
        <v>163</v>
      </c>
      <c r="E105" s="148" t="s">
        <v>164</v>
      </c>
      <c r="F105" s="148" t="s">
        <v>748</v>
      </c>
      <c r="G105" s="26" t="s">
        <v>9</v>
      </c>
      <c r="H105" s="244">
        <v>249.88719999999995</v>
      </c>
      <c r="I105" s="257">
        <v>312.35899999999998</v>
      </c>
      <c r="J105" s="258">
        <v>72</v>
      </c>
      <c r="K105" s="346">
        <v>0.79999999999999993</v>
      </c>
      <c r="L105" s="259">
        <v>74.736799999999988</v>
      </c>
      <c r="M105" s="259">
        <v>93.420999999999992</v>
      </c>
      <c r="N105" s="259">
        <v>7</v>
      </c>
      <c r="O105" s="244">
        <v>0.79999999999999993</v>
      </c>
      <c r="P105" s="259">
        <v>98.811199999999971</v>
      </c>
      <c r="Q105" s="259">
        <v>123.51399999999998</v>
      </c>
      <c r="R105" s="259">
        <v>11</v>
      </c>
      <c r="S105" s="244">
        <v>0.79999999999999993</v>
      </c>
      <c r="T105" s="259">
        <v>423.4351999999999</v>
      </c>
      <c r="U105" s="259">
        <v>538.57899999999995</v>
      </c>
      <c r="V105" s="259">
        <v>92</v>
      </c>
      <c r="W105" s="244">
        <v>0.78620815145039058</v>
      </c>
      <c r="X105" s="259" t="s">
        <v>547</v>
      </c>
      <c r="Y105" s="148">
        <v>12</v>
      </c>
      <c r="Z105" t="s">
        <v>164</v>
      </c>
      <c r="AA105" t="s">
        <v>2144</v>
      </c>
    </row>
    <row r="106" spans="1:27" ht="30" x14ac:dyDescent="0.25">
      <c r="A106" t="s">
        <v>1134</v>
      </c>
      <c r="B106">
        <v>331520</v>
      </c>
      <c r="C106">
        <v>169</v>
      </c>
      <c r="D106" s="148" t="s">
        <v>101</v>
      </c>
      <c r="E106" s="148" t="s">
        <v>131</v>
      </c>
      <c r="F106" s="148" t="s">
        <v>722</v>
      </c>
      <c r="G106" s="26" t="s">
        <v>14</v>
      </c>
      <c r="H106" s="244">
        <v>269.30312500000002</v>
      </c>
      <c r="I106" s="257">
        <v>430.88499999999999</v>
      </c>
      <c r="J106" s="258">
        <v>118</v>
      </c>
      <c r="K106" s="346">
        <v>0.62500000000000011</v>
      </c>
      <c r="L106" s="259">
        <v>27.140625</v>
      </c>
      <c r="M106" s="259">
        <v>43.424999999999997</v>
      </c>
      <c r="N106" s="259">
        <v>10</v>
      </c>
      <c r="O106" s="244">
        <v>0.625</v>
      </c>
      <c r="P106" s="259">
        <v>287.94874999999996</v>
      </c>
      <c r="Q106" s="259">
        <v>460.71799999999996</v>
      </c>
      <c r="R106" s="259">
        <v>26</v>
      </c>
      <c r="S106" s="244">
        <v>0.625</v>
      </c>
      <c r="T106" s="259">
        <v>584.39249999999993</v>
      </c>
      <c r="U106" s="259">
        <v>935.02799999999991</v>
      </c>
      <c r="V106" s="259">
        <v>151</v>
      </c>
      <c r="W106" s="244">
        <v>0.625</v>
      </c>
      <c r="X106" s="259" t="s">
        <v>547</v>
      </c>
      <c r="Y106" s="148">
        <v>12</v>
      </c>
      <c r="Z106" t="s">
        <v>131</v>
      </c>
      <c r="AA106" t="s">
        <v>2144</v>
      </c>
    </row>
    <row r="107" spans="1:27" ht="30" x14ac:dyDescent="0.25">
      <c r="A107" t="s">
        <v>1104</v>
      </c>
      <c r="B107">
        <v>331270</v>
      </c>
      <c r="C107">
        <v>169</v>
      </c>
      <c r="D107" s="148" t="s">
        <v>101</v>
      </c>
      <c r="E107" s="148" t="s">
        <v>105</v>
      </c>
      <c r="F107" s="148" t="s">
        <v>645</v>
      </c>
      <c r="G107" s="26" t="s">
        <v>5</v>
      </c>
      <c r="H107" s="244">
        <v>277.59684666666669</v>
      </c>
      <c r="I107" s="257">
        <v>471.83600000000001</v>
      </c>
      <c r="J107" s="258">
        <v>96</v>
      </c>
      <c r="K107" s="346">
        <v>0.58833333333333337</v>
      </c>
      <c r="L107" s="259">
        <v>60.118253333333335</v>
      </c>
      <c r="M107" s="259">
        <v>102.184</v>
      </c>
      <c r="N107" s="259">
        <v>13</v>
      </c>
      <c r="O107" s="244">
        <v>0.58833333333333337</v>
      </c>
      <c r="P107" s="259">
        <v>278.18694500000004</v>
      </c>
      <c r="Q107" s="259">
        <v>472.839</v>
      </c>
      <c r="R107" s="259">
        <v>25</v>
      </c>
      <c r="S107" s="244">
        <v>0.58833333333333337</v>
      </c>
      <c r="T107" s="259">
        <v>615.90204500000004</v>
      </c>
      <c r="U107" s="259">
        <v>1046.8590000000002</v>
      </c>
      <c r="V107" s="259">
        <v>123</v>
      </c>
      <c r="W107" s="244">
        <v>0.58833333333333326</v>
      </c>
      <c r="X107" s="259" t="s">
        <v>547</v>
      </c>
      <c r="Y107" s="148">
        <v>12</v>
      </c>
      <c r="Z107" t="s">
        <v>105</v>
      </c>
      <c r="AA107" t="s">
        <v>2144</v>
      </c>
    </row>
    <row r="108" spans="1:27" ht="30" x14ac:dyDescent="0.25">
      <c r="A108" t="s">
        <v>1259</v>
      </c>
      <c r="B108">
        <v>332710</v>
      </c>
      <c r="C108">
        <v>664</v>
      </c>
      <c r="D108" s="148" t="s">
        <v>363</v>
      </c>
      <c r="E108" s="148" t="s">
        <v>364</v>
      </c>
      <c r="F108" s="148" t="s">
        <v>1017</v>
      </c>
      <c r="G108" s="330" t="s">
        <v>9</v>
      </c>
      <c r="H108" s="244">
        <v>281.24736000000007</v>
      </c>
      <c r="I108" s="257">
        <v>292.96600000000001</v>
      </c>
      <c r="J108" s="258">
        <v>96</v>
      </c>
      <c r="K108" s="346">
        <v>0.96000000000000019</v>
      </c>
      <c r="L108" s="259">
        <v>146.52864000000005</v>
      </c>
      <c r="M108" s="259">
        <v>152.63400000000001</v>
      </c>
      <c r="N108" s="259">
        <v>9</v>
      </c>
      <c r="O108" s="244">
        <v>0.9600000000000003</v>
      </c>
      <c r="P108" s="259">
        <v>71.20416000000003</v>
      </c>
      <c r="Q108" s="259">
        <v>74.171000000000006</v>
      </c>
      <c r="R108" s="259">
        <v>10</v>
      </c>
      <c r="S108" s="244">
        <v>0.9600000000000003</v>
      </c>
      <c r="T108" s="259">
        <v>498.98016000000018</v>
      </c>
      <c r="U108" s="259">
        <v>542.71900000000005</v>
      </c>
      <c r="V108" s="259">
        <v>119</v>
      </c>
      <c r="W108" s="244">
        <v>0.91940794407418969</v>
      </c>
      <c r="X108" s="259" t="s">
        <v>547</v>
      </c>
      <c r="Y108" s="148">
        <v>12</v>
      </c>
      <c r="Z108" t="s">
        <v>364</v>
      </c>
      <c r="AA108" t="s">
        <v>2144</v>
      </c>
    </row>
    <row r="109" spans="1:27" ht="30" x14ac:dyDescent="0.25">
      <c r="A109" t="s">
        <v>1109</v>
      </c>
      <c r="B109">
        <v>331300</v>
      </c>
      <c r="C109">
        <v>169</v>
      </c>
      <c r="D109" s="148" t="s">
        <v>101</v>
      </c>
      <c r="E109" s="148" t="s">
        <v>109</v>
      </c>
      <c r="F109" s="148" t="s">
        <v>649</v>
      </c>
      <c r="G109" s="26" t="s">
        <v>5</v>
      </c>
      <c r="H109" s="244">
        <v>281.73588333333328</v>
      </c>
      <c r="I109" s="257">
        <v>456.86899999999997</v>
      </c>
      <c r="J109" s="258">
        <v>97</v>
      </c>
      <c r="K109" s="346">
        <v>0.61666666666666659</v>
      </c>
      <c r="L109" s="259">
        <v>141.08223333333328</v>
      </c>
      <c r="M109" s="259">
        <v>228.78199999999995</v>
      </c>
      <c r="N109" s="259">
        <v>14</v>
      </c>
      <c r="O109" s="244">
        <v>0.61666666666666659</v>
      </c>
      <c r="P109" s="259">
        <v>289.11368333333326</v>
      </c>
      <c r="Q109" s="259">
        <v>468.83299999999997</v>
      </c>
      <c r="R109" s="259">
        <v>25</v>
      </c>
      <c r="S109" s="244">
        <v>0.61666666666666659</v>
      </c>
      <c r="T109" s="259">
        <v>711.93179999999984</v>
      </c>
      <c r="U109" s="259">
        <v>1154.4839999999999</v>
      </c>
      <c r="V109" s="259">
        <v>133</v>
      </c>
      <c r="W109" s="244">
        <v>0.61666666666666659</v>
      </c>
      <c r="X109" s="259" t="s">
        <v>547</v>
      </c>
      <c r="Y109" s="148">
        <v>12</v>
      </c>
      <c r="Z109" t="s">
        <v>109</v>
      </c>
      <c r="AA109" t="s">
        <v>2144</v>
      </c>
    </row>
    <row r="110" spans="1:27" x14ac:dyDescent="0.25">
      <c r="A110" t="s">
        <v>1066</v>
      </c>
      <c r="B110">
        <v>331030</v>
      </c>
      <c r="C110">
        <v>635</v>
      </c>
      <c r="D110" s="148" t="s">
        <v>63</v>
      </c>
      <c r="E110" s="148" t="s">
        <v>64</v>
      </c>
      <c r="F110" s="148" t="s">
        <v>578</v>
      </c>
      <c r="G110" s="26" t="s">
        <v>9</v>
      </c>
      <c r="H110" s="244">
        <v>289.59973500000001</v>
      </c>
      <c r="I110" s="257">
        <v>442.13699999999994</v>
      </c>
      <c r="J110" s="258">
        <v>102</v>
      </c>
      <c r="K110" s="346">
        <v>0.65500000000000014</v>
      </c>
      <c r="L110" s="259">
        <v>338.56295000000011</v>
      </c>
      <c r="M110" s="259">
        <v>516.8900000000001</v>
      </c>
      <c r="N110" s="259">
        <v>14</v>
      </c>
      <c r="O110" s="244">
        <v>0.65500000000000014</v>
      </c>
      <c r="P110" s="259">
        <v>120.56650500000005</v>
      </c>
      <c r="Q110" s="259">
        <v>184.07100000000003</v>
      </c>
      <c r="R110" s="259">
        <v>12</v>
      </c>
      <c r="S110" s="244">
        <v>0.65500000000000014</v>
      </c>
      <c r="T110" s="259">
        <v>748.72919000000024</v>
      </c>
      <c r="U110" s="259">
        <v>1150.2359999999999</v>
      </c>
      <c r="V110" s="259">
        <v>130</v>
      </c>
      <c r="W110" s="244">
        <v>0.65093527762998227</v>
      </c>
      <c r="X110" s="259" t="s">
        <v>547</v>
      </c>
      <c r="Y110" s="148">
        <v>12</v>
      </c>
      <c r="Z110" t="s">
        <v>64</v>
      </c>
      <c r="AA110" t="s">
        <v>2144</v>
      </c>
    </row>
    <row r="111" spans="1:27" ht="30" x14ac:dyDescent="0.25">
      <c r="A111" t="s">
        <v>1124</v>
      </c>
      <c r="B111">
        <v>331420</v>
      </c>
      <c r="C111">
        <v>169</v>
      </c>
      <c r="D111" s="148" t="s">
        <v>101</v>
      </c>
      <c r="E111" s="148" t="s">
        <v>122</v>
      </c>
      <c r="F111" s="148" t="s">
        <v>664</v>
      </c>
      <c r="G111" s="26" t="s">
        <v>5</v>
      </c>
      <c r="H111" s="244">
        <v>293.24843333333331</v>
      </c>
      <c r="I111" s="257">
        <v>475.53800000000001</v>
      </c>
      <c r="J111" s="258">
        <v>94</v>
      </c>
      <c r="K111" s="346">
        <v>0.61666666666666659</v>
      </c>
      <c r="L111" s="259">
        <v>145.94834999999998</v>
      </c>
      <c r="M111" s="259">
        <v>236.673</v>
      </c>
      <c r="N111" s="259">
        <v>19</v>
      </c>
      <c r="O111" s="244">
        <v>0.61666666666666659</v>
      </c>
      <c r="P111" s="259">
        <v>282.51226666666662</v>
      </c>
      <c r="Q111" s="259">
        <v>458.12799999999999</v>
      </c>
      <c r="R111" s="259">
        <v>25</v>
      </c>
      <c r="S111" s="244">
        <v>0.61666666666666659</v>
      </c>
      <c r="T111" s="259">
        <v>721.70904999999993</v>
      </c>
      <c r="U111" s="259">
        <v>1170.3389999999999</v>
      </c>
      <c r="V111" s="259">
        <v>134</v>
      </c>
      <c r="W111" s="244">
        <v>0.6166666666666667</v>
      </c>
      <c r="X111" s="259" t="s">
        <v>547</v>
      </c>
      <c r="Y111" s="148">
        <v>12</v>
      </c>
      <c r="Z111" t="s">
        <v>122</v>
      </c>
      <c r="AA111" t="s">
        <v>2144</v>
      </c>
    </row>
    <row r="112" spans="1:27" ht="30" x14ac:dyDescent="0.25">
      <c r="A112" t="s">
        <v>1150</v>
      </c>
      <c r="B112">
        <v>331650</v>
      </c>
      <c r="C112">
        <v>169</v>
      </c>
      <c r="D112" s="148" t="s">
        <v>101</v>
      </c>
      <c r="E112" s="148" t="s">
        <v>145</v>
      </c>
      <c r="F112" s="148" t="s">
        <v>691</v>
      </c>
      <c r="G112" s="26" t="s">
        <v>11</v>
      </c>
      <c r="H112" s="244">
        <v>297.26926666666674</v>
      </c>
      <c r="I112" s="257">
        <v>365.495</v>
      </c>
      <c r="J112" s="258">
        <v>70</v>
      </c>
      <c r="K112" s="346">
        <v>0.81333333333333346</v>
      </c>
      <c r="L112" s="259">
        <v>137.02552</v>
      </c>
      <c r="M112" s="259">
        <v>168.47399999999999</v>
      </c>
      <c r="N112" s="259">
        <v>14</v>
      </c>
      <c r="O112" s="244">
        <v>0.81333333333333335</v>
      </c>
      <c r="P112" s="259">
        <v>329.09337333333343</v>
      </c>
      <c r="Q112" s="259">
        <v>404.62300000000005</v>
      </c>
      <c r="R112" s="259">
        <v>16</v>
      </c>
      <c r="S112" s="244">
        <v>0.81333333333333346</v>
      </c>
      <c r="T112" s="259">
        <v>763.3881600000002</v>
      </c>
      <c r="U112" s="259">
        <v>938.59199999999998</v>
      </c>
      <c r="V112" s="259">
        <v>95</v>
      </c>
      <c r="W112" s="244">
        <v>0.81333333333333357</v>
      </c>
      <c r="X112" s="259" t="s">
        <v>547</v>
      </c>
      <c r="Y112" s="148">
        <v>12</v>
      </c>
      <c r="Z112" t="s">
        <v>145</v>
      </c>
      <c r="AA112" t="s">
        <v>2144</v>
      </c>
    </row>
    <row r="113" spans="1:27" x14ac:dyDescent="0.25">
      <c r="A113" t="s">
        <v>1208</v>
      </c>
      <c r="B113">
        <v>332160</v>
      </c>
      <c r="C113">
        <v>376</v>
      </c>
      <c r="D113" s="148" t="s">
        <v>264</v>
      </c>
      <c r="E113" s="148" t="s">
        <v>265</v>
      </c>
      <c r="F113" s="148" t="s">
        <v>895</v>
      </c>
      <c r="G113" s="26" t="s">
        <v>9</v>
      </c>
      <c r="H113" s="244">
        <v>301.44858000000005</v>
      </c>
      <c r="I113" s="257">
        <v>494.178</v>
      </c>
      <c r="J113" s="258">
        <v>93</v>
      </c>
      <c r="K113" s="346">
        <v>0.6100000000000001</v>
      </c>
      <c r="L113" s="259">
        <v>305.19215000000008</v>
      </c>
      <c r="M113" s="259">
        <v>500.31500000000005</v>
      </c>
      <c r="N113" s="259">
        <v>25</v>
      </c>
      <c r="O113" s="244">
        <v>0.6100000000000001</v>
      </c>
      <c r="P113" s="259">
        <v>45.848210000000009</v>
      </c>
      <c r="Q113" s="259">
        <v>75.161000000000001</v>
      </c>
      <c r="R113" s="259">
        <v>6</v>
      </c>
      <c r="S113" s="244">
        <v>0.6100000000000001</v>
      </c>
      <c r="T113" s="259">
        <v>652.48894000000018</v>
      </c>
      <c r="U113" s="259">
        <v>1105.184</v>
      </c>
      <c r="V113" s="259">
        <v>128</v>
      </c>
      <c r="W113" s="244">
        <v>0.59038941931841227</v>
      </c>
      <c r="X113" s="259" t="s">
        <v>547</v>
      </c>
      <c r="Y113" s="148">
        <v>12</v>
      </c>
      <c r="Z113" t="s">
        <v>265</v>
      </c>
      <c r="AA113" t="s">
        <v>2144</v>
      </c>
    </row>
    <row r="114" spans="1:27" x14ac:dyDescent="0.25">
      <c r="A114" t="s">
        <v>1212</v>
      </c>
      <c r="B114">
        <v>332210</v>
      </c>
      <c r="C114">
        <v>321</v>
      </c>
      <c r="D114" s="148" t="s">
        <v>270</v>
      </c>
      <c r="E114" s="148" t="s">
        <v>271</v>
      </c>
      <c r="F114" s="148" t="s">
        <v>903</v>
      </c>
      <c r="G114" s="26" t="s">
        <v>6</v>
      </c>
      <c r="H114" s="244">
        <v>306.45670000000001</v>
      </c>
      <c r="I114" s="257">
        <v>557.19400000000007</v>
      </c>
      <c r="J114" s="258">
        <v>152</v>
      </c>
      <c r="K114" s="346">
        <v>0.54999999999999993</v>
      </c>
      <c r="L114" s="259">
        <v>140.98919999999998</v>
      </c>
      <c r="M114" s="259">
        <v>256.34399999999999</v>
      </c>
      <c r="N114" s="259">
        <v>30</v>
      </c>
      <c r="O114" s="244">
        <v>0.54999999999999993</v>
      </c>
      <c r="P114" s="259">
        <v>241.37574999999998</v>
      </c>
      <c r="Q114" s="259">
        <v>438.86500000000001</v>
      </c>
      <c r="R114" s="259">
        <v>22</v>
      </c>
      <c r="S114" s="244">
        <v>0.54999999999999993</v>
      </c>
      <c r="T114" s="259">
        <v>688.82164999999998</v>
      </c>
      <c r="U114" s="259">
        <v>1288.9809999999998</v>
      </c>
      <c r="V114" s="259">
        <v>203</v>
      </c>
      <c r="W114" s="244">
        <v>0.5343923998879736</v>
      </c>
      <c r="X114" s="259" t="s">
        <v>547</v>
      </c>
      <c r="Y114" s="148">
        <v>12</v>
      </c>
      <c r="Z114" t="s">
        <v>271</v>
      </c>
      <c r="AA114" t="s">
        <v>2144</v>
      </c>
    </row>
    <row r="115" spans="1:27" x14ac:dyDescent="0.25">
      <c r="A115" t="s">
        <v>1222</v>
      </c>
      <c r="B115">
        <v>332300</v>
      </c>
      <c r="C115">
        <v>625</v>
      </c>
      <c r="D115" s="148" t="s">
        <v>405</v>
      </c>
      <c r="E115" s="148" t="s">
        <v>406</v>
      </c>
      <c r="F115" s="148" t="s">
        <v>927</v>
      </c>
      <c r="G115" s="26" t="s">
        <v>9</v>
      </c>
      <c r="H115" s="244">
        <v>307.14320000000004</v>
      </c>
      <c r="I115" s="257">
        <v>438.77600000000001</v>
      </c>
      <c r="J115" s="258">
        <v>114</v>
      </c>
      <c r="K115" s="346">
        <v>0.70000000000000007</v>
      </c>
      <c r="L115" s="259">
        <v>165.11600000000001</v>
      </c>
      <c r="M115" s="259">
        <v>235.88</v>
      </c>
      <c r="N115" s="259">
        <v>17</v>
      </c>
      <c r="O115" s="244">
        <v>0.70000000000000007</v>
      </c>
      <c r="P115" s="259">
        <v>72.962400000000002</v>
      </c>
      <c r="Q115" s="259">
        <v>104.232</v>
      </c>
      <c r="R115" s="259">
        <v>14</v>
      </c>
      <c r="S115" s="244">
        <v>0.70000000000000007</v>
      </c>
      <c r="T115" s="259">
        <v>545.22160000000008</v>
      </c>
      <c r="U115" s="259">
        <v>844.82099999999991</v>
      </c>
      <c r="V115" s="259">
        <v>154</v>
      </c>
      <c r="W115" s="244">
        <v>0.64536937410410034</v>
      </c>
      <c r="X115" s="259" t="s">
        <v>547</v>
      </c>
      <c r="Y115" s="148">
        <v>12</v>
      </c>
      <c r="Z115" t="s">
        <v>406</v>
      </c>
      <c r="AA115" t="s">
        <v>2144</v>
      </c>
    </row>
    <row r="116" spans="1:27" x14ac:dyDescent="0.25">
      <c r="A116" t="s">
        <v>1221</v>
      </c>
      <c r="B116">
        <v>332290</v>
      </c>
      <c r="C116">
        <v>319</v>
      </c>
      <c r="D116" s="148" t="s">
        <v>287</v>
      </c>
      <c r="E116" s="148" t="s">
        <v>288</v>
      </c>
      <c r="F116" s="148" t="s">
        <v>642</v>
      </c>
      <c r="G116" s="26" t="s">
        <v>9</v>
      </c>
      <c r="H116" s="244">
        <v>307.80225000000002</v>
      </c>
      <c r="I116" s="257">
        <v>351.774</v>
      </c>
      <c r="J116" s="258">
        <v>108</v>
      </c>
      <c r="K116" s="346">
        <v>0.875</v>
      </c>
      <c r="L116" s="259">
        <v>171.67675</v>
      </c>
      <c r="M116" s="259">
        <v>196.202</v>
      </c>
      <c r="N116" s="259">
        <v>17</v>
      </c>
      <c r="O116" s="244">
        <v>0.875</v>
      </c>
      <c r="P116" s="259">
        <v>54.033000000000001</v>
      </c>
      <c r="Q116" s="259">
        <v>61.752000000000002</v>
      </c>
      <c r="R116" s="259">
        <v>11</v>
      </c>
      <c r="S116" s="244">
        <v>0.875</v>
      </c>
      <c r="T116" s="259">
        <v>533.51199999999994</v>
      </c>
      <c r="U116" s="259">
        <v>609.72800000000007</v>
      </c>
      <c r="V116" s="259">
        <v>134</v>
      </c>
      <c r="W116" s="244">
        <v>0.87499999999999978</v>
      </c>
      <c r="X116" s="259" t="s">
        <v>547</v>
      </c>
      <c r="Y116" s="148">
        <v>12</v>
      </c>
      <c r="Z116" t="s">
        <v>288</v>
      </c>
      <c r="AA116" t="s">
        <v>2144</v>
      </c>
    </row>
    <row r="117" spans="1:27" x14ac:dyDescent="0.25">
      <c r="A117" t="s">
        <v>1167</v>
      </c>
      <c r="B117">
        <v>331820</v>
      </c>
      <c r="C117">
        <v>432</v>
      </c>
      <c r="D117" s="148" t="s">
        <v>173</v>
      </c>
      <c r="E117" s="148" t="s">
        <v>174</v>
      </c>
      <c r="F117" s="148" t="s">
        <v>760</v>
      </c>
      <c r="G117" s="26" t="s">
        <v>11</v>
      </c>
      <c r="H117" s="244">
        <v>308.94509999999985</v>
      </c>
      <c r="I117" s="257">
        <v>657.32999999999993</v>
      </c>
      <c r="J117" s="258">
        <v>98</v>
      </c>
      <c r="K117" s="346">
        <v>0.46999999999999981</v>
      </c>
      <c r="L117" s="259">
        <v>393.38576999999981</v>
      </c>
      <c r="M117" s="259">
        <v>836.99099999999999</v>
      </c>
      <c r="N117" s="259">
        <v>17</v>
      </c>
      <c r="O117" s="244">
        <v>0.46999999999999981</v>
      </c>
      <c r="P117" s="259">
        <v>43.688379999999988</v>
      </c>
      <c r="Q117" s="259">
        <v>92.954000000000008</v>
      </c>
      <c r="R117" s="259">
        <v>12</v>
      </c>
      <c r="S117" s="244">
        <v>0.46999999999999981</v>
      </c>
      <c r="T117" s="259">
        <v>746.0192499999996</v>
      </c>
      <c r="U117" s="259">
        <v>1597.2110000000002</v>
      </c>
      <c r="V117" s="259">
        <v>127</v>
      </c>
      <c r="W117" s="244">
        <v>0.46707620345715095</v>
      </c>
      <c r="X117" s="259" t="s">
        <v>547</v>
      </c>
      <c r="Y117" s="148">
        <v>12</v>
      </c>
      <c r="Z117" t="s">
        <v>174</v>
      </c>
      <c r="AA117" t="s">
        <v>2144</v>
      </c>
    </row>
    <row r="118" spans="1:27" x14ac:dyDescent="0.25">
      <c r="A118" t="s">
        <v>1269</v>
      </c>
      <c r="B118">
        <v>332070</v>
      </c>
      <c r="C118">
        <v>289</v>
      </c>
      <c r="D118" s="148" t="s">
        <v>251</v>
      </c>
      <c r="E118" s="148" t="s">
        <v>252</v>
      </c>
      <c r="F118" s="148" t="s">
        <v>867</v>
      </c>
      <c r="G118" s="26" t="s">
        <v>4</v>
      </c>
      <c r="H118" s="244">
        <v>313.04039999999986</v>
      </c>
      <c r="I118" s="257">
        <v>1043.4679999999998</v>
      </c>
      <c r="J118" s="258">
        <v>196</v>
      </c>
      <c r="K118" s="346">
        <v>0.29999999999999993</v>
      </c>
      <c r="L118" s="259">
        <v>478.79879999999991</v>
      </c>
      <c r="M118" s="259">
        <v>1595.9960000000001</v>
      </c>
      <c r="N118" s="259">
        <v>198</v>
      </c>
      <c r="O118" s="244">
        <v>0.29999999999999993</v>
      </c>
      <c r="P118" s="259">
        <v>291.66329999999988</v>
      </c>
      <c r="Q118" s="259">
        <v>972.21099999999979</v>
      </c>
      <c r="R118" s="259">
        <v>38</v>
      </c>
      <c r="S118" s="244">
        <v>0.29999999999999993</v>
      </c>
      <c r="T118" s="259">
        <v>1083.5024999999996</v>
      </c>
      <c r="U118" s="259">
        <v>3611.6750000000002</v>
      </c>
      <c r="V118" s="259">
        <v>431</v>
      </c>
      <c r="W118" s="244">
        <v>0.29999999999999988</v>
      </c>
      <c r="X118" s="259" t="s">
        <v>547</v>
      </c>
      <c r="Y118" s="148">
        <v>12</v>
      </c>
      <c r="Z118" t="s">
        <v>252</v>
      </c>
      <c r="AA118" t="s">
        <v>2144</v>
      </c>
    </row>
    <row r="119" spans="1:27" ht="30" x14ac:dyDescent="0.25">
      <c r="A119" t="s">
        <v>1223</v>
      </c>
      <c r="B119">
        <v>332310</v>
      </c>
      <c r="C119">
        <v>365</v>
      </c>
      <c r="D119" s="148" t="s">
        <v>289</v>
      </c>
      <c r="E119" s="148" t="s">
        <v>290</v>
      </c>
      <c r="F119" s="148" t="s">
        <v>929</v>
      </c>
      <c r="G119" s="26" t="s">
        <v>9</v>
      </c>
      <c r="H119" s="244">
        <v>313.77192000000002</v>
      </c>
      <c r="I119" s="257">
        <v>475.41200000000003</v>
      </c>
      <c r="J119" s="258">
        <v>104</v>
      </c>
      <c r="K119" s="346">
        <v>0.66</v>
      </c>
      <c r="L119" s="259">
        <v>97.114380000000011</v>
      </c>
      <c r="M119" s="259">
        <v>147.143</v>
      </c>
      <c r="N119" s="259">
        <v>6</v>
      </c>
      <c r="O119" s="244">
        <v>0.66</v>
      </c>
      <c r="P119" s="259">
        <v>474.01002000000011</v>
      </c>
      <c r="Q119" s="259">
        <v>718.19700000000012</v>
      </c>
      <c r="R119" s="259">
        <v>23</v>
      </c>
      <c r="S119" s="244">
        <v>0.66</v>
      </c>
      <c r="T119" s="259">
        <v>884.89632000000017</v>
      </c>
      <c r="U119" s="259">
        <v>1357.1479999999997</v>
      </c>
      <c r="V119" s="259">
        <v>149</v>
      </c>
      <c r="W119" s="244">
        <v>0.65202639653155026</v>
      </c>
      <c r="X119" s="259" t="s">
        <v>547</v>
      </c>
      <c r="Y119" s="148">
        <v>12</v>
      </c>
      <c r="Z119" t="s">
        <v>290</v>
      </c>
      <c r="AA119" t="s">
        <v>2144</v>
      </c>
    </row>
    <row r="120" spans="1:27" x14ac:dyDescent="0.25">
      <c r="A120" t="s">
        <v>1260</v>
      </c>
      <c r="B120">
        <v>332720</v>
      </c>
      <c r="C120">
        <v>344</v>
      </c>
      <c r="D120" s="148" t="s">
        <v>365</v>
      </c>
      <c r="E120" s="148" t="s">
        <v>366</v>
      </c>
      <c r="F120" s="148" t="s">
        <v>1019</v>
      </c>
      <c r="G120" s="26" t="s">
        <v>9</v>
      </c>
      <c r="H120" s="244">
        <v>318.09115000000003</v>
      </c>
      <c r="I120" s="257">
        <v>489.37099999999998</v>
      </c>
      <c r="J120" s="258">
        <v>111</v>
      </c>
      <c r="K120" s="346">
        <v>0.65000000000000013</v>
      </c>
      <c r="L120" s="259">
        <v>243.63885000000005</v>
      </c>
      <c r="M120" s="259">
        <v>374.82900000000001</v>
      </c>
      <c r="N120" s="259">
        <v>22</v>
      </c>
      <c r="O120" s="244">
        <v>0.65000000000000013</v>
      </c>
      <c r="P120" s="259">
        <v>51.210250000000016</v>
      </c>
      <c r="Q120" s="259">
        <v>78.785000000000011</v>
      </c>
      <c r="R120" s="259">
        <v>14</v>
      </c>
      <c r="S120" s="244">
        <v>0.65000000000000013</v>
      </c>
      <c r="T120" s="259">
        <v>612.94025000000011</v>
      </c>
      <c r="U120" s="259">
        <v>958.87899999999991</v>
      </c>
      <c r="V120" s="259">
        <v>150</v>
      </c>
      <c r="W120" s="244">
        <v>0.63922585644278385</v>
      </c>
      <c r="X120" s="259" t="s">
        <v>547</v>
      </c>
      <c r="Y120" s="148">
        <v>12</v>
      </c>
      <c r="Z120" t="s">
        <v>366</v>
      </c>
      <c r="AA120" t="s">
        <v>2144</v>
      </c>
    </row>
    <row r="121" spans="1:27" ht="30" x14ac:dyDescent="0.25">
      <c r="A121" t="s">
        <v>1116</v>
      </c>
      <c r="B121">
        <v>331370</v>
      </c>
      <c r="C121">
        <v>169</v>
      </c>
      <c r="D121" s="148" t="s">
        <v>101</v>
      </c>
      <c r="E121" s="148" t="s">
        <v>116</v>
      </c>
      <c r="F121" s="148" t="s">
        <v>714</v>
      </c>
      <c r="G121" s="26" t="s">
        <v>14</v>
      </c>
      <c r="H121" s="244">
        <v>318.44756333333328</v>
      </c>
      <c r="I121" s="257">
        <v>533.71100000000001</v>
      </c>
      <c r="J121" s="258">
        <v>109</v>
      </c>
      <c r="K121" s="346">
        <v>0.59666666666666657</v>
      </c>
      <c r="L121" s="259">
        <v>19.397633333333328</v>
      </c>
      <c r="M121" s="259">
        <v>32.51</v>
      </c>
      <c r="N121" s="259">
        <v>11</v>
      </c>
      <c r="O121" s="244">
        <v>0.59666666666666657</v>
      </c>
      <c r="P121" s="259">
        <v>221.26488333333333</v>
      </c>
      <c r="Q121" s="259">
        <v>370.83500000000004</v>
      </c>
      <c r="R121" s="259">
        <v>25</v>
      </c>
      <c r="S121" s="244">
        <v>0.59666666666666657</v>
      </c>
      <c r="T121" s="259">
        <v>559.11007999999993</v>
      </c>
      <c r="U121" s="259">
        <v>937.05600000000004</v>
      </c>
      <c r="V121" s="259">
        <v>142</v>
      </c>
      <c r="W121" s="244">
        <v>0.59666666666666657</v>
      </c>
      <c r="X121" s="259" t="s">
        <v>547</v>
      </c>
      <c r="Y121" s="148">
        <v>12</v>
      </c>
      <c r="Z121" t="s">
        <v>116</v>
      </c>
      <c r="AA121" t="s">
        <v>2144</v>
      </c>
    </row>
    <row r="122" spans="1:27" ht="30" x14ac:dyDescent="0.25">
      <c r="A122" t="s">
        <v>1100</v>
      </c>
      <c r="B122">
        <v>331250</v>
      </c>
      <c r="C122">
        <v>169</v>
      </c>
      <c r="D122" s="148" t="s">
        <v>101</v>
      </c>
      <c r="E122" s="148" t="s">
        <v>103</v>
      </c>
      <c r="F122" s="148" t="s">
        <v>640</v>
      </c>
      <c r="G122" s="26" t="s">
        <v>11</v>
      </c>
      <c r="H122" s="244">
        <v>329.64003000000002</v>
      </c>
      <c r="I122" s="257">
        <v>430.90199999999993</v>
      </c>
      <c r="J122" s="258">
        <v>87</v>
      </c>
      <c r="K122" s="346">
        <v>0.76500000000000024</v>
      </c>
      <c r="L122" s="259">
        <v>95.791005000000027</v>
      </c>
      <c r="M122" s="259">
        <v>125.21700000000001</v>
      </c>
      <c r="N122" s="259">
        <v>11</v>
      </c>
      <c r="O122" s="244">
        <v>0.76500000000000012</v>
      </c>
      <c r="P122" s="259">
        <v>469.11024000000009</v>
      </c>
      <c r="Q122" s="259">
        <v>613.21600000000001</v>
      </c>
      <c r="R122" s="259">
        <v>22</v>
      </c>
      <c r="S122" s="244">
        <v>0.76500000000000012</v>
      </c>
      <c r="T122" s="259">
        <v>894.54127500000016</v>
      </c>
      <c r="U122" s="259">
        <v>1169.335</v>
      </c>
      <c r="V122" s="259">
        <v>116</v>
      </c>
      <c r="W122" s="244">
        <v>0.76500000000000012</v>
      </c>
      <c r="X122" s="259" t="s">
        <v>547</v>
      </c>
      <c r="Y122" s="148">
        <v>6</v>
      </c>
      <c r="Z122" t="s">
        <v>103</v>
      </c>
      <c r="AA122" t="s">
        <v>2144</v>
      </c>
    </row>
    <row r="123" spans="1:27" ht="30" x14ac:dyDescent="0.25">
      <c r="A123" t="s">
        <v>1126</v>
      </c>
      <c r="B123">
        <v>331440</v>
      </c>
      <c r="C123">
        <v>169</v>
      </c>
      <c r="D123" s="148" t="s">
        <v>101</v>
      </c>
      <c r="E123" s="148" t="s">
        <v>123</v>
      </c>
      <c r="F123" s="148" t="s">
        <v>666</v>
      </c>
      <c r="G123" s="26" t="s">
        <v>9</v>
      </c>
      <c r="H123" s="244">
        <v>337.17476000000005</v>
      </c>
      <c r="I123" s="257">
        <v>546.03200000000004</v>
      </c>
      <c r="J123" s="258">
        <v>114</v>
      </c>
      <c r="K123" s="346">
        <v>0.61750000000000005</v>
      </c>
      <c r="L123" s="259">
        <v>145.22673750000001</v>
      </c>
      <c r="M123" s="259">
        <v>235.185</v>
      </c>
      <c r="N123" s="259">
        <v>19</v>
      </c>
      <c r="O123" s="244">
        <v>0.61750000000000005</v>
      </c>
      <c r="P123" s="259">
        <v>410.22439249999996</v>
      </c>
      <c r="Q123" s="259">
        <v>664.3309999999999</v>
      </c>
      <c r="R123" s="259">
        <v>25</v>
      </c>
      <c r="S123" s="244">
        <v>0.61750000000000005</v>
      </c>
      <c r="T123" s="259">
        <v>892.62589000000003</v>
      </c>
      <c r="U123" s="259">
        <v>1445.5479999999998</v>
      </c>
      <c r="V123" s="259">
        <v>151</v>
      </c>
      <c r="W123" s="244">
        <v>0.61750000000000016</v>
      </c>
      <c r="X123" s="259" t="s">
        <v>547</v>
      </c>
      <c r="Y123" s="148">
        <v>12</v>
      </c>
      <c r="Z123" t="s">
        <v>123</v>
      </c>
      <c r="AA123" t="s">
        <v>2144</v>
      </c>
    </row>
    <row r="124" spans="1:27" ht="30" x14ac:dyDescent="0.25">
      <c r="A124" t="s">
        <v>1121</v>
      </c>
      <c r="B124">
        <v>331410</v>
      </c>
      <c r="C124">
        <v>169</v>
      </c>
      <c r="D124" s="148" t="s">
        <v>101</v>
      </c>
      <c r="E124" s="148" t="s">
        <v>120</v>
      </c>
      <c r="F124" s="148" t="s">
        <v>660</v>
      </c>
      <c r="G124" s="26" t="s">
        <v>11</v>
      </c>
      <c r="H124" s="244">
        <v>341.22238666666669</v>
      </c>
      <c r="I124" s="257">
        <v>519.62800000000004</v>
      </c>
      <c r="J124" s="258">
        <v>91</v>
      </c>
      <c r="K124" s="346">
        <v>0.65666666666666662</v>
      </c>
      <c r="L124" s="259">
        <v>126.56461999999999</v>
      </c>
      <c r="M124" s="259">
        <v>192.738</v>
      </c>
      <c r="N124" s="259">
        <v>10</v>
      </c>
      <c r="O124" s="244">
        <v>0.65666666666666662</v>
      </c>
      <c r="P124" s="259">
        <v>297.26708999999994</v>
      </c>
      <c r="Q124" s="259">
        <v>452.69099999999997</v>
      </c>
      <c r="R124" s="259">
        <v>16</v>
      </c>
      <c r="S124" s="244">
        <v>0.65666666666666662</v>
      </c>
      <c r="T124" s="259">
        <v>765.05409666666662</v>
      </c>
      <c r="U124" s="259">
        <v>1165.057</v>
      </c>
      <c r="V124" s="259">
        <v>116</v>
      </c>
      <c r="W124" s="244">
        <v>0.65666666666666662</v>
      </c>
      <c r="X124" s="259" t="s">
        <v>547</v>
      </c>
      <c r="Y124" s="148">
        <v>12</v>
      </c>
      <c r="Z124" t="s">
        <v>120</v>
      </c>
      <c r="AA124" t="s">
        <v>2144</v>
      </c>
    </row>
    <row r="125" spans="1:27" ht="30" x14ac:dyDescent="0.25">
      <c r="A125" t="s">
        <v>1135</v>
      </c>
      <c r="B125">
        <v>331530</v>
      </c>
      <c r="C125">
        <v>169</v>
      </c>
      <c r="D125" s="148" t="s">
        <v>101</v>
      </c>
      <c r="E125" s="148" t="s">
        <v>132</v>
      </c>
      <c r="F125" s="148" t="s">
        <v>656</v>
      </c>
      <c r="G125" s="26" t="s">
        <v>9</v>
      </c>
      <c r="H125" s="244">
        <v>342.1343833333334</v>
      </c>
      <c r="I125" s="257">
        <v>612.77800000000002</v>
      </c>
      <c r="J125" s="258">
        <v>141</v>
      </c>
      <c r="K125" s="346">
        <v>0.55833333333333346</v>
      </c>
      <c r="L125" s="259">
        <v>120.11201666666668</v>
      </c>
      <c r="M125" s="259">
        <v>215.12599999999998</v>
      </c>
      <c r="N125" s="259">
        <v>24</v>
      </c>
      <c r="O125" s="244">
        <v>0.55833333333333346</v>
      </c>
      <c r="P125" s="259">
        <v>198.07265833333335</v>
      </c>
      <c r="Q125" s="259">
        <v>354.75699999999995</v>
      </c>
      <c r="R125" s="259">
        <v>17</v>
      </c>
      <c r="S125" s="244">
        <v>0.55833333333333346</v>
      </c>
      <c r="T125" s="259">
        <v>660.31905833333349</v>
      </c>
      <c r="U125" s="259">
        <v>1182.6610000000001</v>
      </c>
      <c r="V125" s="259">
        <v>175</v>
      </c>
      <c r="W125" s="244">
        <v>0.55833333333333346</v>
      </c>
      <c r="X125" s="259" t="s">
        <v>547</v>
      </c>
      <c r="Y125" s="148">
        <v>12</v>
      </c>
      <c r="Z125" t="s">
        <v>132</v>
      </c>
      <c r="AA125" t="s">
        <v>2144</v>
      </c>
    </row>
    <row r="126" spans="1:27" ht="30" x14ac:dyDescent="0.25">
      <c r="A126" t="s">
        <v>1130</v>
      </c>
      <c r="B126">
        <v>331480</v>
      </c>
      <c r="C126">
        <v>169</v>
      </c>
      <c r="D126" s="148" t="s">
        <v>101</v>
      </c>
      <c r="E126" s="148" t="s">
        <v>127</v>
      </c>
      <c r="F126" s="148" t="s">
        <v>670</v>
      </c>
      <c r="G126" s="26" t="s">
        <v>6</v>
      </c>
      <c r="H126" s="244">
        <v>346.4217099999999</v>
      </c>
      <c r="I126" s="257">
        <v>545.54599999999994</v>
      </c>
      <c r="J126" s="258">
        <v>112</v>
      </c>
      <c r="K126" s="346">
        <v>0.6349999999999999</v>
      </c>
      <c r="L126" s="259">
        <v>175.25555499999996</v>
      </c>
      <c r="M126" s="259">
        <v>275.99299999999999</v>
      </c>
      <c r="N126" s="259">
        <v>31</v>
      </c>
      <c r="O126" s="244">
        <v>0.6349999999999999</v>
      </c>
      <c r="P126" s="259">
        <v>319.50850499999996</v>
      </c>
      <c r="Q126" s="259">
        <v>503.16300000000001</v>
      </c>
      <c r="R126" s="259">
        <v>23</v>
      </c>
      <c r="S126" s="244">
        <v>0.6349999999999999</v>
      </c>
      <c r="T126" s="259">
        <v>841.18576999999982</v>
      </c>
      <c r="U126" s="259">
        <v>1324.702</v>
      </c>
      <c r="V126" s="259">
        <v>156</v>
      </c>
      <c r="W126" s="244">
        <v>0.6349999999999999</v>
      </c>
      <c r="X126" s="259" t="s">
        <v>547</v>
      </c>
      <c r="Y126" s="148">
        <v>6</v>
      </c>
      <c r="Z126" t="s">
        <v>127</v>
      </c>
      <c r="AA126" t="s">
        <v>2144</v>
      </c>
    </row>
    <row r="127" spans="1:27" ht="30" x14ac:dyDescent="0.25">
      <c r="A127" t="s">
        <v>1143</v>
      </c>
      <c r="B127">
        <v>331670</v>
      </c>
      <c r="C127">
        <v>169</v>
      </c>
      <c r="D127" s="148" t="s">
        <v>101</v>
      </c>
      <c r="E127" s="148" t="s">
        <v>138</v>
      </c>
      <c r="F127" s="148" t="s">
        <v>2098</v>
      </c>
      <c r="G127" s="26" t="s">
        <v>5</v>
      </c>
      <c r="H127" s="244">
        <v>348.69024000000002</v>
      </c>
      <c r="I127" s="257">
        <v>566.976</v>
      </c>
      <c r="J127" s="258">
        <v>104</v>
      </c>
      <c r="K127" s="346">
        <v>0.61499999999999999</v>
      </c>
      <c r="L127" s="259">
        <v>277.98307499999999</v>
      </c>
      <c r="M127" s="259">
        <v>452.005</v>
      </c>
      <c r="N127" s="259">
        <v>32</v>
      </c>
      <c r="O127" s="244">
        <v>0.61499999999999999</v>
      </c>
      <c r="P127" s="259">
        <v>379.37504999999993</v>
      </c>
      <c r="Q127" s="259">
        <v>616.86999999999989</v>
      </c>
      <c r="R127" s="259">
        <v>20</v>
      </c>
      <c r="S127" s="244">
        <v>0.61499999999999999</v>
      </c>
      <c r="T127" s="259">
        <v>1006.048365</v>
      </c>
      <c r="U127" s="259">
        <v>1635.8509999999997</v>
      </c>
      <c r="V127" s="259">
        <v>139</v>
      </c>
      <c r="W127" s="244">
        <v>0.6150000000000001</v>
      </c>
      <c r="X127" s="259" t="s">
        <v>547</v>
      </c>
      <c r="Y127" s="148">
        <v>3</v>
      </c>
      <c r="Z127" t="s">
        <v>138</v>
      </c>
      <c r="AA127" t="s">
        <v>2144</v>
      </c>
    </row>
    <row r="128" spans="1:27" ht="30" x14ac:dyDescent="0.25">
      <c r="A128" t="s">
        <v>1145</v>
      </c>
      <c r="B128">
        <v>331600</v>
      </c>
      <c r="C128">
        <v>169</v>
      </c>
      <c r="D128" s="148" t="s">
        <v>101</v>
      </c>
      <c r="E128" s="148" t="s">
        <v>140</v>
      </c>
      <c r="F128" s="148" t="s">
        <v>685</v>
      </c>
      <c r="G128" s="26" t="s">
        <v>9</v>
      </c>
      <c r="H128" s="244">
        <v>365.20650833333337</v>
      </c>
      <c r="I128" s="257">
        <v>569.15300000000002</v>
      </c>
      <c r="J128" s="258">
        <v>127</v>
      </c>
      <c r="K128" s="346">
        <v>0.64166666666666672</v>
      </c>
      <c r="L128" s="259">
        <v>158.34600833333334</v>
      </c>
      <c r="M128" s="259">
        <v>246.773</v>
      </c>
      <c r="N128" s="259">
        <v>30</v>
      </c>
      <c r="O128" s="244">
        <v>0.64166666666666672</v>
      </c>
      <c r="P128" s="259">
        <v>502.6758916666667</v>
      </c>
      <c r="Q128" s="259">
        <v>783.39099999999996</v>
      </c>
      <c r="R128" s="259">
        <v>21</v>
      </c>
      <c r="S128" s="244">
        <v>0.64166666666666672</v>
      </c>
      <c r="T128" s="259">
        <v>1026.2284083333334</v>
      </c>
      <c r="U128" s="259">
        <v>1599.3170000000002</v>
      </c>
      <c r="V128" s="259">
        <v>171</v>
      </c>
      <c r="W128" s="244">
        <v>0.64166666666666661</v>
      </c>
      <c r="X128" s="259" t="s">
        <v>547</v>
      </c>
      <c r="Y128" s="148">
        <v>12</v>
      </c>
      <c r="Z128" t="s">
        <v>140</v>
      </c>
      <c r="AA128" t="s">
        <v>2144</v>
      </c>
    </row>
    <row r="129" spans="1:27" ht="30" x14ac:dyDescent="0.25">
      <c r="A129" t="s">
        <v>1119</v>
      </c>
      <c r="B129">
        <v>331390</v>
      </c>
      <c r="C129">
        <v>169</v>
      </c>
      <c r="D129" s="148" t="s">
        <v>101</v>
      </c>
      <c r="E129" s="148" t="s">
        <v>118</v>
      </c>
      <c r="F129" s="148" t="s">
        <v>656</v>
      </c>
      <c r="G129" s="26" t="s">
        <v>9</v>
      </c>
      <c r="H129" s="244">
        <v>372.25088333333343</v>
      </c>
      <c r="I129" s="257">
        <v>666.71800000000007</v>
      </c>
      <c r="J129" s="258">
        <v>121</v>
      </c>
      <c r="K129" s="346">
        <v>0.55833333333333346</v>
      </c>
      <c r="L129" s="259">
        <v>206.08920833333337</v>
      </c>
      <c r="M129" s="259">
        <v>369.11500000000001</v>
      </c>
      <c r="N129" s="259">
        <v>31</v>
      </c>
      <c r="O129" s="244">
        <v>0.55833333333333346</v>
      </c>
      <c r="P129" s="259">
        <v>367.98800833333343</v>
      </c>
      <c r="Q129" s="259">
        <v>659.08299999999997</v>
      </c>
      <c r="R129" s="259">
        <v>17</v>
      </c>
      <c r="S129" s="244">
        <v>0.55833333333333346</v>
      </c>
      <c r="T129" s="259">
        <v>946.32810000000018</v>
      </c>
      <c r="U129" s="259">
        <v>1694.9160000000002</v>
      </c>
      <c r="V129" s="259">
        <v>167</v>
      </c>
      <c r="W129" s="244">
        <v>0.55833333333333335</v>
      </c>
      <c r="X129" s="259" t="s">
        <v>547</v>
      </c>
      <c r="Y129" s="148">
        <v>12</v>
      </c>
      <c r="Z129" t="s">
        <v>118</v>
      </c>
      <c r="AA129" t="s">
        <v>2144</v>
      </c>
    </row>
    <row r="130" spans="1:27" ht="30" x14ac:dyDescent="0.25">
      <c r="A130" t="s">
        <v>1154</v>
      </c>
      <c r="B130">
        <v>331700</v>
      </c>
      <c r="C130">
        <v>169</v>
      </c>
      <c r="D130" s="148" t="s">
        <v>101</v>
      </c>
      <c r="E130" s="148" t="s">
        <v>149</v>
      </c>
      <c r="F130" s="148" t="s">
        <v>698</v>
      </c>
      <c r="G130" s="26" t="s">
        <v>9</v>
      </c>
      <c r="H130" s="244">
        <v>376.61397333333338</v>
      </c>
      <c r="I130" s="257">
        <v>688.928</v>
      </c>
      <c r="J130" s="258">
        <v>138</v>
      </c>
      <c r="K130" s="346">
        <v>0.54666666666666675</v>
      </c>
      <c r="L130" s="259">
        <v>163.92674666666667</v>
      </c>
      <c r="M130" s="259">
        <v>299.86599999999999</v>
      </c>
      <c r="N130" s="259">
        <v>30</v>
      </c>
      <c r="O130" s="244">
        <v>0.54666666666666675</v>
      </c>
      <c r="P130" s="259">
        <v>325.96749333333344</v>
      </c>
      <c r="Q130" s="259">
        <v>596.28200000000015</v>
      </c>
      <c r="R130" s="259">
        <v>23</v>
      </c>
      <c r="S130" s="244">
        <v>0.54666666666666675</v>
      </c>
      <c r="T130" s="259">
        <v>866.50821333333352</v>
      </c>
      <c r="U130" s="259">
        <v>1585.076</v>
      </c>
      <c r="V130" s="259">
        <v>180</v>
      </c>
      <c r="W130" s="244">
        <v>0.54666666666666675</v>
      </c>
      <c r="X130" s="259" t="s">
        <v>547</v>
      </c>
      <c r="Y130" s="148">
        <v>12</v>
      </c>
      <c r="Z130" t="s">
        <v>149</v>
      </c>
      <c r="AA130" t="s">
        <v>2144</v>
      </c>
    </row>
    <row r="131" spans="1:27" x14ac:dyDescent="0.25">
      <c r="A131" t="s">
        <v>1242</v>
      </c>
      <c r="B131">
        <v>332510</v>
      </c>
      <c r="C131">
        <v>395</v>
      </c>
      <c r="D131" s="148" t="s">
        <v>328</v>
      </c>
      <c r="E131" s="148" t="s">
        <v>329</v>
      </c>
      <c r="F131" s="148" t="s">
        <v>971</v>
      </c>
      <c r="G131" s="26" t="s">
        <v>9</v>
      </c>
      <c r="H131" s="244">
        <v>379.11185000000012</v>
      </c>
      <c r="I131" s="257">
        <v>583.24900000000002</v>
      </c>
      <c r="J131" s="258">
        <v>106</v>
      </c>
      <c r="K131" s="346">
        <v>0.65000000000000013</v>
      </c>
      <c r="L131" s="259">
        <v>216.75160000000005</v>
      </c>
      <c r="M131" s="259">
        <v>333.464</v>
      </c>
      <c r="N131" s="259">
        <v>15</v>
      </c>
      <c r="O131" s="244">
        <v>0.65000000000000013</v>
      </c>
      <c r="P131" s="259">
        <v>59.385950000000001</v>
      </c>
      <c r="Q131" s="259">
        <v>91.362999999999985</v>
      </c>
      <c r="R131" s="259">
        <v>9</v>
      </c>
      <c r="S131" s="244">
        <v>0.65000000000000013</v>
      </c>
      <c r="T131" s="259">
        <v>655.24940000000015</v>
      </c>
      <c r="U131" s="259">
        <v>1043.395</v>
      </c>
      <c r="V131" s="259">
        <v>138</v>
      </c>
      <c r="W131" s="244">
        <v>0.62799745062991497</v>
      </c>
      <c r="X131" s="259" t="s">
        <v>547</v>
      </c>
      <c r="Y131" s="148">
        <v>12</v>
      </c>
      <c r="Z131" t="s">
        <v>329</v>
      </c>
      <c r="AA131" t="s">
        <v>2144</v>
      </c>
    </row>
    <row r="132" spans="1:27" ht="30" x14ac:dyDescent="0.25">
      <c r="A132" t="s">
        <v>1094</v>
      </c>
      <c r="B132">
        <v>331210</v>
      </c>
      <c r="C132">
        <v>0</v>
      </c>
      <c r="D132" s="148" t="s">
        <v>78</v>
      </c>
      <c r="E132" s="148" t="s">
        <v>1095</v>
      </c>
      <c r="F132" s="148" t="s">
        <v>598</v>
      </c>
      <c r="G132" s="26" t="s">
        <v>13</v>
      </c>
      <c r="H132" s="244">
        <v>379.37064500000008</v>
      </c>
      <c r="I132" s="257">
        <v>1502.4580000000003</v>
      </c>
      <c r="J132" s="258">
        <v>320</v>
      </c>
      <c r="K132" s="346">
        <v>0.2525</v>
      </c>
      <c r="L132" s="259">
        <v>249.3273375</v>
      </c>
      <c r="M132" s="259">
        <v>987.43499999999995</v>
      </c>
      <c r="N132" s="259">
        <v>105</v>
      </c>
      <c r="O132" s="244">
        <v>0.2525</v>
      </c>
      <c r="P132" s="259">
        <v>225.81832499999999</v>
      </c>
      <c r="Q132" s="259">
        <v>894.32999999999993</v>
      </c>
      <c r="R132" s="259">
        <v>57</v>
      </c>
      <c r="S132" s="244">
        <v>0.2525</v>
      </c>
      <c r="T132" s="259">
        <v>854.51630750000004</v>
      </c>
      <c r="U132" s="259">
        <v>3384.223</v>
      </c>
      <c r="V132" s="259">
        <v>477</v>
      </c>
      <c r="W132" s="244">
        <v>0.2525</v>
      </c>
      <c r="X132" s="259" t="s">
        <v>547</v>
      </c>
      <c r="Y132" s="148">
        <v>12</v>
      </c>
      <c r="Z132" t="s">
        <v>411</v>
      </c>
      <c r="AA132" t="s">
        <v>2144</v>
      </c>
    </row>
    <row r="133" spans="1:27" x14ac:dyDescent="0.25">
      <c r="A133" t="s">
        <v>1065</v>
      </c>
      <c r="B133">
        <v>331020</v>
      </c>
      <c r="C133">
        <v>412</v>
      </c>
      <c r="D133" s="148" t="s">
        <v>61</v>
      </c>
      <c r="E133" s="148" t="s">
        <v>62</v>
      </c>
      <c r="F133" s="148" t="s">
        <v>576</v>
      </c>
      <c r="G133" s="26" t="s">
        <v>9</v>
      </c>
      <c r="H133" s="244">
        <v>382.89959999999996</v>
      </c>
      <c r="I133" s="257">
        <v>638.16600000000005</v>
      </c>
      <c r="J133" s="258">
        <v>183</v>
      </c>
      <c r="K133" s="346">
        <v>0.59999999999999987</v>
      </c>
      <c r="L133" s="259">
        <v>88.930199999999985</v>
      </c>
      <c r="M133" s="259">
        <v>148.21700000000001</v>
      </c>
      <c r="N133" s="259">
        <v>17</v>
      </c>
      <c r="O133" s="244">
        <v>0.59999999999999987</v>
      </c>
      <c r="P133" s="259">
        <v>500.36819999999994</v>
      </c>
      <c r="Q133" s="259">
        <v>833.94700000000012</v>
      </c>
      <c r="R133" s="259">
        <v>39</v>
      </c>
      <c r="S133" s="244">
        <v>0.59999999999999987</v>
      </c>
      <c r="T133" s="259">
        <v>972.19799999999987</v>
      </c>
      <c r="U133" s="259">
        <v>1685.8469999999998</v>
      </c>
      <c r="V133" s="259">
        <v>233</v>
      </c>
      <c r="W133" s="244">
        <v>0.57668222561122096</v>
      </c>
      <c r="X133" s="259" t="s">
        <v>547</v>
      </c>
      <c r="Y133" s="148">
        <v>12</v>
      </c>
      <c r="Z133" t="s">
        <v>62</v>
      </c>
      <c r="AA133" t="s">
        <v>2144</v>
      </c>
    </row>
    <row r="134" spans="1:27" ht="30" x14ac:dyDescent="0.25">
      <c r="A134" t="s">
        <v>1151</v>
      </c>
      <c r="B134">
        <v>331680</v>
      </c>
      <c r="C134">
        <v>169</v>
      </c>
      <c r="D134" s="148" t="s">
        <v>101</v>
      </c>
      <c r="E134" s="148" t="s">
        <v>146</v>
      </c>
      <c r="F134" s="148" t="s">
        <v>694</v>
      </c>
      <c r="G134" s="26" t="s">
        <v>5</v>
      </c>
      <c r="H134" s="244">
        <v>390.95602000000008</v>
      </c>
      <c r="I134" s="257">
        <v>644.43299999999999</v>
      </c>
      <c r="J134" s="258">
        <v>150</v>
      </c>
      <c r="K134" s="346">
        <v>0.6066666666666668</v>
      </c>
      <c r="L134" s="259">
        <v>197.96261333333334</v>
      </c>
      <c r="M134" s="259">
        <v>326.31199999999995</v>
      </c>
      <c r="N134" s="259">
        <v>25</v>
      </c>
      <c r="O134" s="244">
        <v>0.6066666666666668</v>
      </c>
      <c r="P134" s="259">
        <v>285.51250000000005</v>
      </c>
      <c r="Q134" s="259">
        <v>470.625</v>
      </c>
      <c r="R134" s="259">
        <v>32</v>
      </c>
      <c r="S134" s="244">
        <v>0.6066666666666668</v>
      </c>
      <c r="T134" s="259">
        <v>874.43113333333349</v>
      </c>
      <c r="U134" s="259">
        <v>1441.3700000000001</v>
      </c>
      <c r="V134" s="259">
        <v>186</v>
      </c>
      <c r="W134" s="244">
        <v>0.60666666666666669</v>
      </c>
      <c r="X134" s="259" t="s">
        <v>547</v>
      </c>
      <c r="Y134" s="148">
        <v>12</v>
      </c>
      <c r="Z134" t="s">
        <v>146</v>
      </c>
      <c r="AA134" t="s">
        <v>2144</v>
      </c>
    </row>
    <row r="135" spans="1:27" x14ac:dyDescent="0.25">
      <c r="A135" t="s">
        <v>1195</v>
      </c>
      <c r="B135">
        <v>332660</v>
      </c>
      <c r="C135">
        <v>240</v>
      </c>
      <c r="D135" t="s">
        <v>238</v>
      </c>
      <c r="E135" t="s">
        <v>240</v>
      </c>
      <c r="F135" t="s">
        <v>1275</v>
      </c>
      <c r="G135" s="26" t="s">
        <v>13</v>
      </c>
      <c r="H135" s="244">
        <v>395.74957499999988</v>
      </c>
      <c r="I135" s="257">
        <v>640.89</v>
      </c>
      <c r="J135" s="258">
        <v>211</v>
      </c>
      <c r="K135" s="346">
        <v>0.61749999999999983</v>
      </c>
      <c r="L135" s="259">
        <v>239.10340999999994</v>
      </c>
      <c r="M135" s="259">
        <v>387.21199999999999</v>
      </c>
      <c r="N135" s="259">
        <v>25</v>
      </c>
      <c r="O135" s="244">
        <v>0.61749999999999983</v>
      </c>
      <c r="P135" s="259">
        <v>29.504767499999993</v>
      </c>
      <c r="Q135" s="259">
        <v>47.780999999999999</v>
      </c>
      <c r="R135" s="259">
        <v>18</v>
      </c>
      <c r="S135" s="244">
        <v>0.61749999999999983</v>
      </c>
      <c r="T135" s="259">
        <v>664.35775249999983</v>
      </c>
      <c r="U135" s="259">
        <v>1075.883</v>
      </c>
      <c r="V135" s="259">
        <v>253</v>
      </c>
      <c r="W135" s="244">
        <v>0.61749999999999983</v>
      </c>
      <c r="X135" s="259" t="s">
        <v>547</v>
      </c>
      <c r="Y135" s="148">
        <v>6</v>
      </c>
      <c r="Z135" t="s">
        <v>240</v>
      </c>
      <c r="AA135" t="s">
        <v>2144</v>
      </c>
    </row>
    <row r="136" spans="1:27" x14ac:dyDescent="0.25">
      <c r="A136" t="s">
        <v>1246</v>
      </c>
      <c r="B136">
        <v>332560</v>
      </c>
      <c r="C136">
        <v>339</v>
      </c>
      <c r="D136" s="148" t="s">
        <v>336</v>
      </c>
      <c r="E136" s="148" t="s">
        <v>337</v>
      </c>
      <c r="F136" s="148" t="s">
        <v>979</v>
      </c>
      <c r="G136" s="26" t="s">
        <v>4</v>
      </c>
      <c r="H136" s="244">
        <v>398.25368000000009</v>
      </c>
      <c r="I136" s="257">
        <v>762.20800000000008</v>
      </c>
      <c r="J136" s="258">
        <v>149</v>
      </c>
      <c r="K136" s="346">
        <v>0.52250000000000008</v>
      </c>
      <c r="L136" s="259">
        <v>712.82062500000006</v>
      </c>
      <c r="M136" s="259">
        <v>1364.25</v>
      </c>
      <c r="N136" s="259">
        <v>33</v>
      </c>
      <c r="O136" s="244">
        <v>0.52250000000000008</v>
      </c>
      <c r="P136" s="259">
        <v>728.72395750000021</v>
      </c>
      <c r="Q136" s="259">
        <v>1394.6870000000001</v>
      </c>
      <c r="R136" s="259">
        <v>48</v>
      </c>
      <c r="S136" s="244">
        <v>0.52250000000000008</v>
      </c>
      <c r="T136" s="259">
        <v>1839.7982625000002</v>
      </c>
      <c r="U136" s="259">
        <v>3521.1450000000004</v>
      </c>
      <c r="V136" s="259">
        <v>230</v>
      </c>
      <c r="W136" s="244">
        <v>0.52249999999999996</v>
      </c>
      <c r="X136" s="259" t="s">
        <v>547</v>
      </c>
      <c r="Y136" s="148">
        <v>12</v>
      </c>
      <c r="Z136" t="s">
        <v>337</v>
      </c>
      <c r="AA136" t="s">
        <v>2144</v>
      </c>
    </row>
    <row r="137" spans="1:27" ht="30" x14ac:dyDescent="0.25">
      <c r="A137" t="s">
        <v>1207</v>
      </c>
      <c r="B137">
        <v>332150</v>
      </c>
      <c r="C137">
        <v>281</v>
      </c>
      <c r="D137" s="148" t="s">
        <v>262</v>
      </c>
      <c r="E137" s="148" t="s">
        <v>263</v>
      </c>
      <c r="F137" s="148" t="s">
        <v>893</v>
      </c>
      <c r="G137" s="26" t="s">
        <v>9</v>
      </c>
      <c r="H137" s="244">
        <v>402.5564399999999</v>
      </c>
      <c r="I137" s="257">
        <v>774.14699999999993</v>
      </c>
      <c r="J137" s="258">
        <v>185</v>
      </c>
      <c r="K137" s="346">
        <v>0.51999999999999991</v>
      </c>
      <c r="L137" s="259">
        <v>186.95768000000001</v>
      </c>
      <c r="M137" s="259">
        <v>359.53400000000011</v>
      </c>
      <c r="N137" s="259">
        <v>22</v>
      </c>
      <c r="O137" s="244">
        <v>0.51999999999999991</v>
      </c>
      <c r="P137" s="259">
        <v>30.377879999999994</v>
      </c>
      <c r="Q137" s="259">
        <v>58.418999999999997</v>
      </c>
      <c r="R137" s="259">
        <v>8</v>
      </c>
      <c r="S137" s="244">
        <v>0.51999999999999991</v>
      </c>
      <c r="T137" s="259">
        <v>619.89199999999994</v>
      </c>
      <c r="U137" s="259">
        <v>1311.9760000000001</v>
      </c>
      <c r="V137" s="259">
        <v>228</v>
      </c>
      <c r="W137" s="244">
        <v>0.47248730159698032</v>
      </c>
      <c r="X137" s="259" t="s">
        <v>547</v>
      </c>
      <c r="Y137" s="148">
        <v>12</v>
      </c>
      <c r="Z137" t="s">
        <v>263</v>
      </c>
      <c r="AA137" t="s">
        <v>2144</v>
      </c>
    </row>
    <row r="138" spans="1:27" ht="30" x14ac:dyDescent="0.25">
      <c r="A138" t="s">
        <v>1120</v>
      </c>
      <c r="B138">
        <v>331400</v>
      </c>
      <c r="C138">
        <v>169</v>
      </c>
      <c r="D138" s="148" t="s">
        <v>101</v>
      </c>
      <c r="E138" s="148" t="s">
        <v>119</v>
      </c>
      <c r="F138" s="148" t="s">
        <v>658</v>
      </c>
      <c r="G138" s="26" t="s">
        <v>11</v>
      </c>
      <c r="H138" s="244">
        <v>405.7326666666666</v>
      </c>
      <c r="I138" s="257">
        <v>608.59899999999993</v>
      </c>
      <c r="J138" s="258">
        <v>126</v>
      </c>
      <c r="K138" s="346">
        <v>0.66666666666666663</v>
      </c>
      <c r="L138" s="259">
        <v>143.53399999999999</v>
      </c>
      <c r="M138" s="259">
        <v>215.30099999999999</v>
      </c>
      <c r="N138" s="259">
        <v>19</v>
      </c>
      <c r="O138" s="244">
        <v>0.66666666666666663</v>
      </c>
      <c r="P138" s="259">
        <v>414.04933333333327</v>
      </c>
      <c r="Q138" s="259">
        <v>621.07399999999996</v>
      </c>
      <c r="R138" s="259">
        <v>19</v>
      </c>
      <c r="S138" s="244">
        <v>0.66666666666666663</v>
      </c>
      <c r="T138" s="259">
        <v>963.3159999999998</v>
      </c>
      <c r="U138" s="259">
        <v>1444.9740000000002</v>
      </c>
      <c r="V138" s="259">
        <v>162</v>
      </c>
      <c r="W138" s="244">
        <v>0.66666666666666641</v>
      </c>
      <c r="X138" s="259" t="s">
        <v>547</v>
      </c>
      <c r="Y138" s="148">
        <v>11</v>
      </c>
      <c r="Z138" t="s">
        <v>119</v>
      </c>
      <c r="AA138" t="s">
        <v>2144</v>
      </c>
    </row>
    <row r="139" spans="1:27" ht="30" x14ac:dyDescent="0.25">
      <c r="A139" t="s">
        <v>1137</v>
      </c>
      <c r="B139">
        <v>331550</v>
      </c>
      <c r="C139">
        <v>169</v>
      </c>
      <c r="D139" s="148" t="s">
        <v>101</v>
      </c>
      <c r="E139" s="148" t="s">
        <v>134</v>
      </c>
      <c r="F139" s="148" t="s">
        <v>676</v>
      </c>
      <c r="G139" s="26" t="s">
        <v>9</v>
      </c>
      <c r="H139" s="244">
        <v>414.73899500000005</v>
      </c>
      <c r="I139" s="257">
        <v>685.51900000000001</v>
      </c>
      <c r="J139" s="258">
        <v>142</v>
      </c>
      <c r="K139" s="346">
        <v>0.60500000000000009</v>
      </c>
      <c r="L139" s="259">
        <v>166.12513500000003</v>
      </c>
      <c r="M139" s="259">
        <v>274.58699999999999</v>
      </c>
      <c r="N139" s="259">
        <v>18</v>
      </c>
      <c r="O139" s="244">
        <v>0.60500000000000009</v>
      </c>
      <c r="P139" s="259">
        <v>398.09907500000003</v>
      </c>
      <c r="Q139" s="259">
        <v>658.01499999999999</v>
      </c>
      <c r="R139" s="259">
        <v>20</v>
      </c>
      <c r="S139" s="244">
        <v>0.60500000000000009</v>
      </c>
      <c r="T139" s="259">
        <v>978.96320500000013</v>
      </c>
      <c r="U139" s="259">
        <v>1618.1209999999999</v>
      </c>
      <c r="V139" s="259">
        <v>170</v>
      </c>
      <c r="W139" s="244">
        <v>0.60500000000000009</v>
      </c>
      <c r="X139" s="259" t="s">
        <v>547</v>
      </c>
      <c r="Y139" s="148">
        <v>12</v>
      </c>
      <c r="Z139" t="s">
        <v>134</v>
      </c>
      <c r="AA139" t="s">
        <v>2144</v>
      </c>
    </row>
    <row r="140" spans="1:27" ht="30" x14ac:dyDescent="0.25">
      <c r="A140" t="s">
        <v>1111</v>
      </c>
      <c r="B140">
        <v>331320</v>
      </c>
      <c r="C140">
        <v>169</v>
      </c>
      <c r="D140" s="148" t="s">
        <v>101</v>
      </c>
      <c r="E140" s="148" t="s">
        <v>111</v>
      </c>
      <c r="F140" s="148" t="s">
        <v>652</v>
      </c>
      <c r="G140" s="26" t="s">
        <v>5</v>
      </c>
      <c r="H140" s="244">
        <v>430.76854166666669</v>
      </c>
      <c r="I140" s="257">
        <v>795.26499999999999</v>
      </c>
      <c r="J140" s="258">
        <v>187</v>
      </c>
      <c r="K140" s="346">
        <v>0.54166666666666674</v>
      </c>
      <c r="L140" s="259">
        <v>172.87562500000004</v>
      </c>
      <c r="M140" s="259">
        <v>319.15500000000003</v>
      </c>
      <c r="N140" s="259">
        <v>19</v>
      </c>
      <c r="O140" s="244">
        <v>0.54166666666666674</v>
      </c>
      <c r="P140" s="259">
        <v>388.41779166666669</v>
      </c>
      <c r="Q140" s="259">
        <v>717.07899999999995</v>
      </c>
      <c r="R140" s="259">
        <v>41</v>
      </c>
      <c r="S140" s="244">
        <v>0.54166666666666674</v>
      </c>
      <c r="T140" s="259">
        <v>992.06195833333345</v>
      </c>
      <c r="U140" s="259">
        <v>1831.4989999999998</v>
      </c>
      <c r="V140" s="259">
        <v>223</v>
      </c>
      <c r="W140" s="244">
        <v>0.54166666666666674</v>
      </c>
      <c r="X140" s="259" t="s">
        <v>547</v>
      </c>
      <c r="Y140" s="148">
        <v>12</v>
      </c>
      <c r="Z140" t="s">
        <v>111</v>
      </c>
      <c r="AA140" t="s">
        <v>2144</v>
      </c>
    </row>
    <row r="141" spans="1:27" ht="30" x14ac:dyDescent="0.25">
      <c r="A141" t="s">
        <v>1123</v>
      </c>
      <c r="B141">
        <v>332120</v>
      </c>
      <c r="C141">
        <v>285</v>
      </c>
      <c r="D141" s="148" t="s">
        <v>101</v>
      </c>
      <c r="E141" s="148" t="s">
        <v>121</v>
      </c>
      <c r="F141" s="148" t="s">
        <v>662</v>
      </c>
      <c r="G141" s="26" t="s">
        <v>9</v>
      </c>
      <c r="H141" s="244">
        <v>436.885625</v>
      </c>
      <c r="I141" s="257">
        <v>699.01700000000005</v>
      </c>
      <c r="J141" s="258">
        <v>138</v>
      </c>
      <c r="K141" s="346">
        <v>0.625</v>
      </c>
      <c r="L141" s="259">
        <v>261.79812500000003</v>
      </c>
      <c r="M141" s="259">
        <v>418.87700000000001</v>
      </c>
      <c r="N141" s="259">
        <v>28</v>
      </c>
      <c r="O141" s="244">
        <v>0.625</v>
      </c>
      <c r="P141" s="259">
        <v>454.67375000000004</v>
      </c>
      <c r="Q141" s="259">
        <v>727.47800000000007</v>
      </c>
      <c r="R141" s="259">
        <v>23</v>
      </c>
      <c r="S141" s="244">
        <v>0.625</v>
      </c>
      <c r="T141" s="259">
        <v>1153.3575000000001</v>
      </c>
      <c r="U141" s="259">
        <v>1845.3719999999998</v>
      </c>
      <c r="V141" s="259">
        <v>177</v>
      </c>
      <c r="W141" s="244">
        <v>0.62500000000000011</v>
      </c>
      <c r="X141" s="259" t="s">
        <v>547</v>
      </c>
      <c r="Y141" s="148">
        <v>12</v>
      </c>
      <c r="Z141" t="s">
        <v>121</v>
      </c>
      <c r="AA141" t="s">
        <v>2144</v>
      </c>
    </row>
    <row r="142" spans="1:27" ht="30" x14ac:dyDescent="0.25">
      <c r="A142" t="s">
        <v>1193</v>
      </c>
      <c r="B142">
        <v>332050</v>
      </c>
      <c r="C142">
        <v>280</v>
      </c>
      <c r="D142" s="148" t="s">
        <v>236</v>
      </c>
      <c r="E142" s="148" t="s">
        <v>849</v>
      </c>
      <c r="F142" s="148" t="s">
        <v>848</v>
      </c>
      <c r="G142" s="26" t="s">
        <v>6</v>
      </c>
      <c r="H142" s="244">
        <v>441.25483000000003</v>
      </c>
      <c r="I142" s="257">
        <v>780.98199999999997</v>
      </c>
      <c r="J142" s="258">
        <v>217</v>
      </c>
      <c r="K142" s="346">
        <v>0.56500000000000006</v>
      </c>
      <c r="L142" s="259">
        <v>896.21034500000019</v>
      </c>
      <c r="M142" s="259">
        <v>1586.2130000000002</v>
      </c>
      <c r="N142" s="259">
        <v>101</v>
      </c>
      <c r="O142" s="244">
        <v>0.56500000000000006</v>
      </c>
      <c r="P142" s="259">
        <v>370.30269500000003</v>
      </c>
      <c r="Q142" s="259">
        <v>655.40300000000002</v>
      </c>
      <c r="R142" s="259">
        <v>24</v>
      </c>
      <c r="S142" s="244">
        <v>0.56500000000000006</v>
      </c>
      <c r="T142" s="259">
        <v>1707.7678700000004</v>
      </c>
      <c r="U142" s="259">
        <v>3022.5980000000004</v>
      </c>
      <c r="V142" s="259">
        <v>341</v>
      </c>
      <c r="W142" s="244">
        <v>0.56500000000000006</v>
      </c>
      <c r="X142" s="259" t="s">
        <v>547</v>
      </c>
      <c r="Y142" s="148">
        <v>12</v>
      </c>
      <c r="Z142" t="s">
        <v>849</v>
      </c>
      <c r="AA142" t="s">
        <v>2144</v>
      </c>
    </row>
    <row r="143" spans="1:27" ht="30" x14ac:dyDescent="0.25">
      <c r="A143" t="s">
        <v>1139</v>
      </c>
      <c r="B143">
        <v>331570</v>
      </c>
      <c r="C143">
        <v>169</v>
      </c>
      <c r="D143" s="148" t="s">
        <v>101</v>
      </c>
      <c r="E143" s="148" t="s">
        <v>135</v>
      </c>
      <c r="F143" s="148" t="s">
        <v>678</v>
      </c>
      <c r="G143" s="26" t="s">
        <v>9</v>
      </c>
      <c r="H143" s="244">
        <v>455.04846000000003</v>
      </c>
      <c r="I143" s="257">
        <v>858.58199999999988</v>
      </c>
      <c r="J143" s="258">
        <v>184</v>
      </c>
      <c r="K143" s="346">
        <v>0.53000000000000014</v>
      </c>
      <c r="L143" s="259">
        <v>277.91663000000005</v>
      </c>
      <c r="M143" s="259">
        <v>524.37099999999998</v>
      </c>
      <c r="N143" s="259">
        <v>30</v>
      </c>
      <c r="O143" s="244">
        <v>0.53000000000000014</v>
      </c>
      <c r="P143" s="259">
        <v>329.21904000000006</v>
      </c>
      <c r="Q143" s="259">
        <v>621.16800000000001</v>
      </c>
      <c r="R143" s="259">
        <v>28</v>
      </c>
      <c r="S143" s="244">
        <v>0.53000000000000014</v>
      </c>
      <c r="T143" s="259">
        <v>1062.1841300000001</v>
      </c>
      <c r="U143" s="259">
        <v>2004.1210000000003</v>
      </c>
      <c r="V143" s="259">
        <v>234</v>
      </c>
      <c r="W143" s="244">
        <v>0.52999999999999992</v>
      </c>
      <c r="X143" s="259" t="s">
        <v>547</v>
      </c>
      <c r="Y143" s="148">
        <v>12</v>
      </c>
      <c r="Z143" t="s">
        <v>135</v>
      </c>
      <c r="AA143" t="s">
        <v>2144</v>
      </c>
    </row>
    <row r="144" spans="1:27" ht="30" x14ac:dyDescent="0.25">
      <c r="A144" t="s">
        <v>1149</v>
      </c>
      <c r="B144">
        <v>331640</v>
      </c>
      <c r="C144">
        <v>169</v>
      </c>
      <c r="D144" s="148" t="s">
        <v>101</v>
      </c>
      <c r="E144" s="148" t="s">
        <v>144</v>
      </c>
      <c r="F144" s="148" t="s">
        <v>689</v>
      </c>
      <c r="G144" s="26" t="s">
        <v>5</v>
      </c>
      <c r="H144" s="244">
        <v>458.82604000000003</v>
      </c>
      <c r="I144" s="257">
        <v>740.04200000000003</v>
      </c>
      <c r="J144" s="258">
        <v>155</v>
      </c>
      <c r="K144" s="346">
        <v>0.62</v>
      </c>
      <c r="L144" s="259">
        <v>235.90194000000002</v>
      </c>
      <c r="M144" s="259">
        <v>380.48700000000002</v>
      </c>
      <c r="N144" s="259">
        <v>26</v>
      </c>
      <c r="O144" s="244">
        <v>0.62</v>
      </c>
      <c r="P144" s="259">
        <v>310.84196000000003</v>
      </c>
      <c r="Q144" s="259">
        <v>501.35800000000006</v>
      </c>
      <c r="R144" s="259">
        <v>33</v>
      </c>
      <c r="S144" s="244">
        <v>0.62</v>
      </c>
      <c r="T144" s="259">
        <v>1005.5699400000001</v>
      </c>
      <c r="U144" s="259">
        <v>1621.8869999999999</v>
      </c>
      <c r="V144" s="259">
        <v>202</v>
      </c>
      <c r="W144" s="244">
        <v>0.62000000000000011</v>
      </c>
      <c r="X144" s="259" t="s">
        <v>547</v>
      </c>
      <c r="Y144" s="148">
        <v>12</v>
      </c>
      <c r="Z144" t="s">
        <v>144</v>
      </c>
      <c r="AA144" t="s">
        <v>2144</v>
      </c>
    </row>
    <row r="145" spans="1:27" x14ac:dyDescent="0.25">
      <c r="A145" t="s">
        <v>1141</v>
      </c>
      <c r="B145">
        <v>331660</v>
      </c>
      <c r="C145">
        <v>169</v>
      </c>
      <c r="D145" t="s">
        <v>101</v>
      </c>
      <c r="E145" t="s">
        <v>1142</v>
      </c>
      <c r="F145" t="s">
        <v>680</v>
      </c>
      <c r="G145" s="26" t="s">
        <v>9</v>
      </c>
      <c r="H145" s="244">
        <v>459.47538500000013</v>
      </c>
      <c r="I145" s="257">
        <v>763.67100000000016</v>
      </c>
      <c r="J145" s="258">
        <v>187</v>
      </c>
      <c r="K145" s="346">
        <v>0.60166666666666668</v>
      </c>
      <c r="L145" s="259">
        <v>435.59703999999999</v>
      </c>
      <c r="M145" s="259">
        <v>723.98399999999992</v>
      </c>
      <c r="N145" s="259">
        <v>61</v>
      </c>
      <c r="O145" s="244">
        <v>0.60166666666666668</v>
      </c>
      <c r="P145" s="259">
        <v>661.25453000000005</v>
      </c>
      <c r="Q145" s="259">
        <v>1099.038</v>
      </c>
      <c r="R145" s="259">
        <v>35</v>
      </c>
      <c r="S145" s="244">
        <v>0.60166666666666668</v>
      </c>
      <c r="T145" s="259">
        <v>1556.3269550000002</v>
      </c>
      <c r="U145" s="259">
        <v>2586.6930000000002</v>
      </c>
      <c r="V145" s="259">
        <v>258</v>
      </c>
      <c r="W145" s="244">
        <v>0.60166666666666668</v>
      </c>
      <c r="X145" s="259" t="s">
        <v>547</v>
      </c>
      <c r="Y145" s="148">
        <v>12</v>
      </c>
      <c r="Z145" t="s">
        <v>1142</v>
      </c>
      <c r="AA145" t="s">
        <v>2144</v>
      </c>
    </row>
    <row r="146" spans="1:27" x14ac:dyDescent="0.25">
      <c r="A146" t="s">
        <v>1184</v>
      </c>
      <c r="B146">
        <v>331990</v>
      </c>
      <c r="C146">
        <v>274</v>
      </c>
      <c r="D146" s="148" t="s">
        <v>212</v>
      </c>
      <c r="E146" s="148" t="s">
        <v>213</v>
      </c>
      <c r="F146" s="148" t="s">
        <v>819</v>
      </c>
      <c r="G146" s="26" t="s">
        <v>14</v>
      </c>
      <c r="H146" s="244">
        <v>471.74700000000007</v>
      </c>
      <c r="I146" s="257">
        <v>704.1</v>
      </c>
      <c r="J146" s="258">
        <v>186</v>
      </c>
      <c r="K146" s="346">
        <v>0.67</v>
      </c>
      <c r="L146" s="259">
        <v>1780.7782600000003</v>
      </c>
      <c r="M146" s="259">
        <v>2657.8780000000002</v>
      </c>
      <c r="N146" s="259">
        <v>116</v>
      </c>
      <c r="O146" s="244">
        <v>0.67</v>
      </c>
      <c r="P146" s="259">
        <v>662.91609000000005</v>
      </c>
      <c r="Q146" s="259">
        <v>989.42700000000002</v>
      </c>
      <c r="R146" s="259">
        <v>51</v>
      </c>
      <c r="S146" s="244">
        <v>0.67</v>
      </c>
      <c r="T146" s="259">
        <v>2915.4413500000001</v>
      </c>
      <c r="U146" s="259">
        <v>4351.4050000000007</v>
      </c>
      <c r="V146" s="259">
        <v>353</v>
      </c>
      <c r="W146" s="244">
        <v>0.66999999999999993</v>
      </c>
      <c r="X146" s="259" t="s">
        <v>547</v>
      </c>
      <c r="Y146" s="148">
        <v>12</v>
      </c>
      <c r="Z146" t="s">
        <v>213</v>
      </c>
      <c r="AA146" t="s">
        <v>2144</v>
      </c>
    </row>
    <row r="147" spans="1:27" ht="30" x14ac:dyDescent="0.25">
      <c r="A147" t="s">
        <v>1144</v>
      </c>
      <c r="B147">
        <v>331590</v>
      </c>
      <c r="C147">
        <v>169</v>
      </c>
      <c r="D147" s="148" t="s">
        <v>101</v>
      </c>
      <c r="E147" s="148" t="s">
        <v>139</v>
      </c>
      <c r="F147" s="148" t="s">
        <v>683</v>
      </c>
      <c r="G147" s="26" t="s">
        <v>5</v>
      </c>
      <c r="H147" s="244">
        <v>481.30665333333343</v>
      </c>
      <c r="I147" s="257">
        <v>880.43900000000008</v>
      </c>
      <c r="J147" s="258">
        <v>174</v>
      </c>
      <c r="K147" s="346">
        <v>0.54666666666666675</v>
      </c>
      <c r="L147" s="259">
        <v>200.35060000000004</v>
      </c>
      <c r="M147" s="259">
        <v>366.495</v>
      </c>
      <c r="N147" s="259">
        <v>17</v>
      </c>
      <c r="O147" s="244">
        <v>0.54666666666666675</v>
      </c>
      <c r="P147" s="259">
        <v>453.82353333333339</v>
      </c>
      <c r="Q147" s="259">
        <v>830.16499999999996</v>
      </c>
      <c r="R147" s="259">
        <v>34</v>
      </c>
      <c r="S147" s="244">
        <v>0.54666666666666675</v>
      </c>
      <c r="T147" s="259">
        <v>1135.480786666667</v>
      </c>
      <c r="U147" s="259">
        <v>2077.0990000000002</v>
      </c>
      <c r="V147" s="259">
        <v>211</v>
      </c>
      <c r="W147" s="244">
        <v>0.54666666666666675</v>
      </c>
      <c r="X147" s="259" t="s">
        <v>547</v>
      </c>
      <c r="Y147" s="148">
        <v>12</v>
      </c>
      <c r="Z147" t="s">
        <v>139</v>
      </c>
      <c r="AA147" t="s">
        <v>2144</v>
      </c>
    </row>
    <row r="148" spans="1:27" ht="30" x14ac:dyDescent="0.25">
      <c r="A148" t="s">
        <v>1099</v>
      </c>
      <c r="B148">
        <v>331240</v>
      </c>
      <c r="C148">
        <v>169</v>
      </c>
      <c r="D148" s="148" t="s">
        <v>101</v>
      </c>
      <c r="E148" s="148" t="s">
        <v>102</v>
      </c>
      <c r="F148" s="148" t="s">
        <v>1325</v>
      </c>
      <c r="G148" s="26" t="s">
        <v>9</v>
      </c>
      <c r="H148" s="244">
        <v>481.77747000000011</v>
      </c>
      <c r="I148" s="257">
        <v>783.37800000000016</v>
      </c>
      <c r="J148" s="258">
        <v>166</v>
      </c>
      <c r="K148" s="346">
        <v>0.61499999999999999</v>
      </c>
      <c r="L148" s="259">
        <v>195.552165</v>
      </c>
      <c r="M148" s="259">
        <v>317.971</v>
      </c>
      <c r="N148" s="259">
        <v>22</v>
      </c>
      <c r="O148" s="244">
        <v>0.61499999999999999</v>
      </c>
      <c r="P148" s="259">
        <v>653.91535499999998</v>
      </c>
      <c r="Q148" s="259">
        <v>1063.277</v>
      </c>
      <c r="R148" s="259">
        <v>19</v>
      </c>
      <c r="S148" s="244">
        <v>0.61499999999999999</v>
      </c>
      <c r="T148" s="259">
        <v>1331.2449900000001</v>
      </c>
      <c r="U148" s="259">
        <v>2164.6259999999997</v>
      </c>
      <c r="V148" s="259">
        <v>204</v>
      </c>
      <c r="W148" s="244">
        <v>0.6150000000000001</v>
      </c>
      <c r="X148" s="259" t="s">
        <v>547</v>
      </c>
      <c r="Y148" s="148">
        <v>12</v>
      </c>
      <c r="Z148" t="s">
        <v>102</v>
      </c>
      <c r="AA148" t="s">
        <v>2144</v>
      </c>
    </row>
    <row r="149" spans="1:27" x14ac:dyDescent="0.25">
      <c r="A149" t="s">
        <v>1255</v>
      </c>
      <c r="B149">
        <v>331005</v>
      </c>
      <c r="C149">
        <v>684</v>
      </c>
      <c r="D149" s="148" t="s">
        <v>355</v>
      </c>
      <c r="E149" s="148" t="s">
        <v>356</v>
      </c>
      <c r="F149" s="148" t="s">
        <v>999</v>
      </c>
      <c r="G149" s="26" t="s">
        <v>4</v>
      </c>
      <c r="H149" s="244">
        <v>488.6511216666666</v>
      </c>
      <c r="I149" s="257">
        <v>338.36199999999997</v>
      </c>
      <c r="J149" s="258">
        <v>161</v>
      </c>
      <c r="K149" s="346">
        <v>1.4441666666666666</v>
      </c>
      <c r="L149" s="259">
        <v>509.10196583333328</v>
      </c>
      <c r="M149" s="259">
        <v>352.52299999999997</v>
      </c>
      <c r="N149" s="259">
        <v>85</v>
      </c>
      <c r="O149" s="244">
        <v>1.4441666666666666</v>
      </c>
      <c r="P149" s="259">
        <v>768.03093999999999</v>
      </c>
      <c r="Q149" s="259">
        <v>531.81600000000003</v>
      </c>
      <c r="R149" s="259">
        <v>27</v>
      </c>
      <c r="S149" s="244">
        <v>1.4441666666666666</v>
      </c>
      <c r="T149" s="259">
        <v>1765.7840274999999</v>
      </c>
      <c r="U149" s="259">
        <v>1222.7010000000002</v>
      </c>
      <c r="V149" s="259">
        <v>270</v>
      </c>
      <c r="W149" s="244">
        <v>1.4441666666666662</v>
      </c>
      <c r="X149" s="259" t="s">
        <v>547</v>
      </c>
      <c r="Y149" s="148">
        <v>12</v>
      </c>
      <c r="Z149" t="s">
        <v>356</v>
      </c>
      <c r="AA149" t="s">
        <v>2144</v>
      </c>
    </row>
    <row r="150" spans="1:27" x14ac:dyDescent="0.25">
      <c r="A150" t="s">
        <v>1202</v>
      </c>
      <c r="B150">
        <v>332080</v>
      </c>
      <c r="C150">
        <v>446</v>
      </c>
      <c r="D150" s="148" t="s">
        <v>400</v>
      </c>
      <c r="E150" s="148" t="s">
        <v>401</v>
      </c>
      <c r="F150" s="148" t="s">
        <v>869</v>
      </c>
      <c r="G150" s="26" t="s">
        <v>9</v>
      </c>
      <c r="H150" s="244">
        <v>500.3775866666665</v>
      </c>
      <c r="I150" s="257">
        <v>818.05600000000004</v>
      </c>
      <c r="J150" s="258">
        <v>174</v>
      </c>
      <c r="K150" s="346">
        <v>0.61166666666666647</v>
      </c>
      <c r="L150" s="259">
        <v>273.61256833333323</v>
      </c>
      <c r="M150" s="259">
        <v>447.32299999999998</v>
      </c>
      <c r="N150" s="259">
        <v>33</v>
      </c>
      <c r="O150" s="244">
        <v>0.61166666666666647</v>
      </c>
      <c r="P150" s="259">
        <v>154.56021499999997</v>
      </c>
      <c r="Q150" s="259">
        <v>252.68700000000001</v>
      </c>
      <c r="R150" s="259">
        <v>16</v>
      </c>
      <c r="S150" s="244">
        <v>0.61166666666666647</v>
      </c>
      <c r="T150" s="259">
        <v>928.5503699999997</v>
      </c>
      <c r="U150" s="259">
        <v>1582.0650000000001</v>
      </c>
      <c r="V150" s="259">
        <v>278</v>
      </c>
      <c r="W150" s="244">
        <v>0.58692302149405973</v>
      </c>
      <c r="X150" s="259" t="s">
        <v>547</v>
      </c>
      <c r="Y150" s="148">
        <v>12</v>
      </c>
      <c r="Z150" t="s">
        <v>401</v>
      </c>
      <c r="AA150" t="s">
        <v>2144</v>
      </c>
    </row>
    <row r="151" spans="1:27" x14ac:dyDescent="0.25">
      <c r="A151" t="s">
        <v>1214</v>
      </c>
      <c r="B151">
        <v>332220</v>
      </c>
      <c r="C151">
        <v>44</v>
      </c>
      <c r="D151" s="148" t="s">
        <v>272</v>
      </c>
      <c r="E151" s="148" t="s">
        <v>273</v>
      </c>
      <c r="F151" s="148" t="s">
        <v>908</v>
      </c>
      <c r="G151" s="26" t="s">
        <v>14</v>
      </c>
      <c r="H151" s="244">
        <v>506.85530999999997</v>
      </c>
      <c r="I151" s="257">
        <v>592.23599999999999</v>
      </c>
      <c r="J151" s="258">
        <v>191</v>
      </c>
      <c r="K151" s="346">
        <v>0.85583333333333333</v>
      </c>
      <c r="L151" s="259">
        <v>704.97131249999995</v>
      </c>
      <c r="M151" s="259">
        <v>823.72499999999991</v>
      </c>
      <c r="N151" s="259">
        <v>59</v>
      </c>
      <c r="O151" s="244">
        <v>0.85583333333333333</v>
      </c>
      <c r="P151" s="259">
        <v>746.04532166666672</v>
      </c>
      <c r="Q151" s="259">
        <v>871.71800000000007</v>
      </c>
      <c r="R151" s="259">
        <v>53</v>
      </c>
      <c r="S151" s="244">
        <v>0.85583333333333333</v>
      </c>
      <c r="T151" s="259">
        <v>1957.8719441666667</v>
      </c>
      <c r="U151" s="259">
        <v>2291.7509999999997</v>
      </c>
      <c r="V151" s="259">
        <v>300</v>
      </c>
      <c r="W151" s="244">
        <v>0.85431268238419744</v>
      </c>
      <c r="X151" s="259" t="s">
        <v>547</v>
      </c>
      <c r="Y151" s="148">
        <v>12</v>
      </c>
      <c r="Z151" t="s">
        <v>273</v>
      </c>
      <c r="AA151" t="s">
        <v>2144</v>
      </c>
    </row>
    <row r="152" spans="1:27" x14ac:dyDescent="0.25">
      <c r="A152" t="s">
        <v>1194</v>
      </c>
      <c r="B152">
        <v>332650</v>
      </c>
      <c r="C152">
        <v>240</v>
      </c>
      <c r="D152" s="148" t="s">
        <v>238</v>
      </c>
      <c r="E152" s="148" t="s">
        <v>239</v>
      </c>
      <c r="F152" s="148" t="s">
        <v>851</v>
      </c>
      <c r="G152" s="26" t="s">
        <v>13</v>
      </c>
      <c r="H152" s="244">
        <v>516.24804999999992</v>
      </c>
      <c r="I152" s="257">
        <v>837.15899999999999</v>
      </c>
      <c r="J152" s="258">
        <v>198</v>
      </c>
      <c r="K152" s="346">
        <v>0.61666666666666659</v>
      </c>
      <c r="L152" s="259">
        <v>291.21960000000001</v>
      </c>
      <c r="M152" s="259">
        <v>472.24800000000005</v>
      </c>
      <c r="N152" s="259">
        <v>26</v>
      </c>
      <c r="O152" s="244">
        <v>0.61666666666666659</v>
      </c>
      <c r="P152" s="259">
        <v>171.10896666666667</v>
      </c>
      <c r="Q152" s="259">
        <v>277.47400000000005</v>
      </c>
      <c r="R152" s="259">
        <v>15</v>
      </c>
      <c r="S152" s="244">
        <v>0.61666666666666659</v>
      </c>
      <c r="T152" s="259">
        <v>978.57661666666661</v>
      </c>
      <c r="U152" s="259">
        <v>1586.8809999999999</v>
      </c>
      <c r="V152" s="259">
        <v>238</v>
      </c>
      <c r="W152" s="244">
        <v>0.6166666666666667</v>
      </c>
      <c r="X152" s="259" t="s">
        <v>547</v>
      </c>
      <c r="Y152" s="148">
        <v>12</v>
      </c>
      <c r="Z152" t="s">
        <v>239</v>
      </c>
      <c r="AA152" t="s">
        <v>2144</v>
      </c>
    </row>
    <row r="153" spans="1:27" ht="30" x14ac:dyDescent="0.25">
      <c r="A153" t="s">
        <v>1105</v>
      </c>
      <c r="B153">
        <v>331280</v>
      </c>
      <c r="C153">
        <v>169</v>
      </c>
      <c r="D153" s="148" t="s">
        <v>101</v>
      </c>
      <c r="E153" s="148" t="s">
        <v>106</v>
      </c>
      <c r="F153" s="148" t="s">
        <v>647</v>
      </c>
      <c r="G153" s="26" t="s">
        <v>9</v>
      </c>
      <c r="H153" s="244">
        <v>530.18567000000019</v>
      </c>
      <c r="I153" s="257">
        <v>1003.5060000000001</v>
      </c>
      <c r="J153" s="258">
        <v>223</v>
      </c>
      <c r="K153" s="346">
        <v>0.52833333333333343</v>
      </c>
      <c r="L153" s="259">
        <v>244.09422666666671</v>
      </c>
      <c r="M153" s="259">
        <v>462.00799999999998</v>
      </c>
      <c r="N153" s="259">
        <v>35</v>
      </c>
      <c r="O153" s="244">
        <v>0.52833333333333343</v>
      </c>
      <c r="P153" s="259">
        <v>471.62626000000006</v>
      </c>
      <c r="Q153" s="259">
        <v>892.66799999999989</v>
      </c>
      <c r="R153" s="259">
        <v>21</v>
      </c>
      <c r="S153" s="244">
        <v>0.52833333333333343</v>
      </c>
      <c r="T153" s="259">
        <v>1245.9061566666669</v>
      </c>
      <c r="U153" s="259">
        <v>2358.1819999999998</v>
      </c>
      <c r="V153" s="259">
        <v>260</v>
      </c>
      <c r="W153" s="244">
        <v>0.52833333333333343</v>
      </c>
      <c r="X153" s="259" t="s">
        <v>547</v>
      </c>
      <c r="Y153" s="148">
        <v>12</v>
      </c>
      <c r="Z153" t="s">
        <v>106</v>
      </c>
      <c r="AA153" t="s">
        <v>2144</v>
      </c>
    </row>
    <row r="154" spans="1:27" ht="30" x14ac:dyDescent="0.25">
      <c r="A154" t="s">
        <v>1133</v>
      </c>
      <c r="B154">
        <v>331510</v>
      </c>
      <c r="C154">
        <v>169</v>
      </c>
      <c r="D154" s="148" t="s">
        <v>101</v>
      </c>
      <c r="E154" s="148" t="s">
        <v>130</v>
      </c>
      <c r="F154" s="148" t="s">
        <v>674</v>
      </c>
      <c r="G154" s="26" t="s">
        <v>11</v>
      </c>
      <c r="H154" s="244">
        <v>563.726225</v>
      </c>
      <c r="I154" s="257">
        <v>856.29300000000001</v>
      </c>
      <c r="J154" s="258">
        <v>157</v>
      </c>
      <c r="K154" s="346">
        <v>0.65833333333333333</v>
      </c>
      <c r="L154" s="259">
        <v>130.53499166666666</v>
      </c>
      <c r="M154" s="259">
        <v>198.28100000000001</v>
      </c>
      <c r="N154" s="259">
        <v>23</v>
      </c>
      <c r="O154" s="244">
        <v>0.65833333333333321</v>
      </c>
      <c r="P154" s="259">
        <v>479.49313333333339</v>
      </c>
      <c r="Q154" s="259">
        <v>728.34400000000005</v>
      </c>
      <c r="R154" s="259">
        <v>21</v>
      </c>
      <c r="S154" s="244">
        <v>0.65833333333333333</v>
      </c>
      <c r="T154" s="259">
        <v>1173.7543500000002</v>
      </c>
      <c r="U154" s="259">
        <v>1782.9179999999999</v>
      </c>
      <c r="V154" s="259">
        <v>188</v>
      </c>
      <c r="W154" s="244">
        <v>0.65833333333333344</v>
      </c>
      <c r="X154" s="259" t="s">
        <v>547</v>
      </c>
      <c r="Y154" s="148">
        <v>12</v>
      </c>
      <c r="Z154" t="s">
        <v>130</v>
      </c>
      <c r="AA154" t="s">
        <v>2144</v>
      </c>
    </row>
    <row r="155" spans="1:27" ht="30" x14ac:dyDescent="0.25">
      <c r="A155" t="s">
        <v>1129</v>
      </c>
      <c r="B155">
        <v>331470</v>
      </c>
      <c r="C155">
        <v>169</v>
      </c>
      <c r="D155" s="148" t="s">
        <v>101</v>
      </c>
      <c r="E155" s="148" t="s">
        <v>126</v>
      </c>
      <c r="F155" s="148" t="s">
        <v>668</v>
      </c>
      <c r="G155" s="26" t="s">
        <v>9</v>
      </c>
      <c r="H155" s="244">
        <v>589.98609999999985</v>
      </c>
      <c r="I155" s="257">
        <v>931.5569999999999</v>
      </c>
      <c r="J155" s="258">
        <v>199</v>
      </c>
      <c r="K155" s="346">
        <v>0.63333333333333319</v>
      </c>
      <c r="L155" s="259">
        <v>380.29006666666663</v>
      </c>
      <c r="M155" s="259">
        <v>600.45800000000008</v>
      </c>
      <c r="N155" s="259">
        <v>25</v>
      </c>
      <c r="O155" s="244">
        <v>0.63333333333333319</v>
      </c>
      <c r="P155" s="259">
        <v>734.69326666666643</v>
      </c>
      <c r="Q155" s="259">
        <v>1160.0419999999999</v>
      </c>
      <c r="R155" s="259">
        <v>40</v>
      </c>
      <c r="S155" s="244">
        <v>0.63333333333333319</v>
      </c>
      <c r="T155" s="259">
        <v>1704.969433333333</v>
      </c>
      <c r="U155" s="259">
        <v>2692.0569999999998</v>
      </c>
      <c r="V155" s="259">
        <v>249</v>
      </c>
      <c r="W155" s="244">
        <v>0.6333333333333333</v>
      </c>
      <c r="X155" s="259" t="s">
        <v>547</v>
      </c>
      <c r="Y155" s="148">
        <v>12</v>
      </c>
      <c r="Z155" t="s">
        <v>126</v>
      </c>
      <c r="AA155" t="s">
        <v>2144</v>
      </c>
    </row>
    <row r="156" spans="1:27" ht="30" x14ac:dyDescent="0.25">
      <c r="A156" t="s">
        <v>1115</v>
      </c>
      <c r="B156">
        <v>331360</v>
      </c>
      <c r="C156">
        <v>169</v>
      </c>
      <c r="D156" s="148" t="s">
        <v>101</v>
      </c>
      <c r="E156" s="148" t="s">
        <v>115</v>
      </c>
      <c r="F156" s="148" t="s">
        <v>654</v>
      </c>
      <c r="G156" s="26" t="s">
        <v>9</v>
      </c>
      <c r="H156" s="244">
        <v>594.18259999999998</v>
      </c>
      <c r="I156" s="257">
        <v>1080.3320000000001</v>
      </c>
      <c r="J156" s="258">
        <v>291</v>
      </c>
      <c r="K156" s="346">
        <v>0.54999999999999993</v>
      </c>
      <c r="L156" s="259">
        <v>434.87509999999997</v>
      </c>
      <c r="M156" s="259">
        <v>790.68200000000002</v>
      </c>
      <c r="N156" s="259">
        <v>31</v>
      </c>
      <c r="O156" s="244">
        <v>0.54999999999999993</v>
      </c>
      <c r="P156" s="259">
        <v>657.81869999999992</v>
      </c>
      <c r="Q156" s="259">
        <v>1196.0340000000001</v>
      </c>
      <c r="R156" s="259">
        <v>47</v>
      </c>
      <c r="S156" s="244">
        <v>0.54999999999999993</v>
      </c>
      <c r="T156" s="259">
        <v>1686.8764000000001</v>
      </c>
      <c r="U156" s="259">
        <v>3067.0480000000002</v>
      </c>
      <c r="V156" s="259">
        <v>337</v>
      </c>
      <c r="W156" s="244">
        <v>0.55000000000000004</v>
      </c>
      <c r="X156" s="259" t="s">
        <v>547</v>
      </c>
      <c r="Y156" s="148">
        <v>12</v>
      </c>
      <c r="Z156" t="s">
        <v>115</v>
      </c>
      <c r="AA156" t="s">
        <v>2144</v>
      </c>
    </row>
    <row r="157" spans="1:27" ht="30" x14ac:dyDescent="0.25">
      <c r="A157" t="s">
        <v>1110</v>
      </c>
      <c r="B157">
        <v>331310</v>
      </c>
      <c r="C157">
        <v>169</v>
      </c>
      <c r="D157" s="148" t="s">
        <v>101</v>
      </c>
      <c r="E157" s="148" t="s">
        <v>110</v>
      </c>
      <c r="F157" s="148" t="s">
        <v>638</v>
      </c>
      <c r="G157" s="26" t="s">
        <v>9</v>
      </c>
      <c r="H157" s="244">
        <v>596.72144166666658</v>
      </c>
      <c r="I157" s="257">
        <v>1031.7950000000001</v>
      </c>
      <c r="J157" s="258">
        <v>223</v>
      </c>
      <c r="K157" s="346">
        <v>0.57833333333333325</v>
      </c>
      <c r="L157" s="259">
        <v>791.79905833333328</v>
      </c>
      <c r="M157" s="259">
        <v>1369.105</v>
      </c>
      <c r="N157" s="259">
        <v>62</v>
      </c>
      <c r="O157" s="244">
        <v>0.57833333333333325</v>
      </c>
      <c r="P157" s="259">
        <v>808.48570999999993</v>
      </c>
      <c r="Q157" s="259">
        <v>1397.9580000000001</v>
      </c>
      <c r="R157" s="259">
        <v>32</v>
      </c>
      <c r="S157" s="244">
        <v>0.57833333333333325</v>
      </c>
      <c r="T157" s="259">
        <v>2197.0062099999996</v>
      </c>
      <c r="U157" s="259">
        <v>3798.8579999999993</v>
      </c>
      <c r="V157" s="259">
        <v>293</v>
      </c>
      <c r="W157" s="244">
        <v>0.57833333333333337</v>
      </c>
      <c r="X157" s="259" t="s">
        <v>547</v>
      </c>
      <c r="Y157" s="148">
        <v>12</v>
      </c>
      <c r="Z157" t="s">
        <v>110</v>
      </c>
      <c r="AA157" t="s">
        <v>2144</v>
      </c>
    </row>
    <row r="158" spans="1:27" ht="30" x14ac:dyDescent="0.25">
      <c r="A158" t="s">
        <v>1087</v>
      </c>
      <c r="B158">
        <v>331155</v>
      </c>
      <c r="C158">
        <v>2</v>
      </c>
      <c r="D158" s="148" t="s">
        <v>78</v>
      </c>
      <c r="E158" s="148" t="s">
        <v>96</v>
      </c>
      <c r="F158" s="148" t="s">
        <v>598</v>
      </c>
      <c r="G158" s="26" t="s">
        <v>13</v>
      </c>
      <c r="H158" s="244">
        <v>600.58286499999997</v>
      </c>
      <c r="I158" s="257">
        <v>2378.5459999999998</v>
      </c>
      <c r="J158" s="258">
        <v>399</v>
      </c>
      <c r="K158" s="346">
        <v>0.2525</v>
      </c>
      <c r="L158" s="259">
        <v>1191.3980200000001</v>
      </c>
      <c r="M158" s="259">
        <v>4718.4080000000004</v>
      </c>
      <c r="N158" s="259">
        <v>112</v>
      </c>
      <c r="O158" s="244">
        <v>0.2525</v>
      </c>
      <c r="P158" s="259">
        <v>248.86223249999998</v>
      </c>
      <c r="Q158" s="259">
        <v>985.59299999999985</v>
      </c>
      <c r="R158" s="259">
        <v>35</v>
      </c>
      <c r="S158" s="244">
        <v>0.2525</v>
      </c>
      <c r="T158" s="259">
        <v>2040.8431175000001</v>
      </c>
      <c r="U158" s="259">
        <v>8082.5470000000005</v>
      </c>
      <c r="V158" s="259">
        <v>544</v>
      </c>
      <c r="W158" s="244">
        <v>0.2525</v>
      </c>
      <c r="X158" s="259" t="s">
        <v>547</v>
      </c>
      <c r="Y158" s="148">
        <v>12</v>
      </c>
      <c r="Z158" t="s">
        <v>96</v>
      </c>
      <c r="AA158" t="s">
        <v>2144</v>
      </c>
    </row>
    <row r="159" spans="1:27" x14ac:dyDescent="0.25">
      <c r="A159" t="s">
        <v>1197</v>
      </c>
      <c r="B159">
        <v>332680</v>
      </c>
      <c r="C159">
        <v>240</v>
      </c>
      <c r="D159" s="148" t="s">
        <v>238</v>
      </c>
      <c r="E159" s="148" t="s">
        <v>242</v>
      </c>
      <c r="F159" s="148" t="s">
        <v>855</v>
      </c>
      <c r="G159" s="26" t="s">
        <v>13</v>
      </c>
      <c r="H159" s="244">
        <v>605.05305249999981</v>
      </c>
      <c r="I159" s="257">
        <v>979.84299999999996</v>
      </c>
      <c r="J159" s="258">
        <v>236</v>
      </c>
      <c r="K159" s="346">
        <v>0.61749999999999983</v>
      </c>
      <c r="L159" s="259">
        <v>789.17302749999976</v>
      </c>
      <c r="M159" s="259">
        <v>1278.0129999999999</v>
      </c>
      <c r="N159" s="259">
        <v>52</v>
      </c>
      <c r="O159" s="244">
        <v>0.61749999999999983</v>
      </c>
      <c r="P159" s="259">
        <v>151.11830499999999</v>
      </c>
      <c r="Q159" s="259">
        <v>244.72600000000006</v>
      </c>
      <c r="R159" s="259">
        <v>23</v>
      </c>
      <c r="S159" s="244">
        <v>0.61749999999999983</v>
      </c>
      <c r="T159" s="259">
        <v>1545.3443849999994</v>
      </c>
      <c r="U159" s="259">
        <v>2502.5819999999999</v>
      </c>
      <c r="V159" s="259">
        <v>307</v>
      </c>
      <c r="W159" s="244">
        <v>0.61749999999999983</v>
      </c>
      <c r="X159" s="259" t="s">
        <v>547</v>
      </c>
      <c r="Y159" s="148">
        <v>12</v>
      </c>
      <c r="Z159" t="s">
        <v>242</v>
      </c>
      <c r="AA159" t="s">
        <v>2144</v>
      </c>
    </row>
    <row r="160" spans="1:27" ht="30" x14ac:dyDescent="0.25">
      <c r="A160" t="s">
        <v>1263</v>
      </c>
      <c r="B160">
        <v>332850</v>
      </c>
      <c r="C160">
        <v>741</v>
      </c>
      <c r="D160" s="148" t="s">
        <v>371</v>
      </c>
      <c r="E160" s="148" t="s">
        <v>372</v>
      </c>
      <c r="F160" s="148" t="s">
        <v>1028</v>
      </c>
      <c r="G160" s="26" t="s">
        <v>5</v>
      </c>
      <c r="H160" s="244">
        <v>649.31324833333338</v>
      </c>
      <c r="I160" s="257">
        <v>1481.3230000000003</v>
      </c>
      <c r="J160" s="258">
        <v>288</v>
      </c>
      <c r="K160" s="346">
        <v>0.43833333333333324</v>
      </c>
      <c r="L160" s="259">
        <v>864.96754999999996</v>
      </c>
      <c r="M160" s="259">
        <v>1973.31</v>
      </c>
      <c r="N160" s="259">
        <v>46</v>
      </c>
      <c r="O160" s="244">
        <v>0.43833333333333335</v>
      </c>
      <c r="P160" s="259">
        <v>299.70471833333335</v>
      </c>
      <c r="Q160" s="259">
        <v>683.73700000000008</v>
      </c>
      <c r="R160" s="259">
        <v>31</v>
      </c>
      <c r="S160" s="244">
        <v>0.4383333333333333</v>
      </c>
      <c r="T160" s="259">
        <v>1813.9855166666666</v>
      </c>
      <c r="U160" s="259">
        <v>4138.8959999999997</v>
      </c>
      <c r="V160" s="259">
        <v>364</v>
      </c>
      <c r="W160" s="244">
        <v>0.43827762685186261</v>
      </c>
      <c r="X160" s="259" t="s">
        <v>547</v>
      </c>
      <c r="Y160" s="148">
        <v>12</v>
      </c>
      <c r="Z160" t="s">
        <v>372</v>
      </c>
      <c r="AA160" t="s">
        <v>2144</v>
      </c>
    </row>
    <row r="161" spans="1:27" ht="30" x14ac:dyDescent="0.25">
      <c r="A161" t="s">
        <v>1146</v>
      </c>
      <c r="B161">
        <v>331610</v>
      </c>
      <c r="C161">
        <v>169</v>
      </c>
      <c r="D161" s="148" t="s">
        <v>101</v>
      </c>
      <c r="E161" s="148" t="s">
        <v>141</v>
      </c>
      <c r="F161" s="148" t="s">
        <v>687</v>
      </c>
      <c r="G161" s="26" t="s">
        <v>11</v>
      </c>
      <c r="H161" s="244">
        <v>652.04113333333328</v>
      </c>
      <c r="I161" s="257">
        <v>1057.364</v>
      </c>
      <c r="J161" s="258">
        <v>198</v>
      </c>
      <c r="K161" s="346">
        <v>0.61666666666666659</v>
      </c>
      <c r="L161" s="259">
        <v>222.92746666666665</v>
      </c>
      <c r="M161" s="259">
        <v>361.50400000000002</v>
      </c>
      <c r="N161" s="259">
        <v>40</v>
      </c>
      <c r="O161" s="244">
        <v>0.61666666666666659</v>
      </c>
      <c r="P161" s="259">
        <v>667.59099999999989</v>
      </c>
      <c r="Q161" s="259">
        <v>1082.58</v>
      </c>
      <c r="R161" s="259">
        <v>33</v>
      </c>
      <c r="S161" s="244">
        <v>0.61666666666666659</v>
      </c>
      <c r="T161" s="259">
        <v>1542.5595999999998</v>
      </c>
      <c r="U161" s="259">
        <v>2501.4480000000003</v>
      </c>
      <c r="V161" s="259">
        <v>252</v>
      </c>
      <c r="W161" s="244">
        <v>0.61666666666666647</v>
      </c>
      <c r="X161" s="259" t="s">
        <v>547</v>
      </c>
      <c r="Y161" s="148">
        <v>12</v>
      </c>
      <c r="Z161" t="s">
        <v>141</v>
      </c>
      <c r="AA161" t="s">
        <v>2144</v>
      </c>
    </row>
    <row r="162" spans="1:27" x14ac:dyDescent="0.25">
      <c r="A162" t="s">
        <v>1160</v>
      </c>
      <c r="B162">
        <v>331760</v>
      </c>
      <c r="C162">
        <v>5</v>
      </c>
      <c r="D162" s="148" t="s">
        <v>157</v>
      </c>
      <c r="E162" s="148" t="s">
        <v>158</v>
      </c>
      <c r="F162" s="148" t="s">
        <v>742</v>
      </c>
      <c r="G162" s="26" t="s">
        <v>9</v>
      </c>
      <c r="H162" s="244">
        <v>665.42301333333342</v>
      </c>
      <c r="I162" s="257">
        <v>932.83600000000001</v>
      </c>
      <c r="J162" s="258">
        <v>187</v>
      </c>
      <c r="K162" s="346">
        <v>0.71333333333333337</v>
      </c>
      <c r="L162" s="259">
        <v>609.0761</v>
      </c>
      <c r="M162" s="259">
        <v>853.84499999999991</v>
      </c>
      <c r="N162" s="259">
        <v>29</v>
      </c>
      <c r="O162" s="244">
        <v>0.71333333333333337</v>
      </c>
      <c r="P162" s="259">
        <v>275.44225333333338</v>
      </c>
      <c r="Q162" s="259">
        <v>386.13400000000001</v>
      </c>
      <c r="R162" s="259">
        <v>9</v>
      </c>
      <c r="S162" s="244">
        <v>0.71333333333333349</v>
      </c>
      <c r="T162" s="259">
        <v>1549.9413666666669</v>
      </c>
      <c r="U162" s="259">
        <v>2223.0329999999999</v>
      </c>
      <c r="V162" s="259">
        <v>222</v>
      </c>
      <c r="W162" s="244">
        <v>0.69721923456227008</v>
      </c>
      <c r="X162" s="259" t="s">
        <v>547</v>
      </c>
      <c r="Y162" s="148">
        <v>12</v>
      </c>
      <c r="Z162" t="s">
        <v>158</v>
      </c>
      <c r="AA162" t="s">
        <v>2144</v>
      </c>
    </row>
    <row r="163" spans="1:27" ht="30" x14ac:dyDescent="0.25">
      <c r="A163" t="s">
        <v>1188</v>
      </c>
      <c r="B163">
        <v>332020</v>
      </c>
      <c r="C163">
        <v>63</v>
      </c>
      <c r="D163" s="148" t="s">
        <v>225</v>
      </c>
      <c r="E163" s="148" t="s">
        <v>226</v>
      </c>
      <c r="F163" s="148" t="s">
        <v>835</v>
      </c>
      <c r="G163" s="26" t="s">
        <v>14</v>
      </c>
      <c r="H163" s="244">
        <v>665.98582999999996</v>
      </c>
      <c r="I163" s="257">
        <v>1061.3319999999999</v>
      </c>
      <c r="J163" s="258">
        <v>267</v>
      </c>
      <c r="K163" s="346">
        <v>0.62750000000000006</v>
      </c>
      <c r="L163" s="259">
        <v>591.34658750000006</v>
      </c>
      <c r="M163" s="259">
        <v>942.38499999999999</v>
      </c>
      <c r="N163" s="259">
        <v>63</v>
      </c>
      <c r="O163" s="244">
        <v>0.62750000000000006</v>
      </c>
      <c r="P163" s="259">
        <v>340.21355750000004</v>
      </c>
      <c r="Q163" s="259">
        <v>542.173</v>
      </c>
      <c r="R163" s="259">
        <v>34</v>
      </c>
      <c r="S163" s="244">
        <v>0.62750000000000006</v>
      </c>
      <c r="T163" s="259">
        <v>1597.545975</v>
      </c>
      <c r="U163" s="259">
        <v>2545.89</v>
      </c>
      <c r="V163" s="259">
        <v>359</v>
      </c>
      <c r="W163" s="244">
        <v>0.62750000000000006</v>
      </c>
      <c r="X163" s="259" t="s">
        <v>547</v>
      </c>
      <c r="Y163" s="148">
        <v>12</v>
      </c>
      <c r="Z163" t="s">
        <v>226</v>
      </c>
      <c r="AA163" t="s">
        <v>2144</v>
      </c>
    </row>
    <row r="164" spans="1:27" ht="30" x14ac:dyDescent="0.25">
      <c r="A164" t="s">
        <v>1132</v>
      </c>
      <c r="B164">
        <v>331500</v>
      </c>
      <c r="C164">
        <v>169</v>
      </c>
      <c r="D164" s="148" t="s">
        <v>101</v>
      </c>
      <c r="E164" s="148" t="s">
        <v>129</v>
      </c>
      <c r="F164" s="148" t="s">
        <v>672</v>
      </c>
      <c r="G164" s="26" t="s">
        <v>11</v>
      </c>
      <c r="H164" s="244">
        <v>710.23621666666656</v>
      </c>
      <c r="I164" s="257">
        <v>804.04099999999983</v>
      </c>
      <c r="J164" s="258">
        <v>130</v>
      </c>
      <c r="K164" s="346">
        <v>0.88333333333333341</v>
      </c>
      <c r="L164" s="259">
        <v>178.09678333333335</v>
      </c>
      <c r="M164" s="259">
        <v>201.619</v>
      </c>
      <c r="N164" s="259">
        <v>13</v>
      </c>
      <c r="O164" s="244">
        <v>0.88333333333333341</v>
      </c>
      <c r="P164" s="259">
        <v>607.83138333333329</v>
      </c>
      <c r="Q164" s="259">
        <v>688.11099999999988</v>
      </c>
      <c r="R164" s="259">
        <v>23</v>
      </c>
      <c r="S164" s="244">
        <v>0.88333333333333341</v>
      </c>
      <c r="T164" s="259">
        <v>1496.1643833333333</v>
      </c>
      <c r="U164" s="259">
        <v>1693.771</v>
      </c>
      <c r="V164" s="259">
        <v>156</v>
      </c>
      <c r="W164" s="244">
        <v>0.8833333333333333</v>
      </c>
      <c r="X164" s="259" t="s">
        <v>547</v>
      </c>
      <c r="Y164" s="148">
        <v>12</v>
      </c>
      <c r="Z164" t="s">
        <v>129</v>
      </c>
      <c r="AA164" t="s">
        <v>2144</v>
      </c>
    </row>
    <row r="165" spans="1:27" x14ac:dyDescent="0.25">
      <c r="A165" t="s">
        <v>1157</v>
      </c>
      <c r="B165">
        <v>332900</v>
      </c>
      <c r="C165">
        <v>53</v>
      </c>
      <c r="D165" s="148" t="s">
        <v>2003</v>
      </c>
      <c r="E165" s="148" t="s">
        <v>382</v>
      </c>
      <c r="F165" s="148" t="s">
        <v>702</v>
      </c>
      <c r="G165" s="26" t="s">
        <v>13</v>
      </c>
      <c r="H165" s="244">
        <v>751.74648000000013</v>
      </c>
      <c r="I165" s="257">
        <v>1422.864</v>
      </c>
      <c r="J165" s="258">
        <v>299</v>
      </c>
      <c r="K165" s="346">
        <v>0.52833333333333343</v>
      </c>
      <c r="L165" s="259">
        <v>1519.0851333333337</v>
      </c>
      <c r="M165" s="259">
        <v>2875.2400000000002</v>
      </c>
      <c r="N165" s="259">
        <v>96</v>
      </c>
      <c r="O165" s="244">
        <v>0.52833333333333343</v>
      </c>
      <c r="P165" s="259">
        <v>589.48686000000009</v>
      </c>
      <c r="Q165" s="259">
        <v>1115.748</v>
      </c>
      <c r="R165" s="259">
        <v>64</v>
      </c>
      <c r="S165" s="244">
        <v>0.52833333333333343</v>
      </c>
      <c r="T165" s="259">
        <v>2860.3184733333342</v>
      </c>
      <c r="U165" s="259">
        <v>5413.8519999999999</v>
      </c>
      <c r="V165" s="259">
        <v>455</v>
      </c>
      <c r="W165" s="244">
        <v>0.52833333333333354</v>
      </c>
      <c r="X165" s="259" t="s">
        <v>547</v>
      </c>
      <c r="Y165" s="148">
        <v>12</v>
      </c>
      <c r="Z165" t="s">
        <v>382</v>
      </c>
      <c r="AA165" t="s">
        <v>2144</v>
      </c>
    </row>
    <row r="166" spans="1:27" x14ac:dyDescent="0.25">
      <c r="A166" t="s">
        <v>1247</v>
      </c>
      <c r="B166">
        <v>332540</v>
      </c>
      <c r="C166">
        <v>230</v>
      </c>
      <c r="D166" s="148" t="s">
        <v>1989</v>
      </c>
      <c r="E166" s="148" t="s">
        <v>358</v>
      </c>
      <c r="F166" s="148" t="s">
        <v>1001</v>
      </c>
      <c r="G166" s="26" t="s">
        <v>4</v>
      </c>
      <c r="H166" s="244">
        <v>763.87943666666672</v>
      </c>
      <c r="I166" s="257">
        <v>1355.999</v>
      </c>
      <c r="J166" s="258">
        <v>289</v>
      </c>
      <c r="K166" s="346">
        <v>0.56333333333333335</v>
      </c>
      <c r="L166" s="259">
        <v>823.78768333333323</v>
      </c>
      <c r="M166" s="259">
        <v>1462.3449999999998</v>
      </c>
      <c r="N166" s="259">
        <v>103</v>
      </c>
      <c r="O166" s="244">
        <v>0.56333333333333335</v>
      </c>
      <c r="P166" s="259">
        <v>444.68125000000003</v>
      </c>
      <c r="Q166" s="259">
        <v>789.375</v>
      </c>
      <c r="R166" s="259">
        <v>43</v>
      </c>
      <c r="S166" s="244">
        <v>0.56333333333333335</v>
      </c>
      <c r="T166" s="259">
        <v>2032.3483700000002</v>
      </c>
      <c r="U166" s="259">
        <v>3607.7190000000001</v>
      </c>
      <c r="V166" s="259">
        <v>426</v>
      </c>
      <c r="W166" s="244">
        <v>0.56333333333333335</v>
      </c>
      <c r="X166" s="259" t="s">
        <v>547</v>
      </c>
      <c r="Y166" s="148">
        <v>12</v>
      </c>
      <c r="Z166" t="s">
        <v>358</v>
      </c>
      <c r="AA166" t="s">
        <v>2144</v>
      </c>
    </row>
    <row r="167" spans="1:27" ht="30" x14ac:dyDescent="0.25">
      <c r="A167" t="s">
        <v>1153</v>
      </c>
      <c r="B167">
        <v>331690</v>
      </c>
      <c r="C167">
        <v>169</v>
      </c>
      <c r="D167" s="148" t="s">
        <v>101</v>
      </c>
      <c r="E167" s="148" t="s">
        <v>148</v>
      </c>
      <c r="F167" s="148" t="s">
        <v>696</v>
      </c>
      <c r="G167" s="26" t="s">
        <v>6</v>
      </c>
      <c r="H167" s="244">
        <v>766.24361333333331</v>
      </c>
      <c r="I167" s="257">
        <v>1203.5240000000001</v>
      </c>
      <c r="J167" s="258">
        <v>264</v>
      </c>
      <c r="K167" s="346">
        <v>0.6366666666666666</v>
      </c>
      <c r="L167" s="259">
        <v>553.45687999999996</v>
      </c>
      <c r="M167" s="259">
        <v>869.30400000000009</v>
      </c>
      <c r="N167" s="259">
        <v>54</v>
      </c>
      <c r="O167" s="244">
        <v>0.6366666666666666</v>
      </c>
      <c r="P167" s="259">
        <v>529.34885999999995</v>
      </c>
      <c r="Q167" s="259">
        <v>831.43799999999999</v>
      </c>
      <c r="R167" s="259">
        <v>41</v>
      </c>
      <c r="S167" s="244">
        <v>0.6366666666666666</v>
      </c>
      <c r="T167" s="259">
        <v>1849.0493533333331</v>
      </c>
      <c r="U167" s="259">
        <v>2904.2660000000001</v>
      </c>
      <c r="V167" s="259">
        <v>322</v>
      </c>
      <c r="W167" s="244">
        <v>0.6366666666666666</v>
      </c>
      <c r="X167" s="259" t="s">
        <v>547</v>
      </c>
      <c r="Y167" s="148">
        <v>12</v>
      </c>
      <c r="Z167" t="s">
        <v>148</v>
      </c>
      <c r="AA167" t="s">
        <v>2144</v>
      </c>
    </row>
    <row r="168" spans="1:27" ht="30" x14ac:dyDescent="0.25">
      <c r="A168" t="s">
        <v>1091</v>
      </c>
      <c r="B168">
        <v>331190</v>
      </c>
      <c r="C168">
        <v>2</v>
      </c>
      <c r="D168" s="148" t="s">
        <v>78</v>
      </c>
      <c r="E168" s="148" t="s">
        <v>93</v>
      </c>
      <c r="F168" s="148" t="s">
        <v>1275</v>
      </c>
      <c r="G168" s="26" t="s">
        <v>13</v>
      </c>
      <c r="H168" s="244">
        <v>768.35037999999986</v>
      </c>
      <c r="I168" s="257">
        <v>3136.1239999999998</v>
      </c>
      <c r="J168" s="258">
        <v>645</v>
      </c>
      <c r="K168" s="346">
        <v>0.24499999999999997</v>
      </c>
      <c r="L168" s="259">
        <v>1630.3172199999995</v>
      </c>
      <c r="M168" s="259">
        <v>6654.3559999999989</v>
      </c>
      <c r="N168" s="259">
        <v>481</v>
      </c>
      <c r="O168" s="244">
        <v>0.24499999999999997</v>
      </c>
      <c r="P168" s="259">
        <v>539.43805999999995</v>
      </c>
      <c r="Q168" s="259">
        <v>2201.788</v>
      </c>
      <c r="R168" s="259">
        <v>105</v>
      </c>
      <c r="S168" s="244">
        <v>0.24499999999999997</v>
      </c>
      <c r="T168" s="259">
        <v>2938.1056599999993</v>
      </c>
      <c r="U168" s="259">
        <v>11992.268000000002</v>
      </c>
      <c r="V168" s="259">
        <v>1213</v>
      </c>
      <c r="W168" s="244">
        <v>0.24499999999999991</v>
      </c>
      <c r="X168" s="259" t="s">
        <v>547</v>
      </c>
      <c r="Y168" s="148">
        <v>12</v>
      </c>
      <c r="Z168" t="s">
        <v>93</v>
      </c>
      <c r="AA168" t="s">
        <v>2144</v>
      </c>
    </row>
    <row r="169" spans="1:27" ht="30" x14ac:dyDescent="0.25">
      <c r="A169" t="s">
        <v>1077</v>
      </c>
      <c r="B169">
        <v>331090</v>
      </c>
      <c r="C169">
        <v>2</v>
      </c>
      <c r="D169" s="148" t="s">
        <v>78</v>
      </c>
      <c r="E169" s="148" t="s">
        <v>82</v>
      </c>
      <c r="F169" s="148" t="s">
        <v>598</v>
      </c>
      <c r="G169" s="26" t="s">
        <v>13</v>
      </c>
      <c r="H169" s="244">
        <v>879.64207750000003</v>
      </c>
      <c r="I169" s="257">
        <v>3483.7310000000002</v>
      </c>
      <c r="J169" s="258">
        <v>664</v>
      </c>
      <c r="K169" s="346">
        <v>0.2525</v>
      </c>
      <c r="L169" s="259">
        <v>1452.298695</v>
      </c>
      <c r="M169" s="259">
        <v>5751.6779999999999</v>
      </c>
      <c r="N169" s="259">
        <v>296</v>
      </c>
      <c r="O169" s="244">
        <v>0.2525</v>
      </c>
      <c r="P169" s="259">
        <v>505.26032750000002</v>
      </c>
      <c r="Q169" s="259">
        <v>2001.0309999999999</v>
      </c>
      <c r="R169" s="259">
        <v>68</v>
      </c>
      <c r="S169" s="244">
        <v>0.2525</v>
      </c>
      <c r="T169" s="259">
        <v>2837.2011000000002</v>
      </c>
      <c r="U169" s="259">
        <v>11236.439999999999</v>
      </c>
      <c r="V169" s="259">
        <v>1026</v>
      </c>
      <c r="W169" s="244">
        <v>0.25250000000000006</v>
      </c>
      <c r="X169" s="259" t="s">
        <v>547</v>
      </c>
      <c r="Y169" s="148">
        <v>12</v>
      </c>
      <c r="Z169" t="s">
        <v>82</v>
      </c>
      <c r="AA169" t="s">
        <v>2144</v>
      </c>
    </row>
    <row r="170" spans="1:27" x14ac:dyDescent="0.25">
      <c r="A170" t="s">
        <v>1196</v>
      </c>
      <c r="B170">
        <v>332670</v>
      </c>
      <c r="C170">
        <v>240</v>
      </c>
      <c r="D170" s="148" t="s">
        <v>238</v>
      </c>
      <c r="E170" s="148" t="s">
        <v>241</v>
      </c>
      <c r="F170" s="148" t="s">
        <v>853</v>
      </c>
      <c r="G170" s="26" t="s">
        <v>13</v>
      </c>
      <c r="H170" s="244">
        <v>1028.7074524999998</v>
      </c>
      <c r="I170" s="257">
        <v>1665.9230000000002</v>
      </c>
      <c r="J170" s="258">
        <v>384</v>
      </c>
      <c r="K170" s="346">
        <v>0.61749999999999983</v>
      </c>
      <c r="L170" s="259">
        <v>1086.3665149999995</v>
      </c>
      <c r="M170" s="259">
        <v>1759.2979999999998</v>
      </c>
      <c r="N170" s="259">
        <v>62</v>
      </c>
      <c r="O170" s="244">
        <v>0.61749999999999983</v>
      </c>
      <c r="P170" s="259">
        <v>481.24738999999983</v>
      </c>
      <c r="Q170" s="259">
        <v>779.34799999999996</v>
      </c>
      <c r="R170" s="259">
        <v>45</v>
      </c>
      <c r="S170" s="244">
        <v>0.61749999999999983</v>
      </c>
      <c r="T170" s="259">
        <v>2596.3213574999991</v>
      </c>
      <c r="U170" s="259">
        <v>4204.5689999999995</v>
      </c>
      <c r="V170" s="259">
        <v>488</v>
      </c>
      <c r="W170" s="244">
        <v>0.61749999999999983</v>
      </c>
      <c r="X170" s="259" t="s">
        <v>547</v>
      </c>
      <c r="Y170" s="148">
        <v>12</v>
      </c>
      <c r="Z170" t="s">
        <v>241</v>
      </c>
      <c r="AA170" t="s">
        <v>2144</v>
      </c>
    </row>
    <row r="171" spans="1:27" ht="45" x14ac:dyDescent="0.25">
      <c r="A171" t="s">
        <v>1164</v>
      </c>
      <c r="B171">
        <v>0</v>
      </c>
      <c r="C171">
        <v>214</v>
      </c>
      <c r="D171" s="148" t="s">
        <v>167</v>
      </c>
      <c r="E171" s="148" t="s">
        <v>167</v>
      </c>
      <c r="F171" s="148" t="s">
        <v>753</v>
      </c>
      <c r="G171" s="26" t="s">
        <v>10</v>
      </c>
      <c r="H171" s="244">
        <v>1413.7</v>
      </c>
      <c r="I171" s="257">
        <v>11679</v>
      </c>
      <c r="J171" s="258">
        <v>1490</v>
      </c>
      <c r="K171" s="346">
        <v>0.12104632245911466</v>
      </c>
      <c r="L171" s="259">
        <v>4141.5</v>
      </c>
      <c r="M171" s="259">
        <v>39665</v>
      </c>
      <c r="N171" s="259">
        <v>413</v>
      </c>
      <c r="O171" s="244">
        <v>0.10441195008193621</v>
      </c>
      <c r="P171" s="259">
        <v>0</v>
      </c>
      <c r="Q171" s="259">
        <v>0</v>
      </c>
      <c r="R171" s="259">
        <v>0</v>
      </c>
      <c r="S171" s="244" t="s">
        <v>501</v>
      </c>
      <c r="T171" s="259">
        <v>5555.2</v>
      </c>
      <c r="U171" s="259">
        <v>51344</v>
      </c>
      <c r="V171" s="259">
        <v>1903</v>
      </c>
      <c r="W171" s="244">
        <v>0.10819569959488937</v>
      </c>
      <c r="X171" s="259" t="s">
        <v>1069</v>
      </c>
      <c r="Y171" s="148">
        <v>12</v>
      </c>
      <c r="Z171" t="s">
        <v>752</v>
      </c>
      <c r="AA171" t="s">
        <v>2144</v>
      </c>
    </row>
    <row r="172" spans="1:27" x14ac:dyDescent="0.25">
      <c r="A172" t="s">
        <v>1268</v>
      </c>
      <c r="B172">
        <v>0</v>
      </c>
      <c r="C172">
        <v>111</v>
      </c>
      <c r="D172" s="148" t="s">
        <v>380</v>
      </c>
      <c r="E172" s="148" t="s">
        <v>1285</v>
      </c>
      <c r="F172" s="148" t="s">
        <v>860</v>
      </c>
      <c r="G172" s="26" t="s">
        <v>13</v>
      </c>
      <c r="H172" s="244">
        <v>1537</v>
      </c>
      <c r="I172" s="257">
        <v>13997</v>
      </c>
      <c r="J172" s="258">
        <v>1193</v>
      </c>
      <c r="K172" s="346">
        <v>0.10980924483817961</v>
      </c>
      <c r="L172" s="259">
        <v>2395</v>
      </c>
      <c r="M172" s="259">
        <v>21439</v>
      </c>
      <c r="N172" s="259">
        <v>863</v>
      </c>
      <c r="O172" s="244">
        <v>0.1117123000139932</v>
      </c>
      <c r="P172" s="259">
        <v>0</v>
      </c>
      <c r="Q172" s="259">
        <v>0</v>
      </c>
      <c r="R172" s="259">
        <v>0</v>
      </c>
      <c r="S172" s="244" t="s">
        <v>501</v>
      </c>
      <c r="T172" s="259">
        <v>3932</v>
      </c>
      <c r="U172" s="259">
        <v>35436</v>
      </c>
      <c r="V172" s="259">
        <v>2056</v>
      </c>
      <c r="W172" s="244">
        <v>0.11096060503442827</v>
      </c>
      <c r="X172" s="259" t="s">
        <v>1069</v>
      </c>
      <c r="Y172" s="148">
        <v>12</v>
      </c>
      <c r="Z172" t="s">
        <v>381</v>
      </c>
      <c r="AA172" t="s">
        <v>2144</v>
      </c>
    </row>
    <row r="173" spans="1:27" x14ac:dyDescent="0.25">
      <c r="A173" t="s">
        <v>1102</v>
      </c>
      <c r="B173">
        <v>331800</v>
      </c>
      <c r="C173">
        <v>43</v>
      </c>
      <c r="D173" s="148" t="s">
        <v>1286</v>
      </c>
      <c r="E173" s="148" t="s">
        <v>1103</v>
      </c>
      <c r="F173" s="148" t="s">
        <v>642</v>
      </c>
      <c r="G173" s="26" t="s">
        <v>9</v>
      </c>
      <c r="H173" s="244">
        <v>1650.9132199999999</v>
      </c>
      <c r="I173" s="257">
        <v>2798.1579999999999</v>
      </c>
      <c r="J173" s="258">
        <v>1752</v>
      </c>
      <c r="K173" s="346">
        <v>0.59</v>
      </c>
      <c r="L173" s="259">
        <v>4215.8278899999996</v>
      </c>
      <c r="M173" s="259">
        <v>7145.4709999999995</v>
      </c>
      <c r="N173" s="259">
        <v>956</v>
      </c>
      <c r="O173" s="244">
        <v>0.59</v>
      </c>
      <c r="P173" s="259">
        <v>581.43438000000003</v>
      </c>
      <c r="Q173" s="259">
        <v>985.4820000000002</v>
      </c>
      <c r="R173" s="259">
        <v>46</v>
      </c>
      <c r="S173" s="244">
        <v>0.59</v>
      </c>
      <c r="T173" s="259">
        <v>6448.1754899999996</v>
      </c>
      <c r="U173" s="259">
        <v>10929.111000000001</v>
      </c>
      <c r="V173" s="259">
        <v>2752</v>
      </c>
      <c r="W173" s="244">
        <v>0.59</v>
      </c>
      <c r="X173" s="259" t="s">
        <v>547</v>
      </c>
      <c r="Y173" s="148">
        <v>12</v>
      </c>
      <c r="Z173" t="s">
        <v>1103</v>
      </c>
      <c r="AA173" t="s">
        <v>2144</v>
      </c>
    </row>
    <row r="174" spans="1:27" ht="30" x14ac:dyDescent="0.25">
      <c r="A174" t="s">
        <v>1096</v>
      </c>
      <c r="B174">
        <v>331220</v>
      </c>
      <c r="C174">
        <v>2</v>
      </c>
      <c r="D174" s="148" t="s">
        <v>78</v>
      </c>
      <c r="E174" s="148" t="s">
        <v>1097</v>
      </c>
      <c r="F174" s="148" t="s">
        <v>622</v>
      </c>
      <c r="G174" s="26" t="s">
        <v>14</v>
      </c>
      <c r="H174" s="244">
        <v>1701.2687874999999</v>
      </c>
      <c r="I174" s="257">
        <v>3678.4189999999999</v>
      </c>
      <c r="J174" s="258">
        <v>766</v>
      </c>
      <c r="K174" s="346">
        <v>0.46249999999999997</v>
      </c>
      <c r="L174" s="259">
        <v>1096.0473</v>
      </c>
      <c r="M174" s="259">
        <v>2369.8319999999999</v>
      </c>
      <c r="N174" s="259">
        <v>175</v>
      </c>
      <c r="O174" s="244">
        <v>0.46250000000000002</v>
      </c>
      <c r="P174" s="259">
        <v>579.75716250000005</v>
      </c>
      <c r="Q174" s="259">
        <v>1253.5290000000002</v>
      </c>
      <c r="R174" s="259">
        <v>80</v>
      </c>
      <c r="S174" s="244">
        <v>0.46249999999999997</v>
      </c>
      <c r="T174" s="259">
        <v>3377.0732499999999</v>
      </c>
      <c r="U174" s="259">
        <v>7301.7799999999988</v>
      </c>
      <c r="V174" s="259">
        <v>993</v>
      </c>
      <c r="W174" s="244">
        <v>0.46250000000000008</v>
      </c>
      <c r="X174" s="259" t="s">
        <v>547</v>
      </c>
      <c r="Y174" s="148">
        <v>12</v>
      </c>
      <c r="Z174" t="s">
        <v>1097</v>
      </c>
      <c r="AA174" t="s">
        <v>2144</v>
      </c>
    </row>
    <row r="175" spans="1:27" ht="30" x14ac:dyDescent="0.25">
      <c r="A175" t="s">
        <v>1082</v>
      </c>
      <c r="B175">
        <v>331120</v>
      </c>
      <c r="C175">
        <v>2</v>
      </c>
      <c r="D175" s="148" t="s">
        <v>78</v>
      </c>
      <c r="E175" s="148" t="s">
        <v>1083</v>
      </c>
      <c r="F175" s="148" t="s">
        <v>1275</v>
      </c>
      <c r="G175" s="26" t="s">
        <v>13</v>
      </c>
      <c r="H175" s="244">
        <v>1730.7799316666674</v>
      </c>
      <c r="I175" s="257">
        <v>5480.0420000000013</v>
      </c>
      <c r="J175" s="258">
        <v>1109</v>
      </c>
      <c r="K175" s="346">
        <v>0.31583333333333341</v>
      </c>
      <c r="L175" s="259">
        <v>1474.9366133333335</v>
      </c>
      <c r="M175" s="259">
        <v>4669.9839999999995</v>
      </c>
      <c r="N175" s="259">
        <v>345</v>
      </c>
      <c r="O175" s="244">
        <v>0.31583333333333341</v>
      </c>
      <c r="P175" s="259">
        <v>651.79219833333354</v>
      </c>
      <c r="Q175" s="259">
        <v>2063.7220000000002</v>
      </c>
      <c r="R175" s="259">
        <v>56</v>
      </c>
      <c r="S175" s="244">
        <v>0.31583333333333341</v>
      </c>
      <c r="T175" s="259">
        <v>3857.5087433333342</v>
      </c>
      <c r="U175" s="259">
        <v>12213.748</v>
      </c>
      <c r="V175" s="259">
        <v>1508</v>
      </c>
      <c r="W175" s="244">
        <v>0.31583333333333341</v>
      </c>
      <c r="X175" s="259" t="s">
        <v>547</v>
      </c>
      <c r="Y175" s="148">
        <v>12</v>
      </c>
      <c r="Z175" t="s">
        <v>1083</v>
      </c>
      <c r="AA175" t="s">
        <v>2144</v>
      </c>
    </row>
    <row r="176" spans="1:27" x14ac:dyDescent="0.25">
      <c r="A176" t="s">
        <v>1264</v>
      </c>
      <c r="B176">
        <v>332860</v>
      </c>
      <c r="C176">
        <v>106</v>
      </c>
      <c r="D176" s="148" t="s">
        <v>373</v>
      </c>
      <c r="E176" s="148" t="s">
        <v>407</v>
      </c>
      <c r="F176" s="148" t="s">
        <v>1030</v>
      </c>
      <c r="G176" s="26" t="s">
        <v>4</v>
      </c>
      <c r="H176" s="244">
        <v>1751.1337216666666</v>
      </c>
      <c r="I176" s="257">
        <v>3712.6509999999998</v>
      </c>
      <c r="J176" s="258">
        <v>716</v>
      </c>
      <c r="K176" s="346">
        <v>0.47166666666666668</v>
      </c>
      <c r="L176" s="259">
        <v>17657.520866666669</v>
      </c>
      <c r="M176" s="259">
        <v>37436.44</v>
      </c>
      <c r="N176" s="259">
        <v>189</v>
      </c>
      <c r="O176" s="244">
        <v>0.47166666666666673</v>
      </c>
      <c r="P176" s="259">
        <v>1615.3323983333332</v>
      </c>
      <c r="Q176" s="259">
        <v>3424.7329999999997</v>
      </c>
      <c r="R176" s="259">
        <v>76</v>
      </c>
      <c r="S176" s="244">
        <v>0.47166666666666668</v>
      </c>
      <c r="T176" s="259">
        <v>21023.986986666667</v>
      </c>
      <c r="U176" s="259">
        <v>44573.824000000001</v>
      </c>
      <c r="V176" s="259">
        <v>978</v>
      </c>
      <c r="W176" s="244">
        <v>0.47166666666666668</v>
      </c>
      <c r="X176" s="259" t="s">
        <v>547</v>
      </c>
      <c r="Y176" s="148">
        <v>12</v>
      </c>
      <c r="Z176" t="s">
        <v>407</v>
      </c>
      <c r="AA176" t="s">
        <v>2144</v>
      </c>
    </row>
    <row r="177" spans="1:27" ht="30" x14ac:dyDescent="0.25">
      <c r="A177" t="s">
        <v>1220</v>
      </c>
      <c r="B177">
        <v>332280</v>
      </c>
      <c r="C177">
        <v>22</v>
      </c>
      <c r="D177" s="148" t="s">
        <v>285</v>
      </c>
      <c r="E177" s="148" t="s">
        <v>925</v>
      </c>
      <c r="F177" s="148" t="s">
        <v>924</v>
      </c>
      <c r="G177" s="26" t="s">
        <v>6</v>
      </c>
      <c r="H177" s="244">
        <v>1856.2520475000001</v>
      </c>
      <c r="I177" s="257">
        <v>2981.9310000000005</v>
      </c>
      <c r="J177" s="258">
        <v>738</v>
      </c>
      <c r="K177" s="346">
        <v>0.62249999999999994</v>
      </c>
      <c r="L177" s="259">
        <v>7476.3737774999991</v>
      </c>
      <c r="M177" s="259">
        <v>12010.239</v>
      </c>
      <c r="N177" s="259">
        <v>237</v>
      </c>
      <c r="O177" s="244">
        <v>0.62249999999999994</v>
      </c>
      <c r="P177" s="259">
        <v>2912.6638049999997</v>
      </c>
      <c r="Q177" s="259">
        <v>4678.9780000000001</v>
      </c>
      <c r="R177" s="259">
        <v>162</v>
      </c>
      <c r="S177" s="244">
        <v>0.62249999999999994</v>
      </c>
      <c r="T177" s="259">
        <v>12245.289629999999</v>
      </c>
      <c r="U177" s="259">
        <v>19671.147999999997</v>
      </c>
      <c r="V177" s="259">
        <v>1137</v>
      </c>
      <c r="W177" s="244">
        <v>0.62250000000000005</v>
      </c>
      <c r="X177" s="259" t="s">
        <v>547</v>
      </c>
      <c r="Y177" s="148">
        <v>12</v>
      </c>
      <c r="Z177" t="s">
        <v>925</v>
      </c>
      <c r="AA177" t="s">
        <v>2144</v>
      </c>
    </row>
    <row r="178" spans="1:27" x14ac:dyDescent="0.25">
      <c r="A178" t="s">
        <v>1178</v>
      </c>
      <c r="B178">
        <v>331920</v>
      </c>
      <c r="C178">
        <v>160</v>
      </c>
      <c r="D178" s="148" t="s">
        <v>200</v>
      </c>
      <c r="E178" s="148" t="s">
        <v>793</v>
      </c>
      <c r="F178" s="148" t="s">
        <v>792</v>
      </c>
      <c r="G178" s="26" t="s">
        <v>7</v>
      </c>
      <c r="H178" s="244">
        <v>1865.7153233333331</v>
      </c>
      <c r="I178" s="257">
        <v>4532.1019999999999</v>
      </c>
      <c r="J178" s="258">
        <v>947</v>
      </c>
      <c r="K178" s="346">
        <v>0.41166666666666663</v>
      </c>
      <c r="L178" s="259">
        <v>6802.1564649999991</v>
      </c>
      <c r="M178" s="259">
        <v>16523.456999999999</v>
      </c>
      <c r="N178" s="259">
        <v>799</v>
      </c>
      <c r="O178" s="244">
        <v>0.41166666666666663</v>
      </c>
      <c r="P178" s="259">
        <v>1902.7607949999999</v>
      </c>
      <c r="Q178" s="259">
        <v>4622.0910000000003</v>
      </c>
      <c r="R178" s="259">
        <v>109</v>
      </c>
      <c r="S178" s="244">
        <v>0.41166666666666663</v>
      </c>
      <c r="T178" s="259">
        <v>10570.632583333332</v>
      </c>
      <c r="U178" s="259">
        <v>25677.65</v>
      </c>
      <c r="V178" s="259">
        <v>1661</v>
      </c>
      <c r="W178" s="244">
        <v>0.41166666666666657</v>
      </c>
      <c r="X178" s="259" t="s">
        <v>547</v>
      </c>
      <c r="Y178" s="148">
        <v>12</v>
      </c>
      <c r="Z178" t="s">
        <v>793</v>
      </c>
      <c r="AA178" t="s">
        <v>2144</v>
      </c>
    </row>
    <row r="179" spans="1:27" x14ac:dyDescent="0.25">
      <c r="A179" t="s">
        <v>1239</v>
      </c>
      <c r="C179">
        <v>212</v>
      </c>
      <c r="D179" s="148" t="s">
        <v>319</v>
      </c>
      <c r="E179" s="148" t="s">
        <v>1283</v>
      </c>
      <c r="F179" s="148" t="s">
        <v>860</v>
      </c>
      <c r="G179" s="26" t="s">
        <v>13</v>
      </c>
      <c r="H179" s="244">
        <v>1942.1</v>
      </c>
      <c r="I179" s="257">
        <v>19703</v>
      </c>
      <c r="J179" s="258">
        <v>1372</v>
      </c>
      <c r="K179" s="346">
        <v>9.8568745876262492E-2</v>
      </c>
      <c r="L179" s="259">
        <v>1059</v>
      </c>
      <c r="M179" s="259">
        <v>9246</v>
      </c>
      <c r="N179" s="259">
        <v>708</v>
      </c>
      <c r="O179" s="244">
        <v>0.1145360155743024</v>
      </c>
      <c r="P179" s="259">
        <v>2210.1999999999998</v>
      </c>
      <c r="Q179" s="259">
        <v>20201</v>
      </c>
      <c r="R179" s="259">
        <v>31</v>
      </c>
      <c r="S179" s="244">
        <v>0.10941042522647393</v>
      </c>
      <c r="T179" s="259">
        <v>5211.3</v>
      </c>
      <c r="U179" s="259">
        <v>49150</v>
      </c>
      <c r="V179" s="259">
        <v>2111</v>
      </c>
      <c r="W179" s="244">
        <v>0.10602848423194304</v>
      </c>
      <c r="X179" s="259" t="s">
        <v>1069</v>
      </c>
      <c r="Y179" s="148">
        <v>12</v>
      </c>
      <c r="Z179" t="s">
        <v>321</v>
      </c>
      <c r="AA179" t="s">
        <v>2144</v>
      </c>
    </row>
    <row r="180" spans="1:27" x14ac:dyDescent="0.25">
      <c r="A180" t="s">
        <v>1236</v>
      </c>
      <c r="B180">
        <v>332430</v>
      </c>
      <c r="C180">
        <v>45</v>
      </c>
      <c r="D180" s="148" t="s">
        <v>311</v>
      </c>
      <c r="E180" s="148" t="s">
        <v>956</v>
      </c>
      <c r="F180" s="148" t="s">
        <v>955</v>
      </c>
      <c r="G180" s="26" t="s">
        <v>6</v>
      </c>
      <c r="H180" s="244">
        <v>2474.0442799999992</v>
      </c>
      <c r="I180" s="257">
        <v>5263.9239999999991</v>
      </c>
      <c r="J180" s="258">
        <v>996</v>
      </c>
      <c r="K180" s="346">
        <v>0.46999999999999992</v>
      </c>
      <c r="L180" s="259">
        <v>4995.7996699999985</v>
      </c>
      <c r="M180" s="259">
        <v>10629.360999999999</v>
      </c>
      <c r="N180" s="259">
        <v>394</v>
      </c>
      <c r="O180" s="244">
        <v>0.46999999999999992</v>
      </c>
      <c r="P180" s="259">
        <v>789.62396999999987</v>
      </c>
      <c r="Q180" s="259">
        <v>1680.0509999999999</v>
      </c>
      <c r="R180" s="259">
        <v>113</v>
      </c>
      <c r="S180" s="244">
        <v>0.46999999999999992</v>
      </c>
      <c r="T180" s="259">
        <v>8259.4679199999973</v>
      </c>
      <c r="U180" s="259">
        <v>17578.263999999999</v>
      </c>
      <c r="V180" s="259">
        <v>1481</v>
      </c>
      <c r="W180" s="244">
        <v>0.46986823727303206</v>
      </c>
      <c r="X180" s="259" t="s">
        <v>547</v>
      </c>
      <c r="Y180" s="148">
        <v>12</v>
      </c>
      <c r="Z180" t="s">
        <v>956</v>
      </c>
      <c r="AA180" t="s">
        <v>2144</v>
      </c>
    </row>
    <row r="181" spans="1:27" x14ac:dyDescent="0.25">
      <c r="A181" t="s">
        <v>1205</v>
      </c>
      <c r="B181">
        <v>332130</v>
      </c>
      <c r="C181">
        <v>17</v>
      </c>
      <c r="D181" s="148" t="s">
        <v>258</v>
      </c>
      <c r="E181" s="148" t="s">
        <v>259</v>
      </c>
      <c r="F181" s="148" t="s">
        <v>889</v>
      </c>
      <c r="G181" s="26" t="s">
        <v>11</v>
      </c>
      <c r="H181" s="244">
        <v>3043.5864050000005</v>
      </c>
      <c r="I181" s="257">
        <v>7037.1940000000004</v>
      </c>
      <c r="J181" s="258">
        <v>1046</v>
      </c>
      <c r="K181" s="346">
        <v>0.43250000000000005</v>
      </c>
      <c r="L181" s="259">
        <v>4442.2970275000007</v>
      </c>
      <c r="M181" s="259">
        <v>10271.207</v>
      </c>
      <c r="N181" s="259">
        <v>107</v>
      </c>
      <c r="O181" s="244">
        <v>0.43250000000000005</v>
      </c>
      <c r="P181" s="259">
        <v>1134.8172875</v>
      </c>
      <c r="Q181" s="259">
        <v>2623.8549999999996</v>
      </c>
      <c r="R181" s="259">
        <v>93</v>
      </c>
      <c r="S181" s="244">
        <v>0.43250000000000011</v>
      </c>
      <c r="T181" s="259">
        <v>8620.7007200000007</v>
      </c>
      <c r="U181" s="259">
        <v>19932.255999999998</v>
      </c>
      <c r="V181" s="259">
        <v>1246</v>
      </c>
      <c r="W181" s="244">
        <v>0.43250000000000011</v>
      </c>
      <c r="X181" s="259" t="s">
        <v>547</v>
      </c>
      <c r="Y181" s="148">
        <v>12</v>
      </c>
      <c r="Z181" t="s">
        <v>259</v>
      </c>
      <c r="AA181" t="s">
        <v>2144</v>
      </c>
    </row>
    <row r="182" spans="1:27" x14ac:dyDescent="0.25">
      <c r="A182" t="s">
        <v>1227</v>
      </c>
      <c r="B182">
        <v>332340</v>
      </c>
      <c r="C182">
        <v>150</v>
      </c>
      <c r="D182" s="148" t="s">
        <v>299</v>
      </c>
      <c r="E182" s="148" t="s">
        <v>166</v>
      </c>
      <c r="F182" s="148" t="s">
        <v>937</v>
      </c>
      <c r="G182" s="26" t="s">
        <v>5</v>
      </c>
      <c r="H182" s="244">
        <v>3658.6903000000007</v>
      </c>
      <c r="I182" s="257">
        <v>9301.755000000001</v>
      </c>
      <c r="J182" s="258">
        <v>1743</v>
      </c>
      <c r="K182" s="346">
        <v>0.39333333333333337</v>
      </c>
      <c r="L182" s="259">
        <v>5563.6406066666668</v>
      </c>
      <c r="M182" s="259">
        <v>14144.849</v>
      </c>
      <c r="N182" s="259">
        <v>285</v>
      </c>
      <c r="O182" s="244">
        <v>0.39333333333333331</v>
      </c>
      <c r="P182" s="259">
        <v>2384.8582733333337</v>
      </c>
      <c r="Q182" s="259">
        <v>6063.1990000000005</v>
      </c>
      <c r="R182" s="259">
        <v>134</v>
      </c>
      <c r="S182" s="244">
        <v>0.39333333333333337</v>
      </c>
      <c r="T182" s="259">
        <v>11607.189180000001</v>
      </c>
      <c r="U182" s="259">
        <v>29509.803000000004</v>
      </c>
      <c r="V182" s="259">
        <v>2151</v>
      </c>
      <c r="W182" s="244">
        <v>0.39333333333333331</v>
      </c>
      <c r="X182" s="259" t="s">
        <v>547</v>
      </c>
      <c r="Y182" s="148">
        <v>12</v>
      </c>
      <c r="Z182" t="s">
        <v>166</v>
      </c>
      <c r="AA182" t="s">
        <v>2144</v>
      </c>
    </row>
    <row r="183" spans="1:27" x14ac:dyDescent="0.25">
      <c r="A183" t="s">
        <v>1177</v>
      </c>
      <c r="C183">
        <v>10</v>
      </c>
      <c r="D183" t="s">
        <v>784</v>
      </c>
      <c r="E183" t="s">
        <v>784</v>
      </c>
      <c r="F183" t="s">
        <v>786</v>
      </c>
      <c r="G183" s="26" t="s">
        <v>7</v>
      </c>
      <c r="H183" s="244">
        <v>4262.2</v>
      </c>
      <c r="I183" s="257">
        <v>16106</v>
      </c>
      <c r="J183" s="258">
        <v>2951</v>
      </c>
      <c r="K183" s="346">
        <v>0.26463429777722586</v>
      </c>
      <c r="L183" s="259">
        <v>15008.1</v>
      </c>
      <c r="M183" s="259">
        <v>64974</v>
      </c>
      <c r="N183" s="259">
        <v>793</v>
      </c>
      <c r="O183" s="244">
        <v>0.2309862406501062</v>
      </c>
      <c r="P183" s="259">
        <v>0</v>
      </c>
      <c r="Q183" s="259">
        <v>0</v>
      </c>
      <c r="R183" s="259">
        <v>0</v>
      </c>
      <c r="S183" s="244" t="s">
        <v>501</v>
      </c>
      <c r="T183" s="259">
        <v>19270.3</v>
      </c>
      <c r="U183" s="259">
        <v>81080</v>
      </c>
      <c r="V183" s="259">
        <v>3744</v>
      </c>
      <c r="W183" s="244">
        <v>0.23767020226936358</v>
      </c>
      <c r="X183" s="259" t="s">
        <v>1069</v>
      </c>
      <c r="Y183" s="148">
        <v>12</v>
      </c>
      <c r="Z183" t="s">
        <v>538</v>
      </c>
      <c r="AA183" t="s">
        <v>2144</v>
      </c>
    </row>
    <row r="184" spans="1:27" ht="30" x14ac:dyDescent="0.25">
      <c r="A184" t="s">
        <v>1248</v>
      </c>
      <c r="C184">
        <v>100</v>
      </c>
      <c r="D184" s="148" t="s">
        <v>2150</v>
      </c>
      <c r="E184" s="148" t="s">
        <v>340</v>
      </c>
      <c r="F184" s="148" t="s">
        <v>982</v>
      </c>
      <c r="G184" s="26" t="s">
        <v>13</v>
      </c>
      <c r="H184" s="244">
        <v>5207</v>
      </c>
      <c r="I184" s="257">
        <v>43985</v>
      </c>
      <c r="J184" s="258">
        <v>3581</v>
      </c>
      <c r="K184" s="346">
        <v>0.118381266340798</v>
      </c>
      <c r="L184" s="259">
        <v>7509</v>
      </c>
      <c r="M184" s="259">
        <v>41009</v>
      </c>
      <c r="N184" s="259">
        <v>1670</v>
      </c>
      <c r="O184" s="244">
        <v>0.18310614743105172</v>
      </c>
      <c r="P184" s="259">
        <v>785</v>
      </c>
      <c r="Q184" s="259">
        <v>21003</v>
      </c>
      <c r="R184" s="259">
        <v>21</v>
      </c>
      <c r="S184" s="244">
        <v>3.7375613007665572E-2</v>
      </c>
      <c r="T184" s="259">
        <v>13501</v>
      </c>
      <c r="U184" s="259">
        <v>105997</v>
      </c>
      <c r="V184" s="259">
        <v>5272</v>
      </c>
      <c r="W184" s="244">
        <v>0.12737152938290705</v>
      </c>
      <c r="X184" s="259" t="s">
        <v>1069</v>
      </c>
      <c r="Y184" s="148">
        <v>12</v>
      </c>
      <c r="Z184" t="s">
        <v>341</v>
      </c>
      <c r="AA184" t="s">
        <v>2144</v>
      </c>
    </row>
    <row r="185" spans="1:27" ht="30" x14ac:dyDescent="0.25">
      <c r="A185" t="s">
        <v>1203</v>
      </c>
      <c r="B185">
        <v>0</v>
      </c>
      <c r="C185">
        <v>16</v>
      </c>
      <c r="D185" s="148" t="s">
        <v>255</v>
      </c>
      <c r="E185" s="148" t="s">
        <v>255</v>
      </c>
      <c r="F185" s="148" t="s">
        <v>872</v>
      </c>
      <c r="G185" s="26" t="s">
        <v>8</v>
      </c>
      <c r="H185" s="244">
        <v>5845</v>
      </c>
      <c r="I185" s="257">
        <v>34366</v>
      </c>
      <c r="J185" s="258">
        <v>4741</v>
      </c>
      <c r="K185" s="346">
        <v>0.17008089390676831</v>
      </c>
      <c r="L185" s="259">
        <v>3701</v>
      </c>
      <c r="M185" s="259">
        <v>22546</v>
      </c>
      <c r="N185" s="259">
        <v>1050</v>
      </c>
      <c r="O185" s="244">
        <v>0.16415328661403353</v>
      </c>
      <c r="P185" s="259">
        <v>13804</v>
      </c>
      <c r="Q185" s="259">
        <v>90135</v>
      </c>
      <c r="R185" s="259">
        <v>103</v>
      </c>
      <c r="S185" s="244">
        <v>0.15314805569423642</v>
      </c>
      <c r="T185" s="259">
        <v>23350</v>
      </c>
      <c r="U185" s="259">
        <v>147047</v>
      </c>
      <c r="V185" s="259">
        <v>5894</v>
      </c>
      <c r="W185" s="244">
        <v>0.15879276693846187</v>
      </c>
      <c r="X185" s="259" t="s">
        <v>1069</v>
      </c>
      <c r="Y185" s="148">
        <v>12</v>
      </c>
      <c r="Z185" t="s">
        <v>543</v>
      </c>
      <c r="AA185" t="s">
        <v>2144</v>
      </c>
    </row>
    <row r="186" spans="1:27" ht="30" x14ac:dyDescent="0.25">
      <c r="A186" t="s">
        <v>1200</v>
      </c>
      <c r="B186">
        <v>0</v>
      </c>
      <c r="C186">
        <v>103</v>
      </c>
      <c r="D186" s="148" t="s">
        <v>245</v>
      </c>
      <c r="E186" s="148" t="s">
        <v>245</v>
      </c>
      <c r="F186" s="148" t="s">
        <v>860</v>
      </c>
      <c r="G186" s="26" t="s">
        <v>13</v>
      </c>
      <c r="H186" s="244">
        <v>7095</v>
      </c>
      <c r="I186" s="257">
        <v>70161</v>
      </c>
      <c r="J186" s="258">
        <v>6334</v>
      </c>
      <c r="K186" s="346">
        <v>0.10112455637747467</v>
      </c>
      <c r="L186" s="259">
        <v>7183.7</v>
      </c>
      <c r="M186" s="259">
        <v>74369</v>
      </c>
      <c r="N186" s="259">
        <v>1258</v>
      </c>
      <c r="O186" s="244">
        <v>9.6595355591711604E-2</v>
      </c>
      <c r="P186" s="259">
        <v>1948.9</v>
      </c>
      <c r="Q186" s="259">
        <v>23409</v>
      </c>
      <c r="R186" s="259">
        <v>13</v>
      </c>
      <c r="S186" s="244">
        <v>8.3254303900209325E-2</v>
      </c>
      <c r="T186" s="259">
        <v>16227.6</v>
      </c>
      <c r="U186" s="259">
        <v>167939</v>
      </c>
      <c r="V186" s="259">
        <v>7605</v>
      </c>
      <c r="W186" s="244">
        <v>9.6627942288569066E-2</v>
      </c>
      <c r="X186" s="259" t="s">
        <v>1069</v>
      </c>
      <c r="Y186" s="148">
        <v>12</v>
      </c>
      <c r="Z186" t="s">
        <v>1201</v>
      </c>
      <c r="AA186" t="s">
        <v>2144</v>
      </c>
    </row>
    <row r="187" spans="1:27" ht="30" x14ac:dyDescent="0.25">
      <c r="A187" t="s">
        <v>1071</v>
      </c>
      <c r="B187">
        <v>0</v>
      </c>
      <c r="C187">
        <v>1</v>
      </c>
      <c r="D187" s="148" t="s">
        <v>67</v>
      </c>
      <c r="E187" s="148" t="s">
        <v>1280</v>
      </c>
      <c r="F187" s="148" t="s">
        <v>583</v>
      </c>
      <c r="G187" s="26" t="s">
        <v>13</v>
      </c>
      <c r="H187" s="244">
        <v>16728</v>
      </c>
      <c r="I187" s="257">
        <v>141151</v>
      </c>
      <c r="J187" s="258">
        <v>14115</v>
      </c>
      <c r="K187" s="346">
        <v>0.11851138142839937</v>
      </c>
      <c r="L187" s="259">
        <v>12449</v>
      </c>
      <c r="M187" s="259">
        <v>125452</v>
      </c>
      <c r="N187" s="259">
        <v>2253</v>
      </c>
      <c r="O187" s="244">
        <v>9.9233172846985296E-2</v>
      </c>
      <c r="P187" s="259">
        <v>12514</v>
      </c>
      <c r="Q187" s="259">
        <v>132889</v>
      </c>
      <c r="R187" s="259">
        <v>96</v>
      </c>
      <c r="S187" s="244">
        <v>9.4168817584600675E-2</v>
      </c>
      <c r="T187" s="259">
        <v>41691</v>
      </c>
      <c r="U187" s="259">
        <v>399492</v>
      </c>
      <c r="V187" s="259">
        <v>16464</v>
      </c>
      <c r="W187" s="244">
        <v>0.10436003724730408</v>
      </c>
      <c r="X187" s="259" t="s">
        <v>1069</v>
      </c>
      <c r="Y187" s="148">
        <v>12</v>
      </c>
      <c r="Z187" t="s">
        <v>1072</v>
      </c>
      <c r="AA187" t="s">
        <v>2144</v>
      </c>
    </row>
    <row r="188" spans="1:27" ht="30" x14ac:dyDescent="0.25">
      <c r="A188" t="s">
        <v>1159</v>
      </c>
      <c r="B188">
        <v>0</v>
      </c>
      <c r="C188">
        <v>121</v>
      </c>
      <c r="D188" s="148" t="s">
        <v>1799</v>
      </c>
      <c r="E188" s="148" t="s">
        <v>1284</v>
      </c>
      <c r="F188" s="26" t="s">
        <v>596</v>
      </c>
      <c r="G188" t="s">
        <v>12</v>
      </c>
      <c r="H188" s="244">
        <v>21435</v>
      </c>
      <c r="I188" s="257">
        <v>133411</v>
      </c>
      <c r="J188" s="258">
        <v>24429</v>
      </c>
      <c r="K188" s="346">
        <v>0.16066891035971548</v>
      </c>
      <c r="L188" s="259">
        <v>113515.6</v>
      </c>
      <c r="M188" s="259">
        <v>879373</v>
      </c>
      <c r="N188" s="259">
        <v>6362</v>
      </c>
      <c r="O188" s="244">
        <v>0.12908697446930939</v>
      </c>
      <c r="P188" s="259">
        <v>0</v>
      </c>
      <c r="Q188" s="259">
        <v>0</v>
      </c>
      <c r="R188" s="259">
        <v>0</v>
      </c>
      <c r="S188" s="244" t="s">
        <v>501</v>
      </c>
      <c r="T188" s="259">
        <v>134950.6</v>
      </c>
      <c r="U188" s="259">
        <v>1012784</v>
      </c>
      <c r="V188" s="259">
        <v>30791</v>
      </c>
      <c r="W188" s="244">
        <v>0.13324716820170934</v>
      </c>
      <c r="X188" s="259" t="s">
        <v>1069</v>
      </c>
      <c r="Y188" s="148">
        <v>12</v>
      </c>
      <c r="Z188" t="s">
        <v>155</v>
      </c>
      <c r="AA188" t="s">
        <v>2144</v>
      </c>
    </row>
    <row r="189" spans="1:27" ht="30" x14ac:dyDescent="0.25">
      <c r="A189" t="s">
        <v>1189</v>
      </c>
      <c r="B189">
        <v>0</v>
      </c>
      <c r="C189">
        <v>32</v>
      </c>
      <c r="D189" s="148" t="s">
        <v>227</v>
      </c>
      <c r="E189" s="148" t="s">
        <v>227</v>
      </c>
      <c r="F189" s="148" t="s">
        <v>596</v>
      </c>
      <c r="G189" s="26" t="s">
        <v>12</v>
      </c>
      <c r="H189" s="244">
        <v>41336</v>
      </c>
      <c r="I189" s="257">
        <v>169999</v>
      </c>
      <c r="J189" s="258">
        <v>26430</v>
      </c>
      <c r="K189" s="346">
        <v>0.24315437149630292</v>
      </c>
      <c r="L189" s="259">
        <v>37559.5</v>
      </c>
      <c r="M189" s="259">
        <v>175624</v>
      </c>
      <c r="N189" s="259">
        <v>4025</v>
      </c>
      <c r="O189" s="244">
        <v>0.2138631394342459</v>
      </c>
      <c r="P189" s="259">
        <v>11782.7</v>
      </c>
      <c r="Q189" s="259">
        <v>119489</v>
      </c>
      <c r="R189" s="259">
        <v>23</v>
      </c>
      <c r="S189" s="244">
        <v>9.8609076986166097E-2</v>
      </c>
      <c r="T189" s="259">
        <v>90678.2</v>
      </c>
      <c r="U189" s="259">
        <v>465112</v>
      </c>
      <c r="V189" s="259">
        <v>30478</v>
      </c>
      <c r="W189" s="244">
        <v>0.19495992363129741</v>
      </c>
      <c r="X189" s="259" t="s">
        <v>1069</v>
      </c>
      <c r="Y189" s="148">
        <v>12</v>
      </c>
      <c r="Z189" t="s">
        <v>1190</v>
      </c>
      <c r="AA189" t="s">
        <v>2144</v>
      </c>
    </row>
    <row r="190" spans="1:27" ht="30" x14ac:dyDescent="0.25">
      <c r="A190" t="s">
        <v>1186</v>
      </c>
      <c r="B190">
        <v>0</v>
      </c>
      <c r="C190">
        <v>13</v>
      </c>
      <c r="D190" s="148" t="s">
        <v>2149</v>
      </c>
      <c r="E190" s="148" t="s">
        <v>218</v>
      </c>
      <c r="F190" s="148" t="s">
        <v>596</v>
      </c>
      <c r="G190" s="26" t="s">
        <v>12</v>
      </c>
      <c r="H190" s="244">
        <v>63436.1</v>
      </c>
      <c r="I190" s="257">
        <v>276627</v>
      </c>
      <c r="J190" s="258">
        <v>38287</v>
      </c>
      <c r="K190" s="346">
        <v>0.22931998684148691</v>
      </c>
      <c r="L190" s="259">
        <v>27472.1</v>
      </c>
      <c r="M190" s="259">
        <v>129773</v>
      </c>
      <c r="N190" s="259">
        <v>6372</v>
      </c>
      <c r="O190" s="244">
        <v>0.21169349556533329</v>
      </c>
      <c r="P190" s="259">
        <v>138842.4</v>
      </c>
      <c r="Q190" s="259">
        <v>812963</v>
      </c>
      <c r="R190" s="259">
        <v>508</v>
      </c>
      <c r="S190" s="244">
        <v>0.17078563231044955</v>
      </c>
      <c r="T190" s="259">
        <v>229750.6</v>
      </c>
      <c r="U190" s="259">
        <v>1219363</v>
      </c>
      <c r="V190" s="259">
        <v>45167</v>
      </c>
      <c r="W190" s="244">
        <v>0.18841854312456585</v>
      </c>
      <c r="X190" s="259" t="s">
        <v>1069</v>
      </c>
      <c r="Y190" s="148">
        <v>12</v>
      </c>
      <c r="Z190" t="s">
        <v>535</v>
      </c>
      <c r="AA190" t="s">
        <v>2144</v>
      </c>
    </row>
    <row r="191" spans="1:27" ht="30" x14ac:dyDescent="0.25">
      <c r="A191" t="s">
        <v>1213</v>
      </c>
      <c r="B191">
        <v>0</v>
      </c>
      <c r="C191">
        <v>18</v>
      </c>
      <c r="D191" s="148" t="s">
        <v>404</v>
      </c>
      <c r="E191" s="148" t="s">
        <v>905</v>
      </c>
      <c r="F191" s="148" t="s">
        <v>596</v>
      </c>
      <c r="G191" s="26" t="s">
        <v>12</v>
      </c>
      <c r="H191" s="244">
        <v>74981.5</v>
      </c>
      <c r="I191" s="257">
        <v>448552</v>
      </c>
      <c r="J191" s="258">
        <v>56055</v>
      </c>
      <c r="K191" s="346">
        <v>0.16716345039148192</v>
      </c>
      <c r="L191" s="259">
        <v>38697.699999999997</v>
      </c>
      <c r="M191" s="259">
        <v>273691</v>
      </c>
      <c r="N191" s="259">
        <v>3831</v>
      </c>
      <c r="O191" s="244">
        <v>0.14139193470008146</v>
      </c>
      <c r="P191" s="259">
        <v>0</v>
      </c>
      <c r="Q191" s="259">
        <v>0</v>
      </c>
      <c r="R191" s="259">
        <v>0</v>
      </c>
      <c r="S191" s="244" t="s">
        <v>501</v>
      </c>
      <c r="T191" s="259">
        <v>113679.2</v>
      </c>
      <c r="U191" s="259">
        <v>722243</v>
      </c>
      <c r="V191" s="259">
        <v>59886</v>
      </c>
      <c r="W191" s="244">
        <v>0.15739744102746583</v>
      </c>
      <c r="X191" s="259" t="s">
        <v>1069</v>
      </c>
      <c r="Y191" s="148">
        <v>12</v>
      </c>
      <c r="Z191" t="s">
        <v>541</v>
      </c>
      <c r="AA191" t="s">
        <v>2144</v>
      </c>
    </row>
    <row r="192" spans="1:27" ht="13.5" customHeight="1" x14ac:dyDescent="0.25">
      <c r="A192" t="s">
        <v>1174</v>
      </c>
      <c r="B192">
        <v>0</v>
      </c>
      <c r="C192">
        <v>8</v>
      </c>
      <c r="D192" s="148" t="s">
        <v>187</v>
      </c>
      <c r="E192" s="148" t="s">
        <v>187</v>
      </c>
      <c r="F192" s="148" t="s">
        <v>596</v>
      </c>
      <c r="G192" s="26" t="s">
        <v>12</v>
      </c>
      <c r="H192" s="244">
        <v>81880</v>
      </c>
      <c r="I192" s="257">
        <v>513748</v>
      </c>
      <c r="J192" s="258">
        <v>70127</v>
      </c>
      <c r="K192" s="346">
        <v>0.15937774940243077</v>
      </c>
      <c r="L192" s="259">
        <v>73737</v>
      </c>
      <c r="M192" s="259">
        <v>563581</v>
      </c>
      <c r="N192" s="259">
        <v>9389</v>
      </c>
      <c r="O192" s="244">
        <v>0.13083656120415699</v>
      </c>
      <c r="P192" s="259">
        <v>6718</v>
      </c>
      <c r="Q192" s="259">
        <v>57198</v>
      </c>
      <c r="R192" s="259">
        <v>7</v>
      </c>
      <c r="S192" s="244">
        <v>0.11745165914892129</v>
      </c>
      <c r="T192" s="259">
        <v>162335</v>
      </c>
      <c r="U192" s="259">
        <v>1134527</v>
      </c>
      <c r="V192" s="259">
        <v>79523</v>
      </c>
      <c r="W192" s="244">
        <v>0.14308606141590283</v>
      </c>
      <c r="X192" s="259" t="s">
        <v>1069</v>
      </c>
      <c r="Y192" s="148">
        <v>12</v>
      </c>
      <c r="Z192" t="s">
        <v>536</v>
      </c>
      <c r="AA192" t="s">
        <v>2144</v>
      </c>
    </row>
  </sheetData>
  <autoFilter ref="A2:AA192" xr:uid="{00000000-0001-0000-1200-000000000000}">
    <sortState xmlns:xlrd2="http://schemas.microsoft.com/office/spreadsheetml/2017/richdata2" ref="A3:AA192">
      <sortCondition ref="H2:H19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W246"/>
  <sheetViews>
    <sheetView tabSelected="1" topLeftCell="A215" workbookViewId="0">
      <selection activeCell="A71" sqref="A71"/>
    </sheetView>
  </sheetViews>
  <sheetFormatPr defaultRowHeight="15" x14ac:dyDescent="0.25"/>
  <cols>
    <col min="15" max="15" width="39" bestFit="1" customWidth="1"/>
    <col min="16" max="16" width="9.140625" bestFit="1" customWidth="1"/>
    <col min="17" max="17" width="24.85546875" bestFit="1" customWidth="1"/>
    <col min="18" max="18" width="11" bestFit="1" customWidth="1"/>
    <col min="19" max="19" width="18.28515625" bestFit="1" customWidth="1"/>
    <col min="20" max="20" width="18.28515625" customWidth="1"/>
    <col min="21" max="21" width="19.7109375" customWidth="1"/>
    <col min="22" max="22" width="15.140625" customWidth="1"/>
    <col min="23" max="23" width="15.7109375" customWidth="1"/>
    <col min="24" max="24" width="10.140625" customWidth="1"/>
  </cols>
  <sheetData>
    <row r="1" spans="1:23" x14ac:dyDescent="0.25">
      <c r="A1" s="3" t="s">
        <v>557</v>
      </c>
    </row>
    <row r="3" spans="1:23" ht="43.15" customHeight="1" x14ac:dyDescent="0.25">
      <c r="S3" s="2" t="s">
        <v>564</v>
      </c>
      <c r="T3" s="2" t="s">
        <v>2124</v>
      </c>
      <c r="U3" s="151" t="s">
        <v>458</v>
      </c>
      <c r="V3" s="151" t="s">
        <v>459</v>
      </c>
      <c r="W3" s="151" t="s">
        <v>460</v>
      </c>
    </row>
    <row r="4" spans="1:23" x14ac:dyDescent="0.25">
      <c r="S4">
        <v>331130</v>
      </c>
      <c r="T4" t="str">
        <f>VLOOKUP(S4,'Table 2.5c'!$B$3:$J$192,4,FALSE)</f>
        <v>Healy Lake</v>
      </c>
      <c r="U4">
        <f>VLOOKUP($S4,'Table 2.5c'!$B$3:$J$192,7,FALSE)</f>
        <v>2.3975000000000004</v>
      </c>
      <c r="V4">
        <f>VLOOKUP(S4,'Table 2.5c'!$B$3:$J$192,8,FALSE)</f>
        <v>0.81416666666666715</v>
      </c>
      <c r="W4">
        <f>VLOOKUP(S4,'Table 2.5c'!$B$3:$J$192,9,FALSE)</f>
        <v>1.5833333333333333</v>
      </c>
    </row>
    <row r="5" spans="1:23" x14ac:dyDescent="0.25">
      <c r="S5">
        <v>332190</v>
      </c>
      <c r="T5" t="str">
        <f>VLOOKUP(S5,'Table 2.5c'!$B$3:$J$192,4,FALSE)</f>
        <v>Lime Village</v>
      </c>
      <c r="U5">
        <f>VLOOKUP($S5,'Table 2.5c'!$B$3:$J$192,7,FALSE)</f>
        <v>1.7699999999999998</v>
      </c>
      <c r="V5">
        <f>VLOOKUP(S5,'Table 2.5c'!$B$3:$J$192,8,FALSE)</f>
        <v>0.8049999999999996</v>
      </c>
      <c r="W5">
        <f>VLOOKUP(S5,'Table 2.5c'!$B$3:$J$192,9,FALSE)</f>
        <v>0.96500000000000019</v>
      </c>
    </row>
    <row r="6" spans="1:23" x14ac:dyDescent="0.25">
      <c r="S6">
        <v>331005</v>
      </c>
      <c r="T6" t="str">
        <f>VLOOKUP(S6,'Table 2.5c'!$B$3:$J$192,4,FALSE)</f>
        <v>Adak</v>
      </c>
      <c r="U6">
        <f>VLOOKUP($S6,'Table 2.5c'!$B$3:$J$192,7,FALSE)</f>
        <v>1.4441666666666666</v>
      </c>
      <c r="V6">
        <f>VLOOKUP(S6,'Table 2.5c'!$B$3:$J$192,8,FALSE)</f>
        <v>0.79749999999999999</v>
      </c>
      <c r="W6">
        <f>VLOOKUP(S6,'Table 2.5c'!$B$3:$J$192,9,FALSE)</f>
        <v>0.64666666666666661</v>
      </c>
    </row>
    <row r="7" spans="1:23" x14ac:dyDescent="0.25">
      <c r="S7">
        <v>332260</v>
      </c>
      <c r="T7" t="str">
        <f>VLOOKUP(S7,'Table 2.5c'!$B$3:$J$192,4,FALSE)</f>
        <v>Sleetmute</v>
      </c>
      <c r="U7">
        <f>VLOOKUP($S7,'Table 2.5c'!$B$3:$J$192,7,FALSE)</f>
        <v>1.1425000000000001</v>
      </c>
      <c r="V7">
        <f>VLOOKUP(S7,'Table 2.5c'!$B$3:$J$192,8,FALSE)</f>
        <v>0.81333333333333335</v>
      </c>
      <c r="W7">
        <f>VLOOKUP(S7,'Table 2.5c'!$B$3:$J$192,9,FALSE)</f>
        <v>0.32916666666666672</v>
      </c>
    </row>
    <row r="8" spans="1:23" x14ac:dyDescent="0.25">
      <c r="S8">
        <v>332250</v>
      </c>
      <c r="T8" t="str">
        <f>VLOOKUP(S8,'Table 2.5c'!$B$3:$J$192,4,FALSE)</f>
        <v>Red Devil</v>
      </c>
      <c r="U8">
        <f>VLOOKUP($S8,'Table 2.5c'!$B$3:$J$192,7,FALSE)</f>
        <v>1.1333333333333335</v>
      </c>
      <c r="V8">
        <f>VLOOKUP(S8,'Table 2.5c'!$B$3:$J$192,8,FALSE)</f>
        <v>0.81333333333333346</v>
      </c>
      <c r="W8">
        <f>VLOOKUP(S8,'Table 2.5c'!$B$3:$J$192,9,FALSE)</f>
        <v>0.32000000000000006</v>
      </c>
    </row>
    <row r="9" spans="1:23" x14ac:dyDescent="0.25">
      <c r="S9">
        <v>332270</v>
      </c>
      <c r="T9" t="str">
        <f>VLOOKUP(S9,'Table 2.5c'!$B$3:$J$192,4,FALSE)</f>
        <v>Stony River</v>
      </c>
      <c r="U9">
        <f>VLOOKUP($S9,'Table 2.5c'!$B$3:$J$192,7,FALSE)</f>
        <v>1.1333333333333335</v>
      </c>
      <c r="V9">
        <f>VLOOKUP(S9,'Table 2.5c'!$B$3:$J$192,8,FALSE)</f>
        <v>0.81333333333333346</v>
      </c>
      <c r="W9">
        <f>VLOOKUP(S9,'Table 2.5c'!$B$3:$J$192,9,FALSE)</f>
        <v>0.32000000000000006</v>
      </c>
    </row>
    <row r="10" spans="1:23" x14ac:dyDescent="0.25">
      <c r="S10">
        <v>332230</v>
      </c>
      <c r="T10" t="str">
        <f>VLOOKUP(S10,'Table 2.5c'!$B$3:$J$192,4,FALSE)</f>
        <v>Chuathbaluk</v>
      </c>
      <c r="U10">
        <f>VLOOKUP($S10,'Table 2.5c'!$B$3:$J$192,7,FALSE)</f>
        <v>1.1333333333333335</v>
      </c>
      <c r="V10">
        <f>VLOOKUP(S10,'Table 2.5c'!$B$3:$J$192,8,FALSE)</f>
        <v>0.81333333333333346</v>
      </c>
      <c r="W10">
        <f>VLOOKUP(S10,'Table 2.5c'!$B$3:$J$192,9,FALSE)</f>
        <v>0.32000000000000006</v>
      </c>
    </row>
    <row r="11" spans="1:23" x14ac:dyDescent="0.25">
      <c r="S11">
        <v>332240</v>
      </c>
      <c r="T11" t="str">
        <f>VLOOKUP(S11,'Table 2.5c'!$B$3:$J$192,4,FALSE)</f>
        <v>Crooked Creek</v>
      </c>
      <c r="U11">
        <f>VLOOKUP($S11,'Table 2.5c'!$B$3:$J$192,7,FALSE)</f>
        <v>1.1333333333333335</v>
      </c>
      <c r="V11">
        <f>VLOOKUP(S11,'Table 2.5c'!$B$3:$J$192,8,FALSE)</f>
        <v>0.81333333333333346</v>
      </c>
      <c r="W11">
        <f>VLOOKUP(S11,'Table 2.5c'!$B$3:$J$192,9,FALSE)</f>
        <v>0.32000000000000006</v>
      </c>
    </row>
    <row r="12" spans="1:23" x14ac:dyDescent="0.25">
      <c r="S12">
        <v>332580</v>
      </c>
      <c r="T12" t="str">
        <f>VLOOKUP(S12,'Table 2.5c'!$B$3:$J$192,4,FALSE)</f>
        <v>Takotna</v>
      </c>
      <c r="U12">
        <f>VLOOKUP($S12,'Table 2.5c'!$B$3:$J$192,7,FALSE)</f>
        <v>1.0199999999999998</v>
      </c>
      <c r="V12">
        <f>VLOOKUP(S12,'Table 2.5c'!$B$3:$J$192,8,FALSE)</f>
        <v>0.60249999999999981</v>
      </c>
      <c r="W12">
        <f>VLOOKUP(S12,'Table 2.5c'!$B$3:$J$192,9,FALSE)</f>
        <v>0.41749999999999998</v>
      </c>
    </row>
    <row r="13" spans="1:23" x14ac:dyDescent="0.25">
      <c r="S13">
        <v>332730</v>
      </c>
      <c r="T13" t="str">
        <f>VLOOKUP(S13,'Table 2.5c'!$B$3:$J$192,4,FALSE)</f>
        <v>Twin Hills</v>
      </c>
      <c r="U13">
        <f>VLOOKUP($S13,'Table 2.5c'!$B$3:$J$192,7,FALSE)</f>
        <v>1</v>
      </c>
      <c r="V13">
        <f>VLOOKUP(S13,'Table 2.5c'!$B$3:$J$192,8,FALSE)</f>
        <v>0.35249999999999981</v>
      </c>
      <c r="W13">
        <f>VLOOKUP(S13,'Table 2.5c'!$B$3:$J$192,9,FALSE)</f>
        <v>0.64750000000000019</v>
      </c>
    </row>
    <row r="14" spans="1:23" x14ac:dyDescent="0.25">
      <c r="S14">
        <v>332550</v>
      </c>
      <c r="T14" t="str">
        <f>VLOOKUP(S14,'Table 2.5c'!$B$3:$J$192,4,FALSE)</f>
        <v>Saint George</v>
      </c>
      <c r="U14">
        <f>VLOOKUP($S14,'Table 2.5c'!$B$3:$J$192,7,FALSE)</f>
        <v>1</v>
      </c>
      <c r="V14">
        <f>VLOOKUP(S14,'Table 2.5c'!$B$3:$J$192,8,FALSE)</f>
        <v>0.67333333333333334</v>
      </c>
      <c r="W14">
        <f>VLOOKUP(S14,'Table 2.5c'!$B$3:$J$192,9,FALSE)</f>
        <v>0.32666666666666661</v>
      </c>
    </row>
    <row r="15" spans="1:23" x14ac:dyDescent="0.25">
      <c r="S15">
        <v>332710</v>
      </c>
      <c r="T15" t="str">
        <f>VLOOKUP(S15,'Table 2.5c'!$B$3:$J$192,4,FALSE)</f>
        <v>Tuluksak</v>
      </c>
      <c r="U15">
        <f>VLOOKUP($S15,'Table 2.5c'!$B$3:$J$192,7,FALSE)</f>
        <v>0.9600000000000003</v>
      </c>
      <c r="V15">
        <f>VLOOKUP(S15,'Table 2.5c'!$B$3:$J$192,8,FALSE)</f>
        <v>0.32666666666666688</v>
      </c>
      <c r="W15">
        <f>VLOOKUP(S15,'Table 2.5c'!$B$3:$J$192,9,FALSE)</f>
        <v>0.63333333333333341</v>
      </c>
    </row>
    <row r="16" spans="1:23" x14ac:dyDescent="0.25">
      <c r="S16">
        <v>332140</v>
      </c>
      <c r="T16" t="str">
        <f>VLOOKUP(S16,'Table 2.5c'!$B$3:$J$192,4,FALSE)</f>
        <v>Koyukuk</v>
      </c>
      <c r="U16">
        <f>VLOOKUP($S16,'Table 2.5c'!$B$3:$J$192,7,FALSE)</f>
        <v>0.94999999999999984</v>
      </c>
      <c r="V16">
        <f>VLOOKUP(S16,'Table 2.5c'!$B$3:$J$192,8,FALSE)</f>
        <v>0.48333333333333323</v>
      </c>
      <c r="W16">
        <f>VLOOKUP(S16,'Table 2.5c'!$B$3:$J$192,9,FALSE)</f>
        <v>0.46666666666666662</v>
      </c>
    </row>
    <row r="17" spans="19:23" x14ac:dyDescent="0.25">
      <c r="S17">
        <v>331840</v>
      </c>
      <c r="T17" t="str">
        <f>VLOOKUP(S17,'Table 2.5c'!$B$3:$J$192,4,FALSE)</f>
        <v>Chalkyitsik</v>
      </c>
      <c r="U17">
        <f>VLOOKUP($S17,'Table 2.5c'!$B$3:$J$192,7,FALSE)</f>
        <v>0.94999999999999984</v>
      </c>
      <c r="V17">
        <f>VLOOKUP(S17,'Table 2.5c'!$B$3:$J$192,8,FALSE)</f>
        <v>0.55333333333333323</v>
      </c>
      <c r="W17">
        <f>VLOOKUP(S17,'Table 2.5c'!$B$3:$J$192,9,FALSE)</f>
        <v>0.39666666666666667</v>
      </c>
    </row>
    <row r="18" spans="19:23" x14ac:dyDescent="0.25">
      <c r="S18">
        <v>331770</v>
      </c>
      <c r="T18" t="str">
        <f>VLOOKUP(S18,'Table 2.5c'!$B$3:$J$192,4,FALSE)</f>
        <v>Arctic Village</v>
      </c>
      <c r="U18">
        <f>VLOOKUP($S18,'Table 2.5c'!$B$3:$J$192,7,FALSE)</f>
        <v>0.93333333333333346</v>
      </c>
      <c r="V18">
        <f>VLOOKUP(S18,'Table 2.5c'!$B$3:$J$192,8,FALSE)</f>
        <v>0.50666666666666682</v>
      </c>
      <c r="W18">
        <f>VLOOKUP(S18,'Table 2.5c'!$B$3:$J$192,9,FALSE)</f>
        <v>0.42666666666666658</v>
      </c>
    </row>
    <row r="19" spans="19:23" x14ac:dyDescent="0.25">
      <c r="S19">
        <v>332610</v>
      </c>
      <c r="T19" t="str">
        <f>VLOOKUP(S19,'Table 2.5c'!$B$3:$J$192,4,FALSE)</f>
        <v>Tatitlek</v>
      </c>
      <c r="U19">
        <f>VLOOKUP($S19,'Table 2.5c'!$B$3:$J$192,7,FALSE)</f>
        <v>0.92</v>
      </c>
      <c r="V19">
        <f>VLOOKUP(S19,'Table 2.5c'!$B$3:$J$192,8,FALSE)</f>
        <v>0.54333333333333333</v>
      </c>
      <c r="W19">
        <f>VLOOKUP(S19,'Table 2.5c'!$B$3:$J$192,9,FALSE)</f>
        <v>0.37666666666666671</v>
      </c>
    </row>
    <row r="20" spans="19:23" x14ac:dyDescent="0.25">
      <c r="S20">
        <v>332450</v>
      </c>
      <c r="T20" t="str">
        <f>VLOOKUP(S20,'Table 2.5c'!$B$3:$J$192,4,FALSE)</f>
        <v>Pedro Bay</v>
      </c>
      <c r="U20">
        <f>VLOOKUP($S20,'Table 2.5c'!$B$3:$J$192,7,FALSE)</f>
        <v>0.91</v>
      </c>
      <c r="V20">
        <f>VLOOKUP(S20,'Table 2.5c'!$B$3:$J$192,8,FALSE)</f>
        <v>0.51833333333333342</v>
      </c>
      <c r="W20">
        <f>VLOOKUP(S20,'Table 2.5c'!$B$3:$J$192,9,FALSE)</f>
        <v>0.39166666666666661</v>
      </c>
    </row>
    <row r="21" spans="19:23" x14ac:dyDescent="0.25">
      <c r="S21">
        <v>332100</v>
      </c>
      <c r="T21" t="str">
        <f>VLOOKUP(S21,'Table 2.5c'!$B$3:$J$192,4,FALSE)</f>
        <v>Kokhanok</v>
      </c>
      <c r="U21">
        <f>VLOOKUP($S21,'Table 2.5c'!$B$3:$J$192,7,FALSE)</f>
        <v>0.90000000000000024</v>
      </c>
      <c r="V21">
        <f>VLOOKUP(S21,'Table 2.5c'!$B$3:$J$192,8,FALSE)</f>
        <v>0.50916666666666688</v>
      </c>
      <c r="W21">
        <f>VLOOKUP(S21,'Table 2.5c'!$B$3:$J$192,9,FALSE)</f>
        <v>0.39083333333333337</v>
      </c>
    </row>
    <row r="22" spans="19:23" x14ac:dyDescent="0.25">
      <c r="S22">
        <v>332880</v>
      </c>
      <c r="T22" t="str">
        <f>VLOOKUP(S22,'Table 2.5c'!$B$3:$J$192,4,FALSE)</f>
        <v>Venetie</v>
      </c>
      <c r="U22">
        <f>VLOOKUP($S22,'Table 2.5c'!$B$3:$J$192,7,FALSE)</f>
        <v>0.90000000000000024</v>
      </c>
      <c r="V22">
        <f>VLOOKUP(S22,'Table 2.5c'!$B$3:$J$192,8,FALSE)</f>
        <v>0.52416666666666689</v>
      </c>
      <c r="W22">
        <f>VLOOKUP(S22,'Table 2.5c'!$B$3:$J$192,9,FALSE)</f>
        <v>0.3758333333333333</v>
      </c>
    </row>
    <row r="23" spans="19:23" x14ac:dyDescent="0.25">
      <c r="S23">
        <v>331790</v>
      </c>
      <c r="T23" t="str">
        <f>VLOOKUP(S23,'Table 2.5c'!$B$3:$J$192,4,FALSE)</f>
        <v>Beaver</v>
      </c>
      <c r="U23">
        <f>VLOOKUP($S23,'Table 2.5c'!$B$3:$J$192,7,FALSE)</f>
        <v>0.90000000000000024</v>
      </c>
      <c r="V23">
        <f>VLOOKUP(S23,'Table 2.5c'!$B$3:$J$192,8,FALSE)</f>
        <v>0.53750000000000031</v>
      </c>
      <c r="W23">
        <f>VLOOKUP(S23,'Table 2.5c'!$B$3:$J$192,9,FALSE)</f>
        <v>0.36249999999999999</v>
      </c>
    </row>
    <row r="24" spans="19:23" x14ac:dyDescent="0.25">
      <c r="S24">
        <v>332330</v>
      </c>
      <c r="T24" t="str">
        <f>VLOOKUP(S24,'Table 2.5c'!$B$3:$J$192,4,FALSE)</f>
        <v>Nikolai</v>
      </c>
      <c r="U24">
        <f>VLOOKUP($S24,'Table 2.5c'!$B$3:$J$192,7,FALSE)</f>
        <v>0.90000000000000024</v>
      </c>
      <c r="V24">
        <f>VLOOKUP(S24,'Table 2.5c'!$B$3:$J$192,8,FALSE)</f>
        <v>0.61833333333333362</v>
      </c>
      <c r="W24">
        <f>VLOOKUP(S24,'Table 2.5c'!$B$3:$J$192,9,FALSE)</f>
        <v>0.28166666666666668</v>
      </c>
    </row>
    <row r="25" spans="19:23" x14ac:dyDescent="0.25">
      <c r="S25">
        <v>331050</v>
      </c>
      <c r="T25" t="str">
        <f>VLOOKUP(S25,'Table 2.5c'!$B$3:$J$192,4,FALSE)</f>
        <v>Allakaket, Alatna</v>
      </c>
      <c r="U25">
        <f>VLOOKUP($S25,'Table 2.5c'!$B$3:$J$192,7,FALSE)</f>
        <v>0.88833333333333331</v>
      </c>
      <c r="V25">
        <f>VLOOKUP(S25,'Table 2.5c'!$B$3:$J$192,8,FALSE)</f>
        <v>0.63666666666666671</v>
      </c>
      <c r="W25">
        <f>VLOOKUP(S25,'Table 2.5c'!$B$3:$J$192,9,FALSE)</f>
        <v>0.25166666666666665</v>
      </c>
    </row>
    <row r="26" spans="19:23" x14ac:dyDescent="0.25">
      <c r="S26">
        <v>331500</v>
      </c>
      <c r="T26" t="str">
        <f>VLOOKUP(S26,'Table 2.5c'!$B$3:$J$192,4,FALSE)</f>
        <v>Noatak</v>
      </c>
      <c r="U26">
        <f>VLOOKUP($S26,'Table 2.5c'!$B$3:$J$192,7,FALSE)</f>
        <v>0.88333333333333341</v>
      </c>
      <c r="V26">
        <f>VLOOKUP(S26,'Table 2.5c'!$B$3:$J$192,8,FALSE)</f>
        <v>0.66250000000000009</v>
      </c>
      <c r="W26">
        <f>VLOOKUP(S26,'Table 2.5c'!$B$3:$J$192,9,FALSE)</f>
        <v>0.22083333333333333</v>
      </c>
    </row>
    <row r="27" spans="19:23" x14ac:dyDescent="0.25">
      <c r="S27">
        <v>332200</v>
      </c>
      <c r="T27" t="str">
        <f>VLOOKUP(S27,'Table 2.5c'!$B$3:$J$192,4,FALSE)</f>
        <v>Manley Hot Springs</v>
      </c>
      <c r="U27">
        <f>VLOOKUP($S27,'Table 2.5c'!$B$3:$J$192,7,FALSE)</f>
        <v>0.87749999999999995</v>
      </c>
      <c r="V27">
        <f>VLOOKUP(S27,'Table 2.5c'!$B$3:$J$192,8,FALSE)</f>
        <v>0.66166666666666663</v>
      </c>
      <c r="W27">
        <f>VLOOKUP(S27,'Table 2.5c'!$B$3:$J$192,9,FALSE)</f>
        <v>0.21583333333333332</v>
      </c>
    </row>
    <row r="28" spans="19:23" x14ac:dyDescent="0.25">
      <c r="S28">
        <v>332290</v>
      </c>
      <c r="T28" t="str">
        <f>VLOOKUP(S28,'Table 2.5c'!$B$3:$J$192,4,FALSE)</f>
        <v>Napakiak</v>
      </c>
      <c r="U28">
        <f>VLOOKUP($S28,'Table 2.5c'!$B$3:$J$192,7,FALSE)</f>
        <v>0.875</v>
      </c>
      <c r="V28">
        <f>VLOOKUP(S28,'Table 2.5c'!$B$3:$J$192,8,FALSE)</f>
        <v>0.59333333333333327</v>
      </c>
      <c r="W28">
        <f>VLOOKUP(S28,'Table 2.5c'!$B$3:$J$192,9,FALSE)</f>
        <v>0.28166666666666668</v>
      </c>
    </row>
    <row r="29" spans="19:23" x14ac:dyDescent="0.25">
      <c r="S29">
        <v>331940</v>
      </c>
      <c r="T29" t="str">
        <f>VLOOKUP(S29,'Table 2.5c'!$B$3:$J$192,4,FALSE)</f>
        <v>Egegik</v>
      </c>
      <c r="U29">
        <f>VLOOKUP($S29,'Table 2.5c'!$B$3:$J$192,7,FALSE)</f>
        <v>0.86</v>
      </c>
      <c r="V29">
        <f>VLOOKUP(S29,'Table 2.5c'!$B$3:$J$192,8,FALSE)</f>
        <v>0.52249999999999996</v>
      </c>
      <c r="W29">
        <f>VLOOKUP(S29,'Table 2.5c'!$B$3:$J$192,9,FALSE)</f>
        <v>0.33749999999999997</v>
      </c>
    </row>
    <row r="30" spans="19:23" x14ac:dyDescent="0.25">
      <c r="S30">
        <v>332220</v>
      </c>
      <c r="T30" t="str">
        <f>VLOOKUP(S30,'Table 2.5c'!$B$3:$J$192,4,FALSE)</f>
        <v>McGrath</v>
      </c>
      <c r="U30">
        <f>VLOOKUP($S30,'Table 2.5c'!$B$3:$J$192,7,FALSE)</f>
        <v>0.85583333333333333</v>
      </c>
      <c r="V30">
        <f>VLOOKUP(S30,'Table 2.5c'!$B$3:$J$192,8,FALSE)</f>
        <v>0.48500000000000004</v>
      </c>
      <c r="W30">
        <f>VLOOKUP(S30,'Table 2.5c'!$B$3:$J$192,9,FALSE)</f>
        <v>0.37083333333333329</v>
      </c>
    </row>
    <row r="31" spans="19:23" x14ac:dyDescent="0.25">
      <c r="S31">
        <v>331880</v>
      </c>
      <c r="T31" t="str">
        <f>VLOOKUP(S31,'Table 2.5c'!$B$3:$J$192,4,FALSE)</f>
        <v>Chignik Lake</v>
      </c>
      <c r="U31">
        <f>VLOOKUP($S31,'Table 2.5c'!$B$3:$J$192,7,FALSE)</f>
        <v>0.85333333333333317</v>
      </c>
      <c r="V31">
        <f>VLOOKUP(S31,'Table 2.5c'!$B$3:$J$192,8,FALSE)</f>
        <v>0.5183333333333332</v>
      </c>
      <c r="W31">
        <f>VLOOKUP(S31,'Table 2.5c'!$B$3:$J$192,9,FALSE)</f>
        <v>0.33499999999999996</v>
      </c>
    </row>
    <row r="32" spans="19:23" x14ac:dyDescent="0.25">
      <c r="S32">
        <v>332530</v>
      </c>
      <c r="T32" t="str">
        <f>VLOOKUP(S32,'Table 2.5c'!$B$3:$J$192,4,FALSE)</f>
        <v>Ruby</v>
      </c>
      <c r="U32">
        <f>VLOOKUP($S32,'Table 2.5c'!$B$3:$J$192,7,FALSE)</f>
        <v>0.84</v>
      </c>
      <c r="V32">
        <f>VLOOKUP(S32,'Table 2.5c'!$B$3:$J$192,8,FALSE)</f>
        <v>0.39749999999999985</v>
      </c>
      <c r="W32">
        <f>VLOOKUP(S32,'Table 2.5c'!$B$3:$J$192,9,FALSE)</f>
        <v>0.44250000000000012</v>
      </c>
    </row>
    <row r="33" spans="1:23" x14ac:dyDescent="0.25">
      <c r="S33">
        <v>332320</v>
      </c>
      <c r="T33" t="str">
        <f>VLOOKUP(S33,'Table 2.5c'!$B$3:$J$192,4,FALSE)</f>
        <v>Nelson Lagoon</v>
      </c>
      <c r="U33">
        <f>VLOOKUP($S33,'Table 2.5c'!$B$3:$J$192,7,FALSE)</f>
        <v>0.84</v>
      </c>
      <c r="V33">
        <f>VLOOKUP(S33,'Table 2.5c'!$B$3:$J$192,8,FALSE)</f>
        <v>0.65416666666666667</v>
      </c>
      <c r="W33">
        <f>VLOOKUP(S33,'Table 2.5c'!$B$3:$J$192,9,FALSE)</f>
        <v>0.18583333333333332</v>
      </c>
    </row>
    <row r="34" spans="1:23" x14ac:dyDescent="0.25">
      <c r="S34">
        <v>331650</v>
      </c>
      <c r="T34" t="str">
        <f>VLOOKUP(S34,'Table 2.5c'!$B$3:$J$192,4,FALSE)</f>
        <v>Shungnak</v>
      </c>
      <c r="U34">
        <f>VLOOKUP($S34,'Table 2.5c'!$B$3:$J$192,7,FALSE)</f>
        <v>0.81333333333333346</v>
      </c>
      <c r="V34">
        <f>VLOOKUP(S34,'Table 2.5c'!$B$3:$J$192,8,FALSE)</f>
        <v>0.59833333333333338</v>
      </c>
      <c r="W34">
        <f>VLOOKUP(S34,'Table 2.5c'!$B$3:$J$192,9,FALSE)</f>
        <v>0.21500000000000005</v>
      </c>
    </row>
    <row r="35" spans="1:23" x14ac:dyDescent="0.25">
      <c r="S35">
        <v>332090</v>
      </c>
      <c r="T35" t="str">
        <f>VLOOKUP(S35,'Table 2.5c'!$B$3:$J$192,4,FALSE)</f>
        <v>Kobuk</v>
      </c>
      <c r="U35">
        <f>VLOOKUP($S35,'Table 2.5c'!$B$3:$J$192,7,FALSE)</f>
        <v>0.81333333333333346</v>
      </c>
      <c r="V35">
        <f>VLOOKUP(S35,'Table 2.5c'!$B$3:$J$192,8,FALSE)</f>
        <v>0.59833333333333338</v>
      </c>
      <c r="W35">
        <f>VLOOKUP(S35,'Table 2.5c'!$B$3:$J$192,9,FALSE)</f>
        <v>0.21500000000000005</v>
      </c>
    </row>
    <row r="36" spans="1:23" x14ac:dyDescent="0.25">
      <c r="S36">
        <v>332040</v>
      </c>
      <c r="T36" t="str">
        <f>VLOOKUP(S36,'Table 2.5c'!$B$3:$J$192,4,FALSE)</f>
        <v>Igiugig</v>
      </c>
      <c r="U36">
        <f>VLOOKUP($S36,'Table 2.5c'!$B$3:$J$192,7,FALSE)</f>
        <v>0.81000000000000039</v>
      </c>
      <c r="V36">
        <f>VLOOKUP(S36,'Table 2.5c'!$B$3:$J$192,8,FALSE)</f>
        <v>0.5783333333333337</v>
      </c>
      <c r="W36">
        <f>VLOOKUP(S36,'Table 2.5c'!$B$3:$J$192,9,FALSE)</f>
        <v>0.23166666666666666</v>
      </c>
    </row>
    <row r="37" spans="1:23" x14ac:dyDescent="0.25">
      <c r="S37">
        <v>331780</v>
      </c>
      <c r="T37" t="str">
        <f>VLOOKUP(S37,'Table 2.5c'!$B$3:$J$192,4,FALSE)</f>
        <v>Atmautluak</v>
      </c>
      <c r="U37">
        <f>VLOOKUP($S37,'Table 2.5c'!$B$3:$J$192,7,FALSE)</f>
        <v>0.79999999999999993</v>
      </c>
      <c r="V37">
        <f>VLOOKUP(S37,'Table 2.5c'!$B$3:$J$192,8,FALSE)</f>
        <v>0.32833333333333331</v>
      </c>
      <c r="W37">
        <f>VLOOKUP(S37,'Table 2.5c'!$B$3:$J$192,9,FALSE)</f>
        <v>0.47166666666666662</v>
      </c>
    </row>
    <row r="38" spans="1:23" x14ac:dyDescent="0.25">
      <c r="S38">
        <v>332870</v>
      </c>
      <c r="T38" t="str">
        <f>VLOOKUP(S38,'Table 2.5c'!$B$3:$J$192,4,FALSE)</f>
        <v>Newtok</v>
      </c>
      <c r="U38">
        <f>VLOOKUP($S38,'Table 2.5c'!$B$3:$J$192,7,FALSE)</f>
        <v>0.79999999999999993</v>
      </c>
      <c r="V38">
        <f>VLOOKUP(S38,'Table 2.5c'!$B$3:$J$192,8,FALSE)</f>
        <v>0.56833333333333325</v>
      </c>
      <c r="W38">
        <f>VLOOKUP(S38,'Table 2.5c'!$B$3:$J$192,9,FALSE)</f>
        <v>0.23166666666666669</v>
      </c>
    </row>
    <row r="39" spans="1:23" x14ac:dyDescent="0.25">
      <c r="S39">
        <v>331060</v>
      </c>
      <c r="T39" t="str">
        <f>VLOOKUP(S39,'Table 2.5c'!$B$3:$J$192,4,FALSE)</f>
        <v>Bettles, Evansville</v>
      </c>
      <c r="U39">
        <f>VLOOKUP($S39,'Table 2.5c'!$B$3:$J$192,7,FALSE)</f>
        <v>0.79749999999999999</v>
      </c>
      <c r="V39">
        <f>VLOOKUP(S39,'Table 2.5c'!$B$3:$J$192,8,FALSE)</f>
        <v>0.55249999999999999</v>
      </c>
      <c r="W39">
        <f>VLOOKUP(S39,'Table 2.5c'!$B$3:$J$192,9,FALSE)</f>
        <v>0.245</v>
      </c>
    </row>
    <row r="40" spans="1:23" x14ac:dyDescent="0.25">
      <c r="S40">
        <v>331960</v>
      </c>
      <c r="T40" t="str">
        <f>VLOOKUP(S40,'Table 2.5c'!$B$3:$J$192,4,FALSE)</f>
        <v>Elfin Cove</v>
      </c>
      <c r="U40">
        <f>VLOOKUP($S40,'Table 2.5c'!$B$3:$J$192,7,FALSE)</f>
        <v>0.78166666666666673</v>
      </c>
      <c r="V40">
        <f>VLOOKUP(S40,'Table 2.5c'!$B$3:$J$192,8,FALSE)</f>
        <v>0.37250000000000011</v>
      </c>
      <c r="W40">
        <f>VLOOKUP(S40,'Table 2.5c'!$B$3:$J$192,9,FALSE)</f>
        <v>0.40916666666666662</v>
      </c>
    </row>
    <row r="41" spans="1:23" x14ac:dyDescent="0.25">
      <c r="A41" s="73" t="s">
        <v>552</v>
      </c>
      <c r="S41">
        <v>331900</v>
      </c>
      <c r="T41" t="str">
        <f>VLOOKUP(S41,'Table 2.5c'!$B$3:$J$192,4,FALSE)</f>
        <v>Circle</v>
      </c>
      <c r="U41">
        <f>VLOOKUP($S41,'Table 2.5c'!$B$3:$J$192,7,FALSE)</f>
        <v>0.77666666666666673</v>
      </c>
      <c r="V41">
        <f>VLOOKUP(S41,'Table 2.5c'!$B$3:$J$192,8,FALSE)</f>
        <v>0.53583333333333338</v>
      </c>
      <c r="W41">
        <f>VLOOKUP(S41,'Table 2.5c'!$B$3:$J$192,9,FALSE)</f>
        <v>0.24083333333333337</v>
      </c>
    </row>
    <row r="42" spans="1:23" x14ac:dyDescent="0.25">
      <c r="S42">
        <v>331250</v>
      </c>
      <c r="T42" t="str">
        <f>VLOOKUP(S42,'Table 2.5c'!$B$3:$J$192,4,FALSE)</f>
        <v>Ambler</v>
      </c>
      <c r="U42">
        <f>VLOOKUP($S42,'Table 2.5c'!$B$3:$J$192,7,FALSE)</f>
        <v>0.76500000000000012</v>
      </c>
      <c r="V42">
        <f>VLOOKUP(S42,'Table 2.5c'!$B$3:$J$192,8,FALSE)</f>
        <v>0.55416666666666681</v>
      </c>
      <c r="W42">
        <f>VLOOKUP(S42,'Table 2.5c'!$B$3:$J$192,9,FALSE)</f>
        <v>0.21083333333333334</v>
      </c>
    </row>
    <row r="43" spans="1:23" x14ac:dyDescent="0.25">
      <c r="A43" s="3" t="s">
        <v>558</v>
      </c>
      <c r="S43">
        <v>332500</v>
      </c>
      <c r="T43" t="str">
        <f>VLOOKUP(S43,'Table 2.5c'!$B$3:$J$192,4,FALSE)</f>
        <v>Port Heiden</v>
      </c>
      <c r="U43">
        <f>VLOOKUP($S43,'Table 2.5c'!$B$3:$J$192,7,FALSE)</f>
        <v>0.75</v>
      </c>
      <c r="V43">
        <f>VLOOKUP(S43,'Table 2.5c'!$B$3:$J$192,8,FALSE)</f>
        <v>0.46333333333333337</v>
      </c>
      <c r="W43">
        <f>VLOOKUP(S43,'Table 2.5c'!$B$3:$J$192,9,FALSE)</f>
        <v>0.28666666666666663</v>
      </c>
    </row>
    <row r="44" spans="1:23" x14ac:dyDescent="0.25">
      <c r="S44">
        <v>331870</v>
      </c>
      <c r="T44" t="str">
        <f>VLOOKUP(S44,'Table 2.5c'!$B$3:$J$192,4,FALSE)</f>
        <v>Chignik Lagoon</v>
      </c>
      <c r="U44">
        <f>VLOOKUP($S44,'Table 2.5c'!$B$3:$J$192,7,FALSE)</f>
        <v>0.73833333333333329</v>
      </c>
      <c r="V44">
        <f>VLOOKUP(S44,'Table 2.5c'!$B$3:$J$192,8,FALSE)</f>
        <v>0.38583333333333331</v>
      </c>
      <c r="W44">
        <f>VLOOKUP(S44,'Table 2.5c'!$B$3:$J$192,9,FALSE)</f>
        <v>0.35249999999999998</v>
      </c>
    </row>
    <row r="45" spans="1:23" x14ac:dyDescent="0.25">
      <c r="S45">
        <v>332600</v>
      </c>
      <c r="T45" t="str">
        <f>VLOOKUP(S45,'Table 2.5c'!$B$3:$J$192,4,FALSE)</f>
        <v>Tanana</v>
      </c>
      <c r="U45">
        <f>VLOOKUP($S45,'Table 2.5c'!$B$3:$J$192,7,FALSE)</f>
        <v>0.73250000000000004</v>
      </c>
      <c r="V45">
        <f>VLOOKUP(S45,'Table 2.5c'!$B$3:$J$192,8,FALSE)</f>
        <v>0.45750000000000002</v>
      </c>
      <c r="W45">
        <f>VLOOKUP(S45,'Table 2.5c'!$B$3:$J$192,9,FALSE)</f>
        <v>0.27500000000000002</v>
      </c>
    </row>
    <row r="46" spans="1:23" x14ac:dyDescent="0.25">
      <c r="S46">
        <v>331750</v>
      </c>
      <c r="T46" t="str">
        <f>VLOOKUP(S46,'Table 2.5c'!$B$3:$J$192,4,FALSE)</f>
        <v>Atka</v>
      </c>
      <c r="U46">
        <f>VLOOKUP($S46,'Table 2.5c'!$B$3:$J$192,7,FALSE)</f>
        <v>0.73000000000000009</v>
      </c>
      <c r="V46">
        <f>VLOOKUP(S46,'Table 2.5c'!$B$3:$J$192,8,FALSE)</f>
        <v>0.46500000000000008</v>
      </c>
      <c r="W46">
        <f>VLOOKUP(S46,'Table 2.5c'!$B$3:$J$192,9,FALSE)</f>
        <v>0.26500000000000001</v>
      </c>
    </row>
    <row r="47" spans="1:23" x14ac:dyDescent="0.25">
      <c r="S47">
        <v>331830</v>
      </c>
      <c r="T47" t="str">
        <f>VLOOKUP(S47,'Table 2.5c'!$B$3:$J$192,4,FALSE)</f>
        <v>Central</v>
      </c>
      <c r="U47">
        <f>VLOOKUP($S47,'Table 2.5c'!$B$3:$J$192,7,FALSE)</f>
        <v>0.7283333333333335</v>
      </c>
      <c r="V47">
        <f>VLOOKUP(S47,'Table 2.5c'!$B$3:$J$192,8,FALSE)</f>
        <v>0.46333333333333343</v>
      </c>
      <c r="W47">
        <f>VLOOKUP(S47,'Table 2.5c'!$B$3:$J$192,9,FALSE)</f>
        <v>0.26500000000000007</v>
      </c>
    </row>
    <row r="48" spans="1:23" x14ac:dyDescent="0.25">
      <c r="S48">
        <v>331110</v>
      </c>
      <c r="T48" t="str">
        <f>VLOOKUP(S48,'Table 2.5c'!$B$3:$J$192,4,FALSE)</f>
        <v>Eagle, Eagle Village</v>
      </c>
      <c r="U48">
        <f>VLOOKUP($S48,'Table 2.5c'!$B$3:$J$192,7,FALSE)</f>
        <v>0.72083333333333333</v>
      </c>
      <c r="V48">
        <f>VLOOKUP(S48,'Table 2.5c'!$B$3:$J$192,8,FALSE)</f>
        <v>0.47750000000000004</v>
      </c>
      <c r="W48">
        <f>VLOOKUP(S48,'Table 2.5c'!$B$3:$J$192,9,FALSE)</f>
        <v>0.24333333333333332</v>
      </c>
    </row>
    <row r="49" spans="19:23" x14ac:dyDescent="0.25">
      <c r="S49">
        <v>332630</v>
      </c>
      <c r="T49" t="str">
        <f>VLOOKUP(S49,'Table 2.5c'!$B$3:$J$192,4,FALSE)</f>
        <v>Tenakee Springs</v>
      </c>
      <c r="U49">
        <f>VLOOKUP($S49,'Table 2.5c'!$B$3:$J$192,7,FALSE)</f>
        <v>0.71999999999999986</v>
      </c>
      <c r="V49">
        <f>VLOOKUP(S49,'Table 2.5c'!$B$3:$J$192,8,FALSE)</f>
        <v>0.40999999999999986</v>
      </c>
      <c r="W49">
        <f>VLOOKUP(S49,'Table 2.5c'!$B$3:$J$192,9,FALSE)</f>
        <v>0.31</v>
      </c>
    </row>
    <row r="50" spans="19:23" x14ac:dyDescent="0.25">
      <c r="S50">
        <v>331760</v>
      </c>
      <c r="T50" t="str">
        <f>VLOOKUP(S50,'Table 2.5c'!$B$3:$J$192,4,FALSE)</f>
        <v>Aniak</v>
      </c>
      <c r="U50">
        <f>VLOOKUP($S50,'Table 2.5c'!$B$3:$J$192,7,FALSE)</f>
        <v>0.71333333333333337</v>
      </c>
      <c r="V50">
        <f>VLOOKUP(S50,'Table 2.5c'!$B$3:$J$192,8,FALSE)</f>
        <v>0.43416666666666676</v>
      </c>
      <c r="W50">
        <f>VLOOKUP(S50,'Table 2.5c'!$B$3:$J$192,9,FALSE)</f>
        <v>0.27916666666666662</v>
      </c>
    </row>
    <row r="51" spans="19:23" x14ac:dyDescent="0.25">
      <c r="S51">
        <v>331195</v>
      </c>
      <c r="T51" t="str">
        <f>VLOOKUP(S51,'Table 2.5c'!$B$3:$J$192,4,FALSE)</f>
        <v>Slana</v>
      </c>
      <c r="U51">
        <f>VLOOKUP($S51,'Table 2.5c'!$B$3:$J$192,7,FALSE)</f>
        <v>0.71250000000000002</v>
      </c>
      <c r="V51">
        <f>VLOOKUP(S51,'Table 2.5c'!$B$3:$J$192,8,FALSE)</f>
        <v>0.44416666666666671</v>
      </c>
      <c r="W51">
        <f>VLOOKUP(S51,'Table 2.5c'!$B$3:$J$192,9,FALSE)</f>
        <v>0.26833333333333331</v>
      </c>
    </row>
    <row r="52" spans="19:23" x14ac:dyDescent="0.25">
      <c r="S52">
        <v>331160</v>
      </c>
      <c r="T52" t="str">
        <f>VLOOKUP(S52,'Table 2.5c'!$B$3:$J$192,4,FALSE)</f>
        <v>Mentasta Lake</v>
      </c>
      <c r="U52">
        <f>VLOOKUP($S52,'Table 2.5c'!$B$3:$J$192,7,FALSE)</f>
        <v>0.71250000000000002</v>
      </c>
      <c r="V52">
        <f>VLOOKUP(S52,'Table 2.5c'!$B$3:$J$192,8,FALSE)</f>
        <v>0.44416666666666671</v>
      </c>
      <c r="W52">
        <f>VLOOKUP(S52,'Table 2.5c'!$B$3:$J$192,9,FALSE)</f>
        <v>0.26833333333333331</v>
      </c>
    </row>
    <row r="53" spans="19:23" x14ac:dyDescent="0.25">
      <c r="S53">
        <v>331980</v>
      </c>
      <c r="T53" t="str">
        <f>VLOOKUP(S53,'Table 2.5c'!$B$3:$J$192,4,FALSE)</f>
        <v>Cold Bay</v>
      </c>
      <c r="U53">
        <f>VLOOKUP($S53,'Table 2.5c'!$B$3:$J$192,7,FALSE)</f>
        <v>0.71249999999999991</v>
      </c>
      <c r="V53">
        <f>VLOOKUP(S53,'Table 2.5c'!$B$3:$J$192,8,FALSE)</f>
        <v>0.51749999999999996</v>
      </c>
      <c r="W53">
        <f>VLOOKUP(S53,'Table 2.5c'!$B$3:$J$192,9,FALSE)</f>
        <v>0.19499999999999998</v>
      </c>
    </row>
    <row r="54" spans="19:23" x14ac:dyDescent="0.25">
      <c r="S54">
        <v>332030</v>
      </c>
      <c r="T54" t="str">
        <f>VLOOKUP(S54,'Table 2.5c'!$B$3:$J$192,4,FALSE)</f>
        <v>Hughes</v>
      </c>
      <c r="U54">
        <f>VLOOKUP($S54,'Table 2.5c'!$B$3:$J$192,7,FALSE)</f>
        <v>0.71</v>
      </c>
      <c r="V54">
        <f>VLOOKUP(S54,'Table 2.5c'!$B$3:$J$192,8,FALSE)</f>
        <v>0.56499999999999995</v>
      </c>
      <c r="W54">
        <f>VLOOKUP(S54,'Table 2.5c'!$B$3:$J$192,9,FALSE)</f>
        <v>0.14499999999999999</v>
      </c>
    </row>
    <row r="55" spans="19:23" x14ac:dyDescent="0.25">
      <c r="S55">
        <v>331070</v>
      </c>
      <c r="T55" t="str">
        <f>VLOOKUP(S55,'Table 2.5c'!$B$3:$J$192,4,FALSE)</f>
        <v>Chistochina</v>
      </c>
      <c r="U55">
        <f>VLOOKUP($S55,'Table 2.5c'!$B$3:$J$192,7,FALSE)</f>
        <v>0.70749999999999991</v>
      </c>
      <c r="V55">
        <f>VLOOKUP(S55,'Table 2.5c'!$B$3:$J$192,8,FALSE)</f>
        <v>0.44416666666666654</v>
      </c>
      <c r="W55">
        <f>VLOOKUP(S55,'Table 2.5c'!$B$3:$J$192,9,FALSE)</f>
        <v>0.26333333333333336</v>
      </c>
    </row>
    <row r="56" spans="19:23" x14ac:dyDescent="0.25">
      <c r="S56">
        <v>331890</v>
      </c>
      <c r="T56" t="str">
        <f>VLOOKUP(S56,'Table 2.5c'!$B$3:$J$192,4,FALSE)</f>
        <v>Chitina</v>
      </c>
      <c r="U56">
        <f>VLOOKUP($S56,'Table 2.5c'!$B$3:$J$192,7,FALSE)</f>
        <v>0.70333333333333325</v>
      </c>
      <c r="V56">
        <f>VLOOKUP(S56,'Table 2.5c'!$B$3:$J$192,8,FALSE)</f>
        <v>0.3791666666666666</v>
      </c>
      <c r="W56">
        <f>VLOOKUP(S56,'Table 2.5c'!$B$3:$J$192,9,FALSE)</f>
        <v>0.32416666666666666</v>
      </c>
    </row>
    <row r="57" spans="19:23" x14ac:dyDescent="0.25">
      <c r="S57">
        <v>332300</v>
      </c>
      <c r="T57" t="str">
        <f>VLOOKUP(S57,'Table 2.5c'!$B$3:$J$192,4,FALSE)</f>
        <v>Napaskiak</v>
      </c>
      <c r="U57">
        <f>VLOOKUP($S57,'Table 2.5c'!$B$3:$J$192,7,FALSE)</f>
        <v>0.70000000000000007</v>
      </c>
      <c r="V57">
        <f>VLOOKUP(S57,'Table 2.5c'!$B$3:$J$192,8,FALSE)</f>
        <v>0.38000000000000006</v>
      </c>
      <c r="W57">
        <f>VLOOKUP(S57,'Table 2.5c'!$B$3:$J$192,9,FALSE)</f>
        <v>0.32</v>
      </c>
    </row>
    <row r="58" spans="19:23" x14ac:dyDescent="0.25">
      <c r="S58">
        <v>332060</v>
      </c>
      <c r="T58" t="str">
        <f>VLOOKUP(S58,'Table 2.5c'!$B$3:$J$192,4,FALSE)</f>
        <v>Deering</v>
      </c>
      <c r="U58">
        <f>VLOOKUP($S58,'Table 2.5c'!$B$3:$J$192,7,FALSE)</f>
        <v>0.70000000000000007</v>
      </c>
      <c r="V58">
        <f>VLOOKUP(S58,'Table 2.5c'!$B$3:$J$192,8,FALSE)</f>
        <v>0.42166666666666669</v>
      </c>
      <c r="W58">
        <f>VLOOKUP(S58,'Table 2.5c'!$B$3:$J$192,9,FALSE)</f>
        <v>0.27833333333333338</v>
      </c>
    </row>
    <row r="59" spans="19:23" x14ac:dyDescent="0.25">
      <c r="S59">
        <v>332180</v>
      </c>
      <c r="T59" t="str">
        <f>VLOOKUP(S59,'Table 2.5c'!$B$3:$J$192,4,FALSE)</f>
        <v>Levelock</v>
      </c>
      <c r="U59">
        <f>VLOOKUP($S59,'Table 2.5c'!$B$3:$J$192,7,FALSE)</f>
        <v>0.70000000000000007</v>
      </c>
      <c r="V59">
        <f>VLOOKUP(S59,'Table 2.5c'!$B$3:$J$192,8,FALSE)</f>
        <v>0.48416666666666675</v>
      </c>
      <c r="W59">
        <f>VLOOKUP(S59,'Table 2.5c'!$B$3:$J$192,9,FALSE)</f>
        <v>0.21583333333333335</v>
      </c>
    </row>
    <row r="60" spans="19:23" x14ac:dyDescent="0.25">
      <c r="S60">
        <v>331740</v>
      </c>
      <c r="T60" t="str">
        <f>VLOOKUP(S60,'Table 2.5c'!$B$3:$J$192,4,FALSE)</f>
        <v>Karluk</v>
      </c>
      <c r="U60">
        <f>VLOOKUP($S60,'Table 2.5c'!$B$3:$J$192,7,FALSE)</f>
        <v>0.70000000000000007</v>
      </c>
      <c r="V60">
        <f>VLOOKUP(S60,'Table 2.5c'!$B$3:$J$192,8,FALSE)</f>
        <v>0.4933333333333334</v>
      </c>
      <c r="W60">
        <f>VLOOKUP(S60,'Table 2.5c'!$B$3:$J$192,9,FALSE)</f>
        <v>0.20666666666666667</v>
      </c>
    </row>
    <row r="61" spans="19:23" x14ac:dyDescent="0.25">
      <c r="S61">
        <v>331180</v>
      </c>
      <c r="T61" t="str">
        <f>VLOOKUP(S61,'Table 2.5c'!$B$3:$J$192,4,FALSE)</f>
        <v>Northway, Northway Village, Northway Junction</v>
      </c>
      <c r="U61">
        <f>VLOOKUP($S61,'Table 2.5c'!$B$3:$J$192,7,FALSE)</f>
        <v>0.69416666666666671</v>
      </c>
      <c r="V61">
        <f>VLOOKUP(S61,'Table 2.5c'!$B$3:$J$192,8,FALSE)</f>
        <v>0.45916666666666672</v>
      </c>
      <c r="W61">
        <f>VLOOKUP(S61,'Table 2.5c'!$B$3:$J$192,9,FALSE)</f>
        <v>0.23500000000000001</v>
      </c>
    </row>
    <row r="62" spans="19:23" x14ac:dyDescent="0.25">
      <c r="S62">
        <v>331950</v>
      </c>
      <c r="T62" t="str">
        <f>VLOOKUP(S62,'Table 2.5c'!$B$3:$J$192,4,FALSE)</f>
        <v>Ekwok</v>
      </c>
      <c r="U62">
        <f>VLOOKUP($S62,'Table 2.5c'!$B$3:$J$192,7,FALSE)</f>
        <v>0.6908333333333333</v>
      </c>
      <c r="V62">
        <f>VLOOKUP(S62,'Table 2.5c'!$B$3:$J$192,8,FALSE)</f>
        <v>0.43749999999999989</v>
      </c>
      <c r="W62">
        <f>VLOOKUP(S62,'Table 2.5c'!$B$3:$J$192,9,FALSE)</f>
        <v>0.25333333333333341</v>
      </c>
    </row>
    <row r="63" spans="19:23" x14ac:dyDescent="0.25">
      <c r="S63">
        <v>331730</v>
      </c>
      <c r="T63" t="str">
        <f>VLOOKUP(S63,'Table 2.5c'!$B$3:$J$192,4,FALSE)</f>
        <v>Wales</v>
      </c>
      <c r="U63">
        <f>VLOOKUP($S63,'Table 2.5c'!$B$3:$J$192,7,FALSE)</f>
        <v>0.68833333333333313</v>
      </c>
      <c r="V63">
        <f>VLOOKUP(S63,'Table 2.5c'!$B$3:$J$192,8,FALSE)</f>
        <v>0.47749999999999981</v>
      </c>
      <c r="W63">
        <f>VLOOKUP(S63,'Table 2.5c'!$B$3:$J$192,9,FALSE)</f>
        <v>0.21083333333333334</v>
      </c>
    </row>
    <row r="64" spans="19:23" x14ac:dyDescent="0.25">
      <c r="S64">
        <v>331990</v>
      </c>
      <c r="T64" t="str">
        <f>VLOOKUP(S64,'Table 2.5c'!$B$3:$J$192,4,FALSE)</f>
        <v>Galena</v>
      </c>
      <c r="U64">
        <f>VLOOKUP($S64,'Table 2.5c'!$B$3:$J$192,7,FALSE)</f>
        <v>0.67</v>
      </c>
      <c r="V64">
        <f>VLOOKUP(S64,'Table 2.5c'!$B$3:$J$192,8,FALSE)</f>
        <v>0.34</v>
      </c>
      <c r="W64">
        <f>VLOOKUP(S64,'Table 2.5c'!$B$3:$J$192,9,FALSE)</f>
        <v>0.33</v>
      </c>
    </row>
    <row r="65" spans="1:23" x14ac:dyDescent="0.25">
      <c r="S65">
        <v>331850</v>
      </c>
      <c r="T65" t="str">
        <f>VLOOKUP(S65,'Table 2.5c'!$B$3:$J$192,4,FALSE)</f>
        <v>Chenega Bay</v>
      </c>
      <c r="U65">
        <f>VLOOKUP($S65,'Table 2.5c'!$B$3:$J$192,7,FALSE)</f>
        <v>0.67</v>
      </c>
      <c r="V65">
        <f>VLOOKUP(S65,'Table 2.5c'!$B$3:$J$192,8,FALSE)</f>
        <v>0.4933333333333334</v>
      </c>
      <c r="W65">
        <f>VLOOKUP(S65,'Table 2.5c'!$B$3:$J$192,9,FALSE)</f>
        <v>0.17666666666666664</v>
      </c>
    </row>
    <row r="66" spans="1:23" x14ac:dyDescent="0.25">
      <c r="S66">
        <v>331400</v>
      </c>
      <c r="T66" t="str">
        <f>VLOOKUP(S66,'Table 2.5c'!$B$3:$J$192,4,FALSE)</f>
        <v>Kiana</v>
      </c>
      <c r="U66">
        <f>VLOOKUP($S66,'Table 2.5c'!$B$3:$J$192,7,FALSE)</f>
        <v>0.66666666666666663</v>
      </c>
      <c r="V66">
        <f>VLOOKUP(S66,'Table 2.5c'!$B$3:$J$192,8,FALSE)</f>
        <v>0.45999999999999996</v>
      </c>
      <c r="W66">
        <f>VLOOKUP(S66,'Table 2.5c'!$B$3:$J$192,9,FALSE)</f>
        <v>0.20666666666666669</v>
      </c>
    </row>
    <row r="67" spans="1:23" x14ac:dyDescent="0.25">
      <c r="S67">
        <v>331620</v>
      </c>
      <c r="T67" t="str">
        <f>VLOOKUP(S67,'Table 2.5c'!$B$3:$J$192,4,FALSE)</f>
        <v>Shageluk</v>
      </c>
      <c r="U67">
        <f>VLOOKUP($S67,'Table 2.5c'!$B$3:$J$192,7,FALSE)</f>
        <v>0.66666666666666663</v>
      </c>
      <c r="V67">
        <f>VLOOKUP(S67,'Table 2.5c'!$B$3:$J$192,8,FALSE)</f>
        <v>0.45999999999999996</v>
      </c>
      <c r="W67">
        <f>VLOOKUP(S67,'Table 2.5c'!$B$3:$J$192,9,FALSE)</f>
        <v>0.20666666666666669</v>
      </c>
    </row>
    <row r="68" spans="1:23" x14ac:dyDescent="0.25">
      <c r="S68">
        <v>332740</v>
      </c>
      <c r="T68" t="str">
        <f>VLOOKUP(S68,'Table 2.5c'!$B$3:$J$192,4,FALSE)</f>
        <v>Nikolski</v>
      </c>
      <c r="U68">
        <f>VLOOKUP($S68,'Table 2.5c'!$B$3:$J$192,7,FALSE)</f>
        <v>0.66249999999999998</v>
      </c>
      <c r="V68">
        <f>VLOOKUP(S68,'Table 2.5c'!$B$3:$J$192,8,FALSE)</f>
        <v>0.505</v>
      </c>
      <c r="W68">
        <f>VLOOKUP(S68,'Table 2.5c'!$B$3:$J$192,9,FALSE)</f>
        <v>0.15749999999999997</v>
      </c>
    </row>
    <row r="69" spans="1:23" x14ac:dyDescent="0.25">
      <c r="A69" s="73" t="s">
        <v>553</v>
      </c>
      <c r="S69">
        <v>332310</v>
      </c>
      <c r="T69" t="str">
        <f>VLOOKUP(S69,'Table 2.5c'!$B$3:$J$192,4,FALSE)</f>
        <v>Chefornak</v>
      </c>
      <c r="U69">
        <f>VLOOKUP($S69,'Table 2.5c'!$B$3:$J$192,7,FALSE)</f>
        <v>0.66</v>
      </c>
      <c r="V69">
        <f>VLOOKUP(S69,'Table 2.5c'!$B$3:$J$192,8,FALSE)</f>
        <v>0.38916666666666672</v>
      </c>
      <c r="W69">
        <f>VLOOKUP(S69,'Table 2.5c'!$B$3:$J$192,9,FALSE)</f>
        <v>0.27083333333333331</v>
      </c>
    </row>
    <row r="70" spans="1:23" x14ac:dyDescent="0.25">
      <c r="S70">
        <v>331510</v>
      </c>
      <c r="T70" t="str">
        <f>VLOOKUP(S70,'Table 2.5c'!$B$3:$J$192,4,FALSE)</f>
        <v>Noorvik</v>
      </c>
      <c r="U70">
        <f>VLOOKUP($S70,'Table 2.5c'!$B$3:$J$192,7,FALSE)</f>
        <v>0.65833333333333333</v>
      </c>
      <c r="V70">
        <f>VLOOKUP(S70,'Table 2.5c'!$B$3:$J$192,8,FALSE)</f>
        <v>0.45166666666666666</v>
      </c>
      <c r="W70">
        <f>VLOOKUP(S70,'Table 2.5c'!$B$3:$J$192,9,FALSE)</f>
        <v>0.20666666666666669</v>
      </c>
    </row>
    <row r="71" spans="1:23" x14ac:dyDescent="0.25">
      <c r="A71" s="3" t="str">
        <f>CONCATENATE("Figure C.  Installed Capacity by Prime Mover by Certified Utilities (MW), 2021")</f>
        <v>Figure C.  Installed Capacity by Prime Mover by Certified Utilities (MW), 2021</v>
      </c>
      <c r="O71" s="2" t="s">
        <v>416</v>
      </c>
      <c r="P71" s="2" t="s">
        <v>2125</v>
      </c>
      <c r="Q71" s="2" t="s">
        <v>37</v>
      </c>
      <c r="S71">
        <v>332590</v>
      </c>
      <c r="T71" t="str">
        <f>VLOOKUP(S71,'Table 2.5c'!$B$3:$J$192,4,FALSE)</f>
        <v>Port Alsworth</v>
      </c>
      <c r="U71">
        <f>VLOOKUP($S71,'Table 2.5c'!$B$3:$J$192,7,FALSE)</f>
        <v>0.65750000000000008</v>
      </c>
      <c r="V71">
        <f>VLOOKUP(S71,'Table 2.5c'!$B$3:$J$192,8,FALSE)</f>
        <v>0.47416666666666674</v>
      </c>
      <c r="W71">
        <f>VLOOKUP(S71,'Table 2.5c'!$B$3:$J$192,9,FALSE)</f>
        <v>0.18333333333333332</v>
      </c>
    </row>
    <row r="72" spans="1:23" x14ac:dyDescent="0.25">
      <c r="O72" t="s">
        <v>32</v>
      </c>
      <c r="P72" s="15">
        <f>MROUND('Table 1.d (2021)'!B14,10)</f>
        <v>1780</v>
      </c>
      <c r="Q72" s="20">
        <f>P72/$P$77</f>
        <v>0.56151419558359617</v>
      </c>
      <c r="S72">
        <v>331410</v>
      </c>
      <c r="T72" t="str">
        <f>VLOOKUP(S72,'Table 2.5c'!$B$3:$J$192,4,FALSE)</f>
        <v>Kivalina</v>
      </c>
      <c r="U72">
        <f>VLOOKUP($S72,'Table 2.5c'!$B$3:$J$192,7,FALSE)</f>
        <v>0.65666666666666662</v>
      </c>
      <c r="V72">
        <f>VLOOKUP(S72,'Table 2.5c'!$B$3:$J$192,8,FALSE)</f>
        <v>0.45166666666666666</v>
      </c>
      <c r="W72">
        <f>VLOOKUP(S72,'Table 2.5c'!$B$3:$J$192,9,FALSE)</f>
        <v>0.20499999999999999</v>
      </c>
    </row>
    <row r="73" spans="1:23" x14ac:dyDescent="0.25">
      <c r="O73" t="s">
        <v>33</v>
      </c>
      <c r="P73" s="15">
        <f>MROUND('Table 1.d (2021)'!C14,10)</f>
        <v>730</v>
      </c>
      <c r="Q73" s="20">
        <f>P73/$P$77</f>
        <v>0.2302839116719243</v>
      </c>
      <c r="S73">
        <v>331030</v>
      </c>
      <c r="T73" t="str">
        <f>VLOOKUP(S73,'Table 2.5c'!$B$3:$J$192,4,FALSE)</f>
        <v>Akiak</v>
      </c>
      <c r="U73">
        <f>VLOOKUP($S73,'Table 2.5c'!$B$3:$J$192,7,FALSE)</f>
        <v>0.65500000000000014</v>
      </c>
      <c r="V73">
        <f>VLOOKUP(S73,'Table 2.5c'!$B$3:$J$192,8,FALSE)</f>
        <v>0.42666666666666675</v>
      </c>
      <c r="W73">
        <f>VLOOKUP(S73,'Table 2.5c'!$B$3:$J$192,9,FALSE)</f>
        <v>0.22833333333333336</v>
      </c>
    </row>
    <row r="74" spans="1:23" x14ac:dyDescent="0.25">
      <c r="O74" t="s">
        <v>34</v>
      </c>
      <c r="P74" s="15">
        <f>MROUND('Table 1.d (2021)'!D14,10)</f>
        <v>490</v>
      </c>
      <c r="Q74" s="20">
        <f>P74/$P$77</f>
        <v>0.15457413249211358</v>
      </c>
      <c r="S74">
        <v>332510</v>
      </c>
      <c r="T74" t="str">
        <f>VLOOKUP(S74,'Table 2.5c'!$B$3:$J$192,4,FALSE)</f>
        <v>Kongiganak</v>
      </c>
      <c r="U74">
        <f>VLOOKUP($S74,'Table 2.5c'!$B$3:$J$192,7,FALSE)</f>
        <v>0.65000000000000013</v>
      </c>
      <c r="V74">
        <f>VLOOKUP(S74,'Table 2.5c'!$B$3:$J$192,8,FALSE)</f>
        <v>0.29333333333333345</v>
      </c>
      <c r="W74">
        <f>VLOOKUP(S74,'Table 2.5c'!$B$3:$J$192,9,FALSE)</f>
        <v>0.35666666666666669</v>
      </c>
    </row>
    <row r="75" spans="1:23" x14ac:dyDescent="0.25">
      <c r="O75" t="s">
        <v>35</v>
      </c>
      <c r="P75" s="15">
        <f>MROUND('Table 1.d (2021)'!E14,10)</f>
        <v>70</v>
      </c>
      <c r="Q75" s="134">
        <f>P75/$P$77</f>
        <v>2.2082018927444796E-2</v>
      </c>
      <c r="S75">
        <v>332720</v>
      </c>
      <c r="T75" t="str">
        <f>VLOOKUP(S75,'Table 2.5c'!$B$3:$J$192,4,FALSE)</f>
        <v>Tuntutuliak</v>
      </c>
      <c r="U75">
        <f>VLOOKUP($S75,'Table 2.5c'!$B$3:$J$192,7,FALSE)</f>
        <v>0.65000000000000013</v>
      </c>
      <c r="V75">
        <f>VLOOKUP(S75,'Table 2.5c'!$B$3:$J$192,8,FALSE)</f>
        <v>0.38916666666666683</v>
      </c>
      <c r="W75">
        <f>VLOOKUP(S75,'Table 2.5c'!$B$3:$J$192,9,FALSE)</f>
        <v>0.26083333333333331</v>
      </c>
    </row>
    <row r="76" spans="1:23" x14ac:dyDescent="0.25">
      <c r="O76" t="s">
        <v>51</v>
      </c>
      <c r="P76" s="15">
        <f>MROUND('Table 1.d (2021)'!G14,10)</f>
        <v>100</v>
      </c>
      <c r="Q76" s="134">
        <f>P76/$P$77</f>
        <v>3.1545741324921134E-2</v>
      </c>
      <c r="S76">
        <v>331260</v>
      </c>
      <c r="T76" t="str">
        <f>VLOOKUP(S76,'Table 2.5c'!$B$3:$J$192,4,FALSE)</f>
        <v>Anvik</v>
      </c>
      <c r="U76">
        <f>VLOOKUP($S76,'Table 2.5c'!$B$3:$J$192,7,FALSE)</f>
        <v>0.64666666666666683</v>
      </c>
      <c r="V76">
        <f>VLOOKUP(S76,'Table 2.5c'!$B$3:$J$192,8,FALSE)</f>
        <v>0.44166666666666687</v>
      </c>
      <c r="W76">
        <f>VLOOKUP(S76,'Table 2.5c'!$B$3:$J$192,9,FALSE)</f>
        <v>0.20499999999999999</v>
      </c>
    </row>
    <row r="77" spans="1:23" x14ac:dyDescent="0.25">
      <c r="O77" t="s">
        <v>15</v>
      </c>
      <c r="P77" s="15">
        <f>MROUND('Table 1.d (2021)'!H14,10)</f>
        <v>3170</v>
      </c>
      <c r="S77">
        <v>331290</v>
      </c>
      <c r="T77" t="str">
        <f>VLOOKUP(S77,'Table 2.5c'!$B$3:$J$192,4,FALSE)</f>
        <v>Eek</v>
      </c>
      <c r="U77">
        <f>VLOOKUP($S77,'Table 2.5c'!$B$3:$J$192,7,FALSE)</f>
        <v>0.64666666666666683</v>
      </c>
      <c r="V77">
        <f>VLOOKUP(S77,'Table 2.5c'!$B$3:$J$192,8,FALSE)</f>
        <v>0.44166666666666687</v>
      </c>
      <c r="W77">
        <f>VLOOKUP(S77,'Table 2.5c'!$B$3:$J$192,9,FALSE)</f>
        <v>0.20499999999999999</v>
      </c>
    </row>
    <row r="78" spans="1:23" x14ac:dyDescent="0.25">
      <c r="S78">
        <v>331600</v>
      </c>
      <c r="T78" t="str">
        <f>VLOOKUP(S78,'Table 2.5c'!$B$3:$J$192,4,FALSE)</f>
        <v>Scammon Bay</v>
      </c>
      <c r="U78">
        <f>VLOOKUP($S78,'Table 2.5c'!$B$3:$J$192,7,FALSE)</f>
        <v>0.64166666666666672</v>
      </c>
      <c r="V78">
        <f>VLOOKUP(S78,'Table 2.5c'!$B$3:$J$192,8,FALSE)</f>
        <v>0.43666666666666676</v>
      </c>
      <c r="W78">
        <f>VLOOKUP(S78,'Table 2.5c'!$B$3:$J$192,9,FALSE)</f>
        <v>0.20499999999999999</v>
      </c>
    </row>
    <row r="79" spans="1:23" x14ac:dyDescent="0.25">
      <c r="S79">
        <v>331340</v>
      </c>
      <c r="T79" t="str">
        <f>VLOOKUP(S79,'Table 2.5c'!$B$3:$J$192,4,FALSE)</f>
        <v>Grayling</v>
      </c>
      <c r="U79">
        <f>VLOOKUP($S79,'Table 2.5c'!$B$3:$J$192,7,FALSE)</f>
        <v>0.63833333333333353</v>
      </c>
      <c r="V79">
        <f>VLOOKUP(S79,'Table 2.5c'!$B$3:$J$192,8,FALSE)</f>
        <v>0.43333333333333357</v>
      </c>
      <c r="W79">
        <f>VLOOKUP(S79,'Table 2.5c'!$B$3:$J$192,9,FALSE)</f>
        <v>0.20499999999999999</v>
      </c>
    </row>
    <row r="80" spans="1:23" x14ac:dyDescent="0.25">
      <c r="S80">
        <v>331690</v>
      </c>
      <c r="T80" t="str">
        <f>VLOOKUP(S80,'Table 2.5c'!$B$3:$J$192,4,FALSE)</f>
        <v>Togiak</v>
      </c>
      <c r="U80">
        <f>VLOOKUP($S80,'Table 2.5c'!$B$3:$J$192,7,FALSE)</f>
        <v>0.6366666666666666</v>
      </c>
      <c r="V80">
        <f>VLOOKUP(S80,'Table 2.5c'!$B$3:$J$192,8,FALSE)</f>
        <v>0.43166666666666664</v>
      </c>
      <c r="W80">
        <f>VLOOKUP(S80,'Table 2.5c'!$B$3:$J$192,9,FALSE)</f>
        <v>0.20499999999999999</v>
      </c>
    </row>
    <row r="81" spans="1:23" x14ac:dyDescent="0.25">
      <c r="S81">
        <v>331480</v>
      </c>
      <c r="T81" t="str">
        <f>VLOOKUP(S81,'Table 2.5c'!$B$3:$J$192,4,FALSE)</f>
        <v>New Stuyahok</v>
      </c>
      <c r="U81">
        <f>VLOOKUP($S81,'Table 2.5c'!$B$3:$J$192,7,FALSE)</f>
        <v>0.6349999999999999</v>
      </c>
      <c r="V81">
        <f>VLOOKUP(S81,'Table 2.5c'!$B$3:$J$192,8,FALSE)</f>
        <v>0.42999999999999994</v>
      </c>
      <c r="W81">
        <f>VLOOKUP(S81,'Table 2.5c'!$B$3:$J$192,9,FALSE)</f>
        <v>0.20499999999999999</v>
      </c>
    </row>
    <row r="82" spans="1:23" x14ac:dyDescent="0.25">
      <c r="S82">
        <v>331470</v>
      </c>
      <c r="T82" t="str">
        <f>VLOOKUP(S82,'Table 2.5c'!$B$3:$J$192,4,FALSE)</f>
        <v>Mountain Village</v>
      </c>
      <c r="U82">
        <f>VLOOKUP($S82,'Table 2.5c'!$B$3:$J$192,7,FALSE)</f>
        <v>0.63333333333333319</v>
      </c>
      <c r="V82">
        <f>VLOOKUP(S82,'Table 2.5c'!$B$3:$J$192,8,FALSE)</f>
        <v>0.42833333333333323</v>
      </c>
      <c r="W82">
        <f>VLOOKUP(S82,'Table 2.5c'!$B$3:$J$192,9,FALSE)</f>
        <v>0.20499999999999999</v>
      </c>
    </row>
    <row r="83" spans="1:23" x14ac:dyDescent="0.25">
      <c r="S83">
        <v>331685</v>
      </c>
      <c r="T83" t="str">
        <f>VLOOKUP(S83,'Table 2.5c'!$B$3:$J$192,4,FALSE)</f>
        <v>Teller</v>
      </c>
      <c r="U83">
        <f>VLOOKUP($S83,'Table 2.5c'!$B$3:$J$192,7,FALSE)</f>
        <v>0.63</v>
      </c>
      <c r="V83">
        <f>VLOOKUP(S83,'Table 2.5c'!$B$3:$J$192,8,FALSE)</f>
        <v>0.42500000000000004</v>
      </c>
      <c r="W83">
        <f>VLOOKUP(S83,'Table 2.5c'!$B$3:$J$192,9,FALSE)</f>
        <v>0.20499999999999999</v>
      </c>
    </row>
    <row r="84" spans="1:23" x14ac:dyDescent="0.25">
      <c r="S84">
        <v>332020</v>
      </c>
      <c r="T84" t="str">
        <f>VLOOKUP(S84,'Table 2.5c'!$B$3:$J$192,4,FALSE)</f>
        <v>Fort Yukon</v>
      </c>
      <c r="U84">
        <f>VLOOKUP($S84,'Table 2.5c'!$B$3:$J$192,7,FALSE)</f>
        <v>0.62750000000000006</v>
      </c>
      <c r="V84">
        <f>VLOOKUP(S84,'Table 2.5c'!$B$3:$J$192,8,FALSE)</f>
        <v>0.43750000000000011</v>
      </c>
      <c r="W84">
        <f>VLOOKUP(S84,'Table 2.5c'!$B$3:$J$192,9,FALSE)</f>
        <v>0.18999999999999997</v>
      </c>
    </row>
    <row r="85" spans="1:23" x14ac:dyDescent="0.25">
      <c r="S85">
        <v>331330</v>
      </c>
      <c r="T85" t="str">
        <f>VLOOKUP(S85,'Table 2.5c'!$B$3:$J$192,4,FALSE)</f>
        <v>Goodnews Bay</v>
      </c>
      <c r="U85">
        <f>VLOOKUP($S85,'Table 2.5c'!$B$3:$J$192,7,FALSE)</f>
        <v>0.62666666666666659</v>
      </c>
      <c r="V85">
        <f>VLOOKUP(S85,'Table 2.5c'!$B$3:$J$192,8,FALSE)</f>
        <v>0.42166666666666663</v>
      </c>
      <c r="W85">
        <f>VLOOKUP(S85,'Table 2.5c'!$B$3:$J$192,9,FALSE)</f>
        <v>0.20499999999999999</v>
      </c>
    </row>
    <row r="86" spans="1:23" x14ac:dyDescent="0.25">
      <c r="S86">
        <v>332120</v>
      </c>
      <c r="T86" t="str">
        <f>VLOOKUP(S86,'Table 2.5c'!$B$3:$J$192,4,FALSE)</f>
        <v>Kotlik</v>
      </c>
      <c r="U86">
        <f>VLOOKUP($S86,'Table 2.5c'!$B$3:$J$192,7,FALSE)</f>
        <v>0.625</v>
      </c>
      <c r="V86">
        <f>VLOOKUP(S86,'Table 2.5c'!$B$3:$J$192,8,FALSE)</f>
        <v>0.42000000000000004</v>
      </c>
      <c r="W86">
        <f>VLOOKUP(S86,'Table 2.5c'!$B$3:$J$192,9,FALSE)</f>
        <v>0.20499999999999999</v>
      </c>
    </row>
    <row r="87" spans="1:23" x14ac:dyDescent="0.25">
      <c r="S87">
        <v>331520</v>
      </c>
      <c r="T87" t="str">
        <f>VLOOKUP(S87,'Table 2.5c'!$B$3:$J$192,4,FALSE)</f>
        <v>Nulato</v>
      </c>
      <c r="U87">
        <f>VLOOKUP($S87,'Table 2.5c'!$B$3:$J$192,7,FALSE)</f>
        <v>0.625</v>
      </c>
      <c r="V87">
        <f>VLOOKUP(S87,'Table 2.5c'!$B$3:$J$192,8,FALSE)</f>
        <v>0.42000000000000004</v>
      </c>
      <c r="W87">
        <f>VLOOKUP(S87,'Table 2.5c'!$B$3:$J$192,9,FALSE)</f>
        <v>0.20499999999999999</v>
      </c>
    </row>
    <row r="88" spans="1:23" x14ac:dyDescent="0.25">
      <c r="S88">
        <v>332280</v>
      </c>
      <c r="T88" t="str">
        <f>VLOOKUP(S88,'Table 2.5c'!$B$3:$J$192,4,FALSE)</f>
        <v>Naknek, South Naknek, King Salmon</v>
      </c>
      <c r="U88">
        <f>VLOOKUP($S88,'Table 2.5c'!$B$3:$J$192,7,FALSE)</f>
        <v>0.62249999999999994</v>
      </c>
      <c r="V88">
        <f>VLOOKUP(S88,'Table 2.5c'!$B$3:$J$192,8,FALSE)</f>
        <v>0.40333333333333332</v>
      </c>
      <c r="W88">
        <f>VLOOKUP(S88,'Table 2.5c'!$B$3:$J$192,9,FALSE)</f>
        <v>0.21916666666666665</v>
      </c>
    </row>
    <row r="89" spans="1:23" x14ac:dyDescent="0.25">
      <c r="S89">
        <v>331580</v>
      </c>
      <c r="T89" t="str">
        <f>VLOOKUP(S89,'Table 2.5c'!$B$3:$J$192,4,FALSE)</f>
        <v>Russian Mission</v>
      </c>
      <c r="U89">
        <f>VLOOKUP($S89,'Table 2.5c'!$B$3:$J$192,7,FALSE)</f>
        <v>0.6216666666666667</v>
      </c>
      <c r="V89">
        <f>VLOOKUP(S89,'Table 2.5c'!$B$3:$J$192,8,FALSE)</f>
        <v>0.41666666666666674</v>
      </c>
      <c r="W89">
        <f>VLOOKUP(S89,'Table 2.5c'!$B$3:$J$192,9,FALSE)</f>
        <v>0.20499999999999999</v>
      </c>
    </row>
    <row r="90" spans="1:23" x14ac:dyDescent="0.25">
      <c r="S90">
        <v>332890</v>
      </c>
      <c r="T90" t="str">
        <f>VLOOKUP(S90,'Table 2.5c'!$B$3:$J$192,4,FALSE)</f>
        <v>White Mountain</v>
      </c>
      <c r="U90">
        <f>VLOOKUP($S90,'Table 2.5c'!$B$3:$J$192,7,FALSE)</f>
        <v>0.62</v>
      </c>
      <c r="V90">
        <f>VLOOKUP(S90,'Table 2.5c'!$B$3:$J$192,8,FALSE)</f>
        <v>0.33999999999999991</v>
      </c>
      <c r="W90">
        <f>VLOOKUP(S90,'Table 2.5c'!$B$3:$J$192,9,FALSE)</f>
        <v>0.28000000000000008</v>
      </c>
    </row>
    <row r="91" spans="1:23" x14ac:dyDescent="0.25">
      <c r="S91">
        <v>331640</v>
      </c>
      <c r="T91" t="str">
        <f>VLOOKUP(S91,'Table 2.5c'!$B$3:$J$192,4,FALSE)</f>
        <v>Shishmaref</v>
      </c>
      <c r="U91">
        <f>VLOOKUP($S91,'Table 2.5c'!$B$3:$J$192,7,FALSE)</f>
        <v>0.62</v>
      </c>
      <c r="V91">
        <f>VLOOKUP(S91,'Table 2.5c'!$B$3:$J$192,8,FALSE)</f>
        <v>0.41916666666666669</v>
      </c>
      <c r="W91">
        <f>VLOOKUP(S91,'Table 2.5c'!$B$3:$J$192,9,FALSE)</f>
        <v>0.20083333333333331</v>
      </c>
    </row>
    <row r="92" spans="1:23" x14ac:dyDescent="0.25">
      <c r="S92">
        <v>331440</v>
      </c>
      <c r="T92" t="str">
        <f>VLOOKUP(S92,'Table 2.5c'!$B$3:$J$192,4,FALSE)</f>
        <v>Marshall</v>
      </c>
      <c r="U92">
        <f>VLOOKUP($S92,'Table 2.5c'!$B$3:$J$192,7,FALSE)</f>
        <v>0.61750000000000005</v>
      </c>
      <c r="V92">
        <f>VLOOKUP(S92,'Table 2.5c'!$B$3:$J$192,8,FALSE)</f>
        <v>0.41250000000000009</v>
      </c>
      <c r="W92">
        <f>VLOOKUP(S92,'Table 2.5c'!$B$3:$J$192,9,FALSE)</f>
        <v>0.20499999999999999</v>
      </c>
    </row>
    <row r="93" spans="1:23" x14ac:dyDescent="0.25">
      <c r="A93" s="73" t="s">
        <v>555</v>
      </c>
      <c r="S93">
        <v>332700</v>
      </c>
      <c r="T93" t="str">
        <f>VLOOKUP(S93,'Table 2.5c'!$B$3:$J$192,4,FALSE)</f>
        <v>Klukwan</v>
      </c>
      <c r="U93">
        <f>VLOOKUP($S93,'Table 2.5c'!$B$3:$J$192,7,FALSE)</f>
        <v>0.61749999999999983</v>
      </c>
      <c r="V93">
        <f>VLOOKUP(S93,'Table 2.5c'!$B$3:$J$192,8,FALSE)</f>
        <v>0.3949999999999998</v>
      </c>
      <c r="W93">
        <f>VLOOKUP(S93,'Table 2.5c'!$B$3:$J$192,9,FALSE)</f>
        <v>0.2225</v>
      </c>
    </row>
    <row r="94" spans="1:23" x14ac:dyDescent="0.25">
      <c r="S94">
        <v>332660</v>
      </c>
      <c r="T94" t="str">
        <f>VLOOKUP(S94,'Table 2.5c'!$B$3:$J$192,4,FALSE)</f>
        <v>Chilkat Valley</v>
      </c>
      <c r="U94">
        <f>VLOOKUP($S94,'Table 2.5c'!$B$3:$J$192,7,FALSE)</f>
        <v>0.61749999999999983</v>
      </c>
      <c r="V94">
        <f>VLOOKUP(S94,'Table 2.5c'!$B$3:$J$192,8,FALSE)</f>
        <v>0.3949999999999998</v>
      </c>
      <c r="W94">
        <f>VLOOKUP(S94,'Table 2.5c'!$B$3:$J$192,9,FALSE)</f>
        <v>0.2225</v>
      </c>
    </row>
    <row r="95" spans="1:23" x14ac:dyDescent="0.25">
      <c r="A95" s="3" t="str">
        <f>CONCATENATE("Figure D.  Installed Capacity by Prime Mover by Certified Utilities (kW), 1962-",'Read Me'!$D$1)</f>
        <v>Figure D.  Installed Capacity by Prime Mover by Certified Utilities (kW), 1962-2014</v>
      </c>
      <c r="S95">
        <v>332670</v>
      </c>
      <c r="T95" t="str">
        <f>VLOOKUP(S95,'Table 2.5c'!$B$3:$J$192,4,FALSE)</f>
        <v>Hoonah</v>
      </c>
      <c r="U95">
        <f>VLOOKUP($S95,'Table 2.5c'!$B$3:$J$192,7,FALSE)</f>
        <v>0.61749999999999983</v>
      </c>
      <c r="V95">
        <f>VLOOKUP(S95,'Table 2.5c'!$B$3:$J$192,8,FALSE)</f>
        <v>0.3949999999999998</v>
      </c>
      <c r="W95">
        <f>VLOOKUP(S95,'Table 2.5c'!$B$3:$J$192,9,FALSE)</f>
        <v>0.2225</v>
      </c>
    </row>
    <row r="96" spans="1:23" x14ac:dyDescent="0.25">
      <c r="S96">
        <v>332680</v>
      </c>
      <c r="T96" t="str">
        <f>VLOOKUP(S96,'Table 2.5c'!$B$3:$J$192,4,FALSE)</f>
        <v>Kake</v>
      </c>
      <c r="U96">
        <f>VLOOKUP($S96,'Table 2.5c'!$B$3:$J$192,7,FALSE)</f>
        <v>0.61749999999999983</v>
      </c>
      <c r="V96">
        <f>VLOOKUP(S96,'Table 2.5c'!$B$3:$J$192,8,FALSE)</f>
        <v>0.3949999999999998</v>
      </c>
      <c r="W96">
        <f>VLOOKUP(S96,'Table 2.5c'!$B$3:$J$192,9,FALSE)</f>
        <v>0.2225</v>
      </c>
    </row>
    <row r="97" spans="19:23" x14ac:dyDescent="0.25">
      <c r="S97">
        <v>332650</v>
      </c>
      <c r="T97" t="str">
        <f>VLOOKUP(S97,'Table 2.5c'!$B$3:$J$192,4,FALSE)</f>
        <v>Angoon</v>
      </c>
      <c r="U97">
        <f>VLOOKUP($S97,'Table 2.5c'!$B$3:$J$192,7,FALSE)</f>
        <v>0.61666666666666659</v>
      </c>
      <c r="V97">
        <f>VLOOKUP(S97,'Table 2.5c'!$B$3:$J$192,8,FALSE)</f>
        <v>0.39416666666666655</v>
      </c>
      <c r="W97">
        <f>VLOOKUP(S97,'Table 2.5c'!$B$3:$J$192,9,FALSE)</f>
        <v>0.2225</v>
      </c>
    </row>
    <row r="98" spans="19:23" x14ac:dyDescent="0.25">
      <c r="S98">
        <v>331610</v>
      </c>
      <c r="T98" t="str">
        <f>VLOOKUP(S98,'Table 2.5c'!$B$3:$J$192,4,FALSE)</f>
        <v>Selawik</v>
      </c>
      <c r="U98">
        <f>VLOOKUP($S98,'Table 2.5c'!$B$3:$J$192,7,FALSE)</f>
        <v>0.61666666666666659</v>
      </c>
      <c r="V98">
        <f>VLOOKUP(S98,'Table 2.5c'!$B$3:$J$192,8,FALSE)</f>
        <v>0.41166666666666663</v>
      </c>
      <c r="W98">
        <f>VLOOKUP(S98,'Table 2.5c'!$B$3:$J$192,9,FALSE)</f>
        <v>0.20499999999999999</v>
      </c>
    </row>
    <row r="99" spans="19:23" x14ac:dyDescent="0.25">
      <c r="S99">
        <v>331420</v>
      </c>
      <c r="T99" t="str">
        <f>VLOOKUP(S99,'Table 2.5c'!$B$3:$J$192,4,FALSE)</f>
        <v>Koyuk</v>
      </c>
      <c r="U99">
        <f>VLOOKUP($S99,'Table 2.5c'!$B$3:$J$192,7,FALSE)</f>
        <v>0.61666666666666659</v>
      </c>
      <c r="V99">
        <f>VLOOKUP(S99,'Table 2.5c'!$B$3:$J$192,8,FALSE)</f>
        <v>0.41583333333333328</v>
      </c>
      <c r="W99">
        <f>VLOOKUP(S99,'Table 2.5c'!$B$3:$J$192,9,FALSE)</f>
        <v>0.20083333333333331</v>
      </c>
    </row>
    <row r="100" spans="19:23" x14ac:dyDescent="0.25">
      <c r="S100">
        <v>331300</v>
      </c>
      <c r="T100" t="str">
        <f>VLOOKUP(S100,'Table 2.5c'!$B$3:$J$192,4,FALSE)</f>
        <v>Elim</v>
      </c>
      <c r="U100">
        <f>VLOOKUP($S100,'Table 2.5c'!$B$3:$J$192,7,FALSE)</f>
        <v>0.61666666666666659</v>
      </c>
      <c r="V100">
        <f>VLOOKUP(S100,'Table 2.5c'!$B$3:$J$192,8,FALSE)</f>
        <v>0.41583333333333328</v>
      </c>
      <c r="W100">
        <f>VLOOKUP(S100,'Table 2.5c'!$B$3:$J$192,9,FALSE)</f>
        <v>0.20083333333333331</v>
      </c>
    </row>
    <row r="101" spans="19:23" x14ac:dyDescent="0.25">
      <c r="S101">
        <v>331670</v>
      </c>
      <c r="T101" t="str">
        <f>VLOOKUP(S101,'Table 2.5c'!$B$3:$J$192,4,FALSE)</f>
        <v>Saint Michael</v>
      </c>
      <c r="U101">
        <f>VLOOKUP($S101,'Table 2.5c'!$B$3:$J$192,7,FALSE)</f>
        <v>0.61499999999999999</v>
      </c>
      <c r="V101">
        <f>VLOOKUP(S101,'Table 2.5c'!$B$3:$J$192,8,FALSE)</f>
        <v>0.41000000000000003</v>
      </c>
      <c r="W101">
        <f>VLOOKUP(S101,'Table 2.5c'!$B$3:$J$192,9,FALSE)</f>
        <v>0.20499999999999999</v>
      </c>
    </row>
    <row r="102" spans="19:23" x14ac:dyDescent="0.25">
      <c r="S102">
        <v>331240</v>
      </c>
      <c r="T102" t="str">
        <f>VLOOKUP(S102,'Table 2.5c'!$B$3:$J$192,4,FALSE)</f>
        <v>Alakanuk</v>
      </c>
      <c r="U102">
        <f>VLOOKUP($S102,'Table 2.5c'!$B$3:$J$192,7,FALSE)</f>
        <v>0.61499999999999999</v>
      </c>
      <c r="V102">
        <f>VLOOKUP(S102,'Table 2.5c'!$B$3:$J$192,8,FALSE)</f>
        <v>0.41000000000000003</v>
      </c>
      <c r="W102">
        <f>VLOOKUP(S102,'Table 2.5c'!$B$3:$J$192,9,FALSE)</f>
        <v>0.20499999999999999</v>
      </c>
    </row>
    <row r="103" spans="19:23" x14ac:dyDescent="0.25">
      <c r="S103">
        <v>331540</v>
      </c>
      <c r="T103" t="str">
        <f>VLOOKUP(S103,'Table 2.5c'!$B$3:$J$192,4,FALSE)</f>
        <v>Old Harbor</v>
      </c>
      <c r="U103">
        <f>VLOOKUP($S103,'Table 2.5c'!$B$3:$J$192,7,FALSE)</f>
        <v>0.61499999999999999</v>
      </c>
      <c r="V103">
        <f>VLOOKUP(S103,'Table 2.5c'!$B$3:$J$192,8,FALSE)</f>
        <v>0.41416666666666668</v>
      </c>
      <c r="W103">
        <f>VLOOKUP(S103,'Table 2.5c'!$B$3:$J$192,9,FALSE)</f>
        <v>0.20083333333333331</v>
      </c>
    </row>
    <row r="104" spans="19:23" x14ac:dyDescent="0.25">
      <c r="S104">
        <v>331460</v>
      </c>
      <c r="T104" t="str">
        <f>VLOOKUP(S104,'Table 2.5c'!$B$3:$J$192,4,FALSE)</f>
        <v>Minto</v>
      </c>
      <c r="U104">
        <f>VLOOKUP($S104,'Table 2.5c'!$B$3:$J$192,7,FALSE)</f>
        <v>0.6133333333333334</v>
      </c>
      <c r="V104">
        <f>VLOOKUP(S104,'Table 2.5c'!$B$3:$J$192,8,FALSE)</f>
        <v>0.40833333333333344</v>
      </c>
      <c r="W104">
        <f>VLOOKUP(S104,'Table 2.5c'!$B$3:$J$192,9,FALSE)</f>
        <v>0.20499999999999999</v>
      </c>
    </row>
    <row r="105" spans="19:23" x14ac:dyDescent="0.25">
      <c r="S105">
        <v>332080</v>
      </c>
      <c r="T105" t="str">
        <f>VLOOKUP(S105,'Table 2.5c'!$B$3:$J$192,4,FALSE)</f>
        <v>Kipnuk</v>
      </c>
      <c r="U105">
        <f>VLOOKUP($S105,'Table 2.5c'!$B$3:$J$192,7,FALSE)</f>
        <v>0.61166666666666647</v>
      </c>
      <c r="V105">
        <f>VLOOKUP(S105,'Table 2.5c'!$B$3:$J$192,8,FALSE)</f>
        <v>0.38833333333333309</v>
      </c>
      <c r="W105">
        <f>VLOOKUP(S105,'Table 2.5c'!$B$3:$J$192,9,FALSE)</f>
        <v>0.22333333333333338</v>
      </c>
    </row>
    <row r="106" spans="19:23" x14ac:dyDescent="0.25">
      <c r="S106">
        <v>332160</v>
      </c>
      <c r="T106" t="str">
        <f>VLOOKUP(S106,'Table 2.5c'!$B$3:$J$192,4,FALSE)</f>
        <v>Kwigillingok</v>
      </c>
      <c r="U106">
        <f>VLOOKUP($S106,'Table 2.5c'!$B$3:$J$192,7,FALSE)</f>
        <v>0.6100000000000001</v>
      </c>
      <c r="V106">
        <f>VLOOKUP(S106,'Table 2.5c'!$B$3:$J$192,8,FALSE)</f>
        <v>0.41416666666666679</v>
      </c>
      <c r="W106">
        <f>VLOOKUP(S106,'Table 2.5c'!$B$3:$J$192,9,FALSE)</f>
        <v>0.1958333333333333</v>
      </c>
    </row>
    <row r="107" spans="19:23" x14ac:dyDescent="0.25">
      <c r="S107">
        <v>331720</v>
      </c>
      <c r="T107" t="str">
        <f>VLOOKUP(S107,'Table 2.5c'!$B$3:$J$192,4,FALSE)</f>
        <v>Kalskag</v>
      </c>
      <c r="U107">
        <f>VLOOKUP($S107,'Table 2.5c'!$B$3:$J$192,7,FALSE)</f>
        <v>0.6083333333333335</v>
      </c>
      <c r="V107">
        <f>VLOOKUP(S107,'Table 2.5c'!$B$3:$J$192,8,FALSE)</f>
        <v>0.37166666666666681</v>
      </c>
      <c r="W107">
        <f>VLOOKUP(S107,'Table 2.5c'!$B$3:$J$192,9,FALSE)</f>
        <v>0.23666666666666666</v>
      </c>
    </row>
    <row r="108" spans="19:23" x14ac:dyDescent="0.25">
      <c r="S108">
        <v>331430</v>
      </c>
      <c r="T108" t="str">
        <f>VLOOKUP(S108,'Table 2.5c'!$B$3:$J$192,4,FALSE)</f>
        <v>Lower Kalskag</v>
      </c>
      <c r="U108">
        <f>VLOOKUP($S108,'Table 2.5c'!$B$3:$J$192,7,FALSE)</f>
        <v>0.6066666666666668</v>
      </c>
      <c r="V108">
        <f>VLOOKUP(S108,'Table 2.5c'!$B$3:$J$192,8,FALSE)</f>
        <v>0.40583333333333349</v>
      </c>
      <c r="W108">
        <f>VLOOKUP(S108,'Table 2.5c'!$B$3:$J$192,9,FALSE)</f>
        <v>0.20083333333333331</v>
      </c>
    </row>
    <row r="109" spans="19:23" x14ac:dyDescent="0.25">
      <c r="S109">
        <v>331680</v>
      </c>
      <c r="T109" t="str">
        <f>VLOOKUP(S109,'Table 2.5c'!$B$3:$J$192,4,FALSE)</f>
        <v>Stebbins</v>
      </c>
      <c r="U109">
        <f>VLOOKUP($S109,'Table 2.5c'!$B$3:$J$192,7,FALSE)</f>
        <v>0.6066666666666668</v>
      </c>
      <c r="V109">
        <f>VLOOKUP(S109,'Table 2.5c'!$B$3:$J$192,8,FALSE)</f>
        <v>0.40583333333333349</v>
      </c>
      <c r="W109">
        <f>VLOOKUP(S109,'Table 2.5c'!$B$3:$J$192,9,FALSE)</f>
        <v>0.20083333333333331</v>
      </c>
    </row>
    <row r="110" spans="19:23" x14ac:dyDescent="0.25">
      <c r="S110">
        <v>331550</v>
      </c>
      <c r="T110" t="str">
        <f>VLOOKUP(S110,'Table 2.5c'!$B$3:$J$192,4,FALSE)</f>
        <v>Pilot Station</v>
      </c>
      <c r="U110">
        <f>VLOOKUP($S110,'Table 2.5c'!$B$3:$J$192,7,FALSE)</f>
        <v>0.60500000000000009</v>
      </c>
      <c r="V110">
        <f>VLOOKUP(S110,'Table 2.5c'!$B$3:$J$192,8,FALSE)</f>
        <v>0.40416666666666679</v>
      </c>
      <c r="W110">
        <f>VLOOKUP(S110,'Table 2.5c'!$B$3:$J$192,9,FALSE)</f>
        <v>0.20083333333333331</v>
      </c>
    </row>
    <row r="111" spans="19:23" x14ac:dyDescent="0.25">
      <c r="S111">
        <v>331560</v>
      </c>
      <c r="T111" t="str">
        <f>VLOOKUP(S111,'Table 2.5c'!$B$3:$J$192,4,FALSE)</f>
        <v>Pitkas Point</v>
      </c>
      <c r="U111">
        <f>VLOOKUP($S111,'Table 2.5c'!$B$3:$J$192,7,FALSE)</f>
        <v>0.60166666666666668</v>
      </c>
      <c r="V111">
        <f>VLOOKUP(S111,'Table 2.5c'!$B$3:$J$192,8,FALSE)</f>
        <v>0.40083333333333337</v>
      </c>
      <c r="W111">
        <f>VLOOKUP(S111,'Table 2.5c'!$B$3:$J$192,9,FALSE)</f>
        <v>0.20083333333333331</v>
      </c>
    </row>
    <row r="112" spans="19:23" x14ac:dyDescent="0.25">
      <c r="S112">
        <v>331660</v>
      </c>
      <c r="T112" t="str">
        <f>VLOOKUP(S112,'Table 2.5c'!$B$3:$J$192,4,FALSE)</f>
        <v>Saint Mary's, Andreafsky</v>
      </c>
      <c r="U112">
        <f>VLOOKUP($S112,'Table 2.5c'!$B$3:$J$192,7,FALSE)</f>
        <v>0.60166666666666668</v>
      </c>
      <c r="V112">
        <f>VLOOKUP(S112,'Table 2.5c'!$B$3:$J$192,8,FALSE)</f>
        <v>0.40083333333333337</v>
      </c>
      <c r="W112">
        <f>VLOOKUP(S112,'Table 2.5c'!$B$3:$J$192,9,FALSE)</f>
        <v>0.20083333333333331</v>
      </c>
    </row>
    <row r="113" spans="1:23" x14ac:dyDescent="0.25">
      <c r="S113">
        <v>331020</v>
      </c>
      <c r="T113" t="str">
        <f>VLOOKUP(S113,'Table 2.5c'!$B$3:$J$192,4,FALSE)</f>
        <v>Akiachak</v>
      </c>
      <c r="U113">
        <f>VLOOKUP($S113,'Table 2.5c'!$B$3:$J$192,7,FALSE)</f>
        <v>0.59999999999999987</v>
      </c>
      <c r="V113">
        <f>VLOOKUP(S113,'Table 2.5c'!$B$3:$J$192,8,FALSE)</f>
        <v>0.36666666666666647</v>
      </c>
      <c r="W113">
        <f>VLOOKUP(S113,'Table 2.5c'!$B$3:$J$192,9,FALSE)</f>
        <v>0.23333333333333339</v>
      </c>
    </row>
    <row r="114" spans="1:23" x14ac:dyDescent="0.25">
      <c r="A114" s="87" t="s">
        <v>556</v>
      </c>
      <c r="S114">
        <v>331380</v>
      </c>
      <c r="T114" t="str">
        <f>VLOOKUP(S114,'Table 2.5c'!$B$3:$J$192,4,FALSE)</f>
        <v>Kaltag</v>
      </c>
      <c r="U114">
        <f>VLOOKUP($S114,'Table 2.5c'!$B$3:$J$192,7,FALSE)</f>
        <v>0.59833333333333327</v>
      </c>
      <c r="V114">
        <f>VLOOKUP(S114,'Table 2.5c'!$B$3:$J$192,8,FALSE)</f>
        <v>0.39749999999999996</v>
      </c>
      <c r="W114">
        <f>VLOOKUP(S114,'Table 2.5c'!$B$3:$J$192,9,FALSE)</f>
        <v>0.20083333333333331</v>
      </c>
    </row>
    <row r="115" spans="1:23" x14ac:dyDescent="0.25">
      <c r="S115">
        <v>331370</v>
      </c>
      <c r="T115" t="str">
        <f>VLOOKUP(S115,'Table 2.5c'!$B$3:$J$192,4,FALSE)</f>
        <v>Huslia</v>
      </c>
      <c r="U115">
        <f>VLOOKUP($S115,'Table 2.5c'!$B$3:$J$192,7,FALSE)</f>
        <v>0.59666666666666657</v>
      </c>
      <c r="V115">
        <f>VLOOKUP(S115,'Table 2.5c'!$B$3:$J$192,8,FALSE)</f>
        <v>0.39583333333333326</v>
      </c>
      <c r="W115">
        <f>VLOOKUP(S115,'Table 2.5c'!$B$3:$J$192,9,FALSE)</f>
        <v>0.20083333333333331</v>
      </c>
    </row>
    <row r="116" spans="1:23" x14ac:dyDescent="0.25">
      <c r="A116" s="3" t="str">
        <f>CONCATENATE("Figure E.  Net Generation by Fuel Type by Certified Utilities (MWh), ",'Read Me'!$D$1)</f>
        <v>Figure E.  Net Generation by Fuel Type by Certified Utilities (MWh), 2014</v>
      </c>
      <c r="S116">
        <v>331350</v>
      </c>
      <c r="T116" t="str">
        <f>VLOOKUP(S116,'Table 2.5c'!$B$3:$J$192,4,FALSE)</f>
        <v>Holy Cross</v>
      </c>
      <c r="U116">
        <f>VLOOKUP($S116,'Table 2.5c'!$B$3:$J$192,7,FALSE)</f>
        <v>0.59499999999999986</v>
      </c>
      <c r="V116">
        <f>VLOOKUP(S116,'Table 2.5c'!$B$3:$J$192,8,FALSE)</f>
        <v>0.39416666666666655</v>
      </c>
      <c r="W116">
        <f>VLOOKUP(S116,'Table 2.5c'!$B$3:$J$192,9,FALSE)</f>
        <v>0.20083333333333331</v>
      </c>
    </row>
    <row r="117" spans="1:23" x14ac:dyDescent="0.25">
      <c r="S117">
        <v>331800</v>
      </c>
      <c r="T117" t="str">
        <f>VLOOKUP(S117,'Table 2.5c'!$B$3:$J$192,4,FALSE)</f>
        <v>Bethel, Oscarville</v>
      </c>
      <c r="U117">
        <f>VLOOKUP($S117,'Table 2.5c'!$B$3:$J$192,7,FALSE)</f>
        <v>0.59</v>
      </c>
      <c r="V117">
        <f>VLOOKUP(S117,'Table 2.5c'!$B$3:$J$192,8,FALSE)</f>
        <v>0.41333333333333333</v>
      </c>
      <c r="W117">
        <f>VLOOKUP(S117,'Table 2.5c'!$B$3:$J$192,9,FALSE)</f>
        <v>0.17666666666666667</v>
      </c>
    </row>
    <row r="118" spans="1:23" x14ac:dyDescent="0.25">
      <c r="S118">
        <v>332000</v>
      </c>
      <c r="T118" t="str">
        <f>VLOOKUP(S118,'Table 2.5c'!$B$3:$J$192,4,FALSE)</f>
        <v>Golovin</v>
      </c>
      <c r="U118">
        <f>VLOOKUP($S118,'Table 2.5c'!$B$3:$J$192,7,FALSE)</f>
        <v>0.58916666666666684</v>
      </c>
      <c r="V118">
        <f>VLOOKUP(S118,'Table 2.5c'!$B$3:$J$192,8,FALSE)</f>
        <v>0.33750000000000013</v>
      </c>
      <c r="W118">
        <f>VLOOKUP(S118,'Table 2.5c'!$B$3:$J$192,9,FALSE)</f>
        <v>0.25166666666666671</v>
      </c>
    </row>
    <row r="119" spans="1:23" x14ac:dyDescent="0.25">
      <c r="S119">
        <v>331270</v>
      </c>
      <c r="T119" t="str">
        <f>VLOOKUP(S119,'Table 2.5c'!$B$3:$J$192,4,FALSE)</f>
        <v>Brevig Mission</v>
      </c>
      <c r="U119">
        <f>VLOOKUP($S119,'Table 2.5c'!$B$3:$J$192,7,FALSE)</f>
        <v>0.58833333333333337</v>
      </c>
      <c r="V119">
        <f>VLOOKUP(S119,'Table 2.5c'!$B$3:$J$192,8,FALSE)</f>
        <v>0.38750000000000007</v>
      </c>
      <c r="W119">
        <f>VLOOKUP(S119,'Table 2.5c'!$B$3:$J$192,9,FALSE)</f>
        <v>0.20083333333333331</v>
      </c>
    </row>
    <row r="120" spans="1:23" x14ac:dyDescent="0.25">
      <c r="S120">
        <v>331230</v>
      </c>
      <c r="T120" t="str">
        <f>VLOOKUP(S120,'Table 2.5c'!$B$3:$J$192,4,FALSE)</f>
        <v>Whale Pass</v>
      </c>
      <c r="U120">
        <f>VLOOKUP($S120,'Table 2.5c'!$B$3:$J$192,7,FALSE)</f>
        <v>0.58583333333333332</v>
      </c>
      <c r="V120">
        <f>VLOOKUP(S120,'Table 2.5c'!$B$3:$J$192,8,FALSE)</f>
        <v>0.36</v>
      </c>
      <c r="W120">
        <f>VLOOKUP(S120,'Table 2.5c'!$B$3:$J$192,9,FALSE)</f>
        <v>0.22583333333333333</v>
      </c>
    </row>
    <row r="121" spans="1:23" x14ac:dyDescent="0.25">
      <c r="S121">
        <v>331310</v>
      </c>
      <c r="T121" t="str">
        <f>VLOOKUP(S121,'Table 2.5c'!$B$3:$J$192,4,FALSE)</f>
        <v>Emmonak</v>
      </c>
      <c r="U121">
        <f>VLOOKUP($S121,'Table 2.5c'!$B$3:$J$192,7,FALSE)</f>
        <v>0.57833333333333325</v>
      </c>
      <c r="V121">
        <f>VLOOKUP(S121,'Table 2.5c'!$B$3:$J$192,8,FALSE)</f>
        <v>0.37749999999999995</v>
      </c>
      <c r="W121">
        <f>VLOOKUP(S121,'Table 2.5c'!$B$3:$J$192,9,FALSE)</f>
        <v>0.20083333333333331</v>
      </c>
    </row>
    <row r="122" spans="1:23" x14ac:dyDescent="0.25">
      <c r="S122">
        <v>331450</v>
      </c>
      <c r="T122" t="str">
        <f>VLOOKUP(S122,'Table 2.5c'!$B$3:$J$192,4,FALSE)</f>
        <v>Mekoryuk</v>
      </c>
      <c r="U122">
        <f>VLOOKUP($S122,'Table 2.5c'!$B$3:$J$192,7,FALSE)</f>
        <v>0.57666666666666655</v>
      </c>
      <c r="V122">
        <f>VLOOKUP(S122,'Table 2.5c'!$B$3:$J$192,8,FALSE)</f>
        <v>0.37583333333333324</v>
      </c>
      <c r="W122">
        <f>VLOOKUP(S122,'Table 2.5c'!$B$3:$J$192,9,FALSE)</f>
        <v>0.20083333333333331</v>
      </c>
    </row>
    <row r="123" spans="1:23" x14ac:dyDescent="0.25">
      <c r="S123">
        <v>332050</v>
      </c>
      <c r="T123" t="str">
        <f>VLOOKUP(S123,'Table 2.5c'!$B$3:$J$192,4,FALSE)</f>
        <v>Iliamna, Newhalen, Nondalton</v>
      </c>
      <c r="U123">
        <f>VLOOKUP($S123,'Table 2.5c'!$B$3:$J$192,7,FALSE)</f>
        <v>0.56500000000000006</v>
      </c>
      <c r="V123">
        <f>VLOOKUP(S123,'Table 2.5c'!$B$3:$J$192,8,FALSE)</f>
        <v>0.21583333333333343</v>
      </c>
      <c r="W123">
        <f>VLOOKUP(S123,'Table 2.5c'!$B$3:$J$192,9,FALSE)</f>
        <v>0.34916666666666663</v>
      </c>
    </row>
    <row r="124" spans="1:23" x14ac:dyDescent="0.25">
      <c r="S124">
        <v>332540</v>
      </c>
      <c r="T124" t="str">
        <f>VLOOKUP(S124,'Table 2.5c'!$B$3:$J$192,4,FALSE)</f>
        <v>Sand Point</v>
      </c>
      <c r="U124">
        <f>VLOOKUP($S124,'Table 2.5c'!$B$3:$J$192,7,FALSE)</f>
        <v>0.56333333333333335</v>
      </c>
      <c r="V124">
        <f>VLOOKUP(S124,'Table 2.5c'!$B$3:$J$192,8,FALSE)</f>
        <v>0.36916666666666675</v>
      </c>
      <c r="W124">
        <f>VLOOKUP(S124,'Table 2.5c'!$B$3:$J$192,9,FALSE)</f>
        <v>0.19416666666666663</v>
      </c>
    </row>
    <row r="125" spans="1:23" x14ac:dyDescent="0.25">
      <c r="S125">
        <v>331390</v>
      </c>
      <c r="T125" t="str">
        <f>VLOOKUP(S125,'Table 2.5c'!$B$3:$J$192,4,FALSE)</f>
        <v>Kasigluk</v>
      </c>
      <c r="U125">
        <f>VLOOKUP($S125,'Table 2.5c'!$B$3:$J$192,7,FALSE)</f>
        <v>0.55833333333333346</v>
      </c>
      <c r="V125">
        <f>VLOOKUP(S125,'Table 2.5c'!$B$3:$J$192,8,FALSE)</f>
        <v>0.35750000000000015</v>
      </c>
      <c r="W125">
        <f>VLOOKUP(S125,'Table 2.5c'!$B$3:$J$192,9,FALSE)</f>
        <v>0.20083333333333331</v>
      </c>
    </row>
    <row r="126" spans="1:23" x14ac:dyDescent="0.25">
      <c r="S126">
        <v>331530</v>
      </c>
      <c r="T126" t="str">
        <f>VLOOKUP(S126,'Table 2.5c'!$B$3:$J$192,4,FALSE)</f>
        <v>Nunapitchuk</v>
      </c>
      <c r="U126">
        <f>VLOOKUP($S126,'Table 2.5c'!$B$3:$J$192,7,FALSE)</f>
        <v>0.55833333333333346</v>
      </c>
      <c r="V126">
        <f>VLOOKUP(S126,'Table 2.5c'!$B$3:$J$192,8,FALSE)</f>
        <v>0.35750000000000015</v>
      </c>
      <c r="W126">
        <f>VLOOKUP(S126,'Table 2.5c'!$B$3:$J$192,9,FALSE)</f>
        <v>0.20083333333333331</v>
      </c>
    </row>
    <row r="127" spans="1:23" x14ac:dyDescent="0.25">
      <c r="S127">
        <v>331170</v>
      </c>
      <c r="T127" t="str">
        <f>VLOOKUP(S127,'Table 2.5c'!$B$3:$J$192,4,FALSE)</f>
        <v>Naukati Bay</v>
      </c>
      <c r="U127">
        <f>VLOOKUP($S127,'Table 2.5c'!$B$3:$J$192,7,FALSE)</f>
        <v>0.55500000000000005</v>
      </c>
      <c r="V127">
        <f>VLOOKUP(S127,'Table 2.5c'!$B$3:$J$192,8,FALSE)</f>
        <v>0.33500000000000008</v>
      </c>
      <c r="W127">
        <f>VLOOKUP(S127,'Table 2.5c'!$B$3:$J$192,9,FALSE)</f>
        <v>0.22</v>
      </c>
    </row>
    <row r="128" spans="1:23" x14ac:dyDescent="0.25">
      <c r="S128">
        <v>332210</v>
      </c>
      <c r="T128" t="str">
        <f>VLOOKUP(S128,'Table 2.5c'!$B$3:$J$192,4,FALSE)</f>
        <v>Manokotak</v>
      </c>
      <c r="U128">
        <f>VLOOKUP($S128,'Table 2.5c'!$B$3:$J$192,7,FALSE)</f>
        <v>0.54999999999999993</v>
      </c>
      <c r="V128">
        <f>VLOOKUP(S128,'Table 2.5c'!$B$3:$J$192,8,FALSE)</f>
        <v>0.27249999999999985</v>
      </c>
      <c r="W128">
        <f>VLOOKUP(S128,'Table 2.5c'!$B$3:$J$192,9,FALSE)</f>
        <v>0.27750000000000008</v>
      </c>
    </row>
    <row r="129" spans="1:23" x14ac:dyDescent="0.25">
      <c r="S129">
        <v>331860</v>
      </c>
      <c r="T129" t="str">
        <f>VLOOKUP(S129,'Table 2.5c'!$B$3:$J$192,4,FALSE)</f>
        <v>Chignik</v>
      </c>
      <c r="U129">
        <f>VLOOKUP($S129,'Table 2.5c'!$B$3:$J$192,7,FALSE)</f>
        <v>0.54999999999999993</v>
      </c>
      <c r="V129">
        <f>VLOOKUP(S129,'Table 2.5c'!$B$3:$J$192,8,FALSE)</f>
        <v>0.33916666666666662</v>
      </c>
      <c r="W129">
        <f>VLOOKUP(S129,'Table 2.5c'!$B$3:$J$192,9,FALSE)</f>
        <v>0.21083333333333334</v>
      </c>
    </row>
    <row r="130" spans="1:23" x14ac:dyDescent="0.25">
      <c r="S130">
        <v>332480</v>
      </c>
      <c r="T130" t="str">
        <f>VLOOKUP(S130,'Table 2.5c'!$B$3:$J$192,4,FALSE)</f>
        <v>Pilot Point</v>
      </c>
      <c r="U130">
        <f>VLOOKUP($S130,'Table 2.5c'!$B$3:$J$192,7,FALSE)</f>
        <v>0.54999999999999993</v>
      </c>
      <c r="V130">
        <f>VLOOKUP(S130,'Table 2.5c'!$B$3:$J$192,8,FALSE)</f>
        <v>0.34249999999999992</v>
      </c>
      <c r="W130">
        <f>VLOOKUP(S130,'Table 2.5c'!$B$3:$J$192,9,FALSE)</f>
        <v>0.20749999999999999</v>
      </c>
    </row>
    <row r="131" spans="1:23" x14ac:dyDescent="0.25">
      <c r="S131">
        <v>331360</v>
      </c>
      <c r="T131" t="str">
        <f>VLOOKUP(S131,'Table 2.5c'!$B$3:$J$192,4,FALSE)</f>
        <v>Hooper Bay</v>
      </c>
      <c r="U131">
        <f>VLOOKUP($S131,'Table 2.5c'!$B$3:$J$192,7,FALSE)</f>
        <v>0.54999999999999993</v>
      </c>
      <c r="V131">
        <f>VLOOKUP(S131,'Table 2.5c'!$B$3:$J$192,8,FALSE)</f>
        <v>0.34916666666666663</v>
      </c>
      <c r="W131">
        <f>VLOOKUP(S131,'Table 2.5c'!$B$3:$J$192,9,FALSE)</f>
        <v>0.20083333333333331</v>
      </c>
    </row>
    <row r="132" spans="1:23" x14ac:dyDescent="0.25">
      <c r="S132">
        <v>331700</v>
      </c>
      <c r="T132" t="str">
        <f>VLOOKUP(S132,'Table 2.5c'!$B$3:$J$192,4,FALSE)</f>
        <v>Toksook Bay</v>
      </c>
      <c r="U132">
        <f>VLOOKUP($S132,'Table 2.5c'!$B$3:$J$192,7,FALSE)</f>
        <v>0.54666666666666675</v>
      </c>
      <c r="V132">
        <f>VLOOKUP(S132,'Table 2.5c'!$B$3:$J$192,8,FALSE)</f>
        <v>0.34583333333333344</v>
      </c>
      <c r="W132">
        <f>VLOOKUP(S132,'Table 2.5c'!$B$3:$J$192,9,FALSE)</f>
        <v>0.20083333333333331</v>
      </c>
    </row>
    <row r="133" spans="1:23" x14ac:dyDescent="0.25">
      <c r="S133">
        <v>331710</v>
      </c>
      <c r="T133" t="str">
        <f>VLOOKUP(S133,'Table 2.5c'!$B$3:$J$192,4,FALSE)</f>
        <v>Tununak</v>
      </c>
      <c r="U133">
        <f>VLOOKUP($S133,'Table 2.5c'!$B$3:$J$192,7,FALSE)</f>
        <v>0.54666666666666675</v>
      </c>
      <c r="V133">
        <f>VLOOKUP(S133,'Table 2.5c'!$B$3:$J$192,8,FALSE)</f>
        <v>0.34583333333333344</v>
      </c>
      <c r="W133">
        <f>VLOOKUP(S133,'Table 2.5c'!$B$3:$J$192,9,FALSE)</f>
        <v>0.20083333333333331</v>
      </c>
    </row>
    <row r="134" spans="1:23" x14ac:dyDescent="0.25">
      <c r="S134">
        <v>331590</v>
      </c>
      <c r="T134" t="str">
        <f>VLOOKUP(S134,'Table 2.5c'!$B$3:$J$192,4,FALSE)</f>
        <v>Savoonga</v>
      </c>
      <c r="U134">
        <f>VLOOKUP($S134,'Table 2.5c'!$B$3:$J$192,7,FALSE)</f>
        <v>0.54666666666666675</v>
      </c>
      <c r="V134">
        <f>VLOOKUP(S134,'Table 2.5c'!$B$3:$J$192,8,FALSE)</f>
        <v>0.34583333333333344</v>
      </c>
      <c r="W134">
        <f>VLOOKUP(S134,'Table 2.5c'!$B$3:$J$192,9,FALSE)</f>
        <v>0.20083333333333331</v>
      </c>
    </row>
    <row r="135" spans="1:23" x14ac:dyDescent="0.25">
      <c r="A135" s="73" t="s">
        <v>554</v>
      </c>
      <c r="S135">
        <v>331630</v>
      </c>
      <c r="T135" t="str">
        <f>VLOOKUP(S135,'Table 2.5c'!$B$3:$J$192,4,FALSE)</f>
        <v>Shaktoolik</v>
      </c>
      <c r="U135">
        <f>VLOOKUP($S135,'Table 2.5c'!$B$3:$J$192,7,FALSE)</f>
        <v>0.54499999999999993</v>
      </c>
      <c r="V135">
        <f>VLOOKUP(S135,'Table 2.5c'!$B$3:$J$192,8,FALSE)</f>
        <v>0.34416666666666662</v>
      </c>
      <c r="W135">
        <f>VLOOKUP(S135,'Table 2.5c'!$B$3:$J$192,9,FALSE)</f>
        <v>0.20083333333333331</v>
      </c>
    </row>
    <row r="136" spans="1:23" x14ac:dyDescent="0.25">
      <c r="S136">
        <v>331490</v>
      </c>
      <c r="T136" t="str">
        <f>VLOOKUP(S136,'Table 2.5c'!$B$3:$J$192,4,FALSE)</f>
        <v>Nightmute</v>
      </c>
      <c r="U136">
        <f>VLOOKUP($S136,'Table 2.5c'!$B$3:$J$192,7,FALSE)</f>
        <v>0.54499999999999993</v>
      </c>
      <c r="V136">
        <f>VLOOKUP(S136,'Table 2.5c'!$B$3:$J$192,8,FALSE)</f>
        <v>0.34583333333333321</v>
      </c>
      <c r="W136">
        <f>VLOOKUP(S136,'Table 2.5c'!$B$3:$J$192,9,FALSE)</f>
        <v>0.19916666666666669</v>
      </c>
    </row>
    <row r="137" spans="1:23" x14ac:dyDescent="0.25">
      <c r="A137" s="3" t="str">
        <f>CONCATENATE("Figure F.  Net Generation by Fuel Type by Certified Utilities (GWh), 1971-",'Read Me'!$D$1)</f>
        <v>Figure F.  Net Generation by Fuel Type by Certified Utilities (GWh), 1971-2014</v>
      </c>
      <c r="S137">
        <v>331320</v>
      </c>
      <c r="T137" t="str">
        <f>VLOOKUP(S137,'Table 2.5c'!$B$3:$J$192,4,FALSE)</f>
        <v>Gambell</v>
      </c>
      <c r="U137">
        <f>VLOOKUP($S137,'Table 2.5c'!$B$3:$J$192,7,FALSE)</f>
        <v>0.54166666666666674</v>
      </c>
      <c r="V137">
        <f>VLOOKUP(S137,'Table 2.5c'!$B$3:$J$192,8,FALSE)</f>
        <v>0.34083333333333343</v>
      </c>
      <c r="W137">
        <f>VLOOKUP(S137,'Table 2.5c'!$B$3:$J$192,9,FALSE)</f>
        <v>0.20083333333333331</v>
      </c>
    </row>
    <row r="138" spans="1:23" x14ac:dyDescent="0.25">
      <c r="S138">
        <v>332460</v>
      </c>
      <c r="T138" t="str">
        <f>VLOOKUP(S138,'Table 2.5c'!$B$3:$J$192,4,FALSE)</f>
        <v>Pelican</v>
      </c>
      <c r="U138">
        <f>VLOOKUP($S138,'Table 2.5c'!$B$3:$J$192,7,FALSE)</f>
        <v>0.53999999999999992</v>
      </c>
      <c r="V138">
        <f>VLOOKUP(S138,'Table 2.5c'!$B$3:$J$192,8,FALSE)</f>
        <v>0.29499999999999993</v>
      </c>
      <c r="W138">
        <f>VLOOKUP(S138,'Table 2.5c'!$B$3:$J$192,9,FALSE)</f>
        <v>0.245</v>
      </c>
    </row>
    <row r="139" spans="1:23" x14ac:dyDescent="0.25">
      <c r="S139">
        <v>331570</v>
      </c>
      <c r="T139" t="str">
        <f>VLOOKUP(S139,'Table 2.5c'!$B$3:$J$192,4,FALSE)</f>
        <v>Quinhagak</v>
      </c>
      <c r="U139">
        <f>VLOOKUP($S139,'Table 2.5c'!$B$3:$J$192,7,FALSE)</f>
        <v>0.53000000000000014</v>
      </c>
      <c r="V139">
        <f>VLOOKUP(S139,'Table 2.5c'!$B$3:$J$192,8,FALSE)</f>
        <v>0.32916666666666683</v>
      </c>
      <c r="W139">
        <f>VLOOKUP(S139,'Table 2.5c'!$B$3:$J$192,9,FALSE)</f>
        <v>0.20083333333333331</v>
      </c>
    </row>
    <row r="140" spans="1:23" x14ac:dyDescent="0.25">
      <c r="S140">
        <v>332420</v>
      </c>
      <c r="T140" t="str">
        <f>VLOOKUP(S140,'Table 2.5c'!$B$3:$J$192,4,FALSE)</f>
        <v>Nunam Iqua</v>
      </c>
      <c r="U140">
        <f>VLOOKUP($S140,'Table 2.5c'!$B$3:$J$192,7,FALSE)</f>
        <v>0.53000000000000014</v>
      </c>
      <c r="V140">
        <f>VLOOKUP(S140,'Table 2.5c'!$B$3:$J$192,8,FALSE)</f>
        <v>0.33750000000000013</v>
      </c>
      <c r="W140">
        <f>VLOOKUP(S140,'Table 2.5c'!$B$3:$J$192,9,FALSE)</f>
        <v>0.19249999999999998</v>
      </c>
    </row>
    <row r="141" spans="1:23" x14ac:dyDescent="0.25">
      <c r="S141">
        <v>332900</v>
      </c>
      <c r="T141" t="str">
        <f>VLOOKUP(S141,'Table 2.5c'!$B$3:$J$192,4,FALSE)</f>
        <v>Yakutat</v>
      </c>
      <c r="U141">
        <f>VLOOKUP($S141,'Table 2.5c'!$B$3:$J$192,7,FALSE)</f>
        <v>0.52833333333333343</v>
      </c>
      <c r="V141">
        <f>VLOOKUP(S141,'Table 2.5c'!$B$3:$J$192,8,FALSE)</f>
        <v>0.31750000000000012</v>
      </c>
      <c r="W141">
        <f>VLOOKUP(S141,'Table 2.5c'!$B$3:$J$192,9,FALSE)</f>
        <v>0.21083333333333332</v>
      </c>
    </row>
    <row r="142" spans="1:23" x14ac:dyDescent="0.25">
      <c r="S142">
        <v>331280</v>
      </c>
      <c r="T142" t="str">
        <f>VLOOKUP(S142,'Table 2.5c'!$B$3:$J$192,4,FALSE)</f>
        <v>Chevak</v>
      </c>
      <c r="U142">
        <f>VLOOKUP($S142,'Table 2.5c'!$B$3:$J$192,7,FALSE)</f>
        <v>0.52833333333333343</v>
      </c>
      <c r="V142">
        <f>VLOOKUP(S142,'Table 2.5c'!$B$3:$J$192,8,FALSE)</f>
        <v>0.32750000000000012</v>
      </c>
      <c r="W142">
        <f>VLOOKUP(S142,'Table 2.5c'!$B$3:$J$192,9,FALSE)</f>
        <v>0.20083333333333331</v>
      </c>
    </row>
    <row r="143" spans="1:23" x14ac:dyDescent="0.25">
      <c r="S143">
        <v>332560</v>
      </c>
      <c r="T143" t="str">
        <f>VLOOKUP(S143,'Table 2.5c'!$B$3:$J$192,4,FALSE)</f>
        <v>Saint Paul</v>
      </c>
      <c r="U143">
        <f>VLOOKUP($S143,'Table 2.5c'!$B$3:$J$192,7,FALSE)</f>
        <v>0.52250000000000008</v>
      </c>
      <c r="V143">
        <f>VLOOKUP(S143,'Table 2.5c'!$B$3:$J$192,8,FALSE)</f>
        <v>0.35416666666666674</v>
      </c>
      <c r="W143">
        <f>VLOOKUP(S143,'Table 2.5c'!$B$3:$J$192,9,FALSE)</f>
        <v>0.16833333333333333</v>
      </c>
    </row>
    <row r="144" spans="1:23" x14ac:dyDescent="0.25">
      <c r="S144">
        <v>332150</v>
      </c>
      <c r="T144" t="str">
        <f>VLOOKUP(S144,'Table 2.5c'!$B$3:$J$192,4,FALSE)</f>
        <v>Kwethluk</v>
      </c>
      <c r="U144">
        <f>VLOOKUP($S144,'Table 2.5c'!$B$3:$J$192,7,FALSE)</f>
        <v>0.51999999999999991</v>
      </c>
      <c r="V144">
        <f>VLOOKUP(S144,'Table 2.5c'!$B$3:$J$192,8,FALSE)</f>
        <v>0.30666666666666653</v>
      </c>
      <c r="W144">
        <f>VLOOKUP(S144,'Table 2.5c'!$B$3:$J$192,9,FALSE)</f>
        <v>0.21333333333333337</v>
      </c>
    </row>
    <row r="145" spans="1:23" x14ac:dyDescent="0.25">
      <c r="S145">
        <v>332110</v>
      </c>
      <c r="T145" t="str">
        <f>VLOOKUP(S145,'Table 2.5c'!$B$3:$J$192,4,FALSE)</f>
        <v>Koliganek</v>
      </c>
      <c r="U145">
        <f>VLOOKUP($S145,'Table 2.5c'!$B$3:$J$192,7,FALSE)</f>
        <v>0.5</v>
      </c>
      <c r="V145">
        <f>VLOOKUP(S145,'Table 2.5c'!$B$3:$J$192,8,FALSE)</f>
        <v>0.35499999999999998</v>
      </c>
      <c r="W145">
        <f>VLOOKUP(S145,'Table 2.5c'!$B$3:$J$192,9,FALSE)</f>
        <v>0.14499999999999999</v>
      </c>
    </row>
    <row r="146" spans="1:23" x14ac:dyDescent="0.25">
      <c r="S146">
        <v>331100</v>
      </c>
      <c r="T146" t="str">
        <f>VLOOKUP(S146,'Table 2.5c'!$B$3:$J$192,4,FALSE)</f>
        <v>Dot Lake, Dot Lake Village</v>
      </c>
      <c r="U146">
        <f>VLOOKUP($S146,'Table 2.5c'!$B$3:$J$192,7,FALSE)</f>
        <v>0.48916666666666675</v>
      </c>
      <c r="V146">
        <f>VLOOKUP(S146,'Table 2.5c'!$B$3:$J$192,8,FALSE)</f>
        <v>0.24750000000000005</v>
      </c>
      <c r="W146">
        <f>VLOOKUP(S146,'Table 2.5c'!$B$3:$J$192,9,FALSE)</f>
        <v>0.2416666666666667</v>
      </c>
    </row>
    <row r="147" spans="1:23" x14ac:dyDescent="0.25">
      <c r="S147">
        <v>332860</v>
      </c>
      <c r="T147" t="str">
        <f>VLOOKUP(S147,'Table 2.5c'!$B$3:$J$192,4,FALSE)</f>
        <v>Unalaska</v>
      </c>
      <c r="U147">
        <f>VLOOKUP($S147,'Table 2.5c'!$B$3:$J$192,7,FALSE)</f>
        <v>0.47166666666666668</v>
      </c>
      <c r="V147">
        <f>VLOOKUP(S147,'Table 2.5c'!$B$3:$J$192,8,FALSE)</f>
        <v>0.22166666666666668</v>
      </c>
      <c r="W147">
        <f>VLOOKUP(S147,'Table 2.5c'!$B$3:$J$192,9,FALSE)</f>
        <v>0.25</v>
      </c>
    </row>
    <row r="148" spans="1:23" x14ac:dyDescent="0.25">
      <c r="S148">
        <v>332440</v>
      </c>
      <c r="T148" t="str">
        <f>VLOOKUP(S148,'Table 2.5c'!$B$3:$J$192,4,FALSE)</f>
        <v>Ouzinkie</v>
      </c>
      <c r="U148">
        <f>VLOOKUP($S148,'Table 2.5c'!$B$3:$J$192,7,FALSE)</f>
        <v>0.47166666666666668</v>
      </c>
      <c r="V148">
        <f>VLOOKUP(S148,'Table 2.5c'!$B$3:$J$192,8,FALSE)</f>
        <v>0.27500000000000002</v>
      </c>
      <c r="W148">
        <f>VLOOKUP(S148,'Table 2.5c'!$B$3:$J$192,9,FALSE)</f>
        <v>0.19666666666666666</v>
      </c>
    </row>
    <row r="149" spans="1:23" x14ac:dyDescent="0.25">
      <c r="S149">
        <v>332430</v>
      </c>
      <c r="T149" t="str">
        <f>VLOOKUP(S149,'Table 2.5c'!$B$3:$J$192,4,FALSE)</f>
        <v>Dillingham, Aleknagik</v>
      </c>
      <c r="U149">
        <f>VLOOKUP($S149,'Table 2.5c'!$B$3:$J$192,7,FALSE)</f>
        <v>0.46999999999999992</v>
      </c>
      <c r="V149">
        <f>VLOOKUP(S149,'Table 2.5c'!$B$3:$J$192,8,FALSE)</f>
        <v>0.27583333333333326</v>
      </c>
      <c r="W149">
        <f>VLOOKUP(S149,'Table 2.5c'!$B$3:$J$192,9,FALSE)</f>
        <v>0.19416666666666668</v>
      </c>
    </row>
    <row r="150" spans="1:23" x14ac:dyDescent="0.25">
      <c r="S150">
        <v>331820</v>
      </c>
      <c r="T150" t="str">
        <f>VLOOKUP(S150,'Table 2.5c'!$B$3:$J$192,4,FALSE)</f>
        <v>Buckland</v>
      </c>
      <c r="U150">
        <f>VLOOKUP($S150,'Table 2.5c'!$B$3:$J$192,7,FALSE)</f>
        <v>0.46999999999999981</v>
      </c>
      <c r="V150">
        <f>VLOOKUP(S150,'Table 2.5c'!$B$3:$J$192,8,FALSE)</f>
        <v>0.24916666666666645</v>
      </c>
      <c r="W150">
        <f>VLOOKUP(S150,'Table 2.5c'!$B$3:$J$192,9,FALSE)</f>
        <v>0.22083333333333335</v>
      </c>
    </row>
    <row r="151" spans="1:23" x14ac:dyDescent="0.25">
      <c r="S151">
        <v>331220</v>
      </c>
      <c r="T151" t="str">
        <f>VLOOKUP(S151,'Table 2.5c'!$B$3:$J$192,4,FALSE)</f>
        <v>Tok, Tanacross</v>
      </c>
      <c r="U151">
        <f>VLOOKUP($S151,'Table 2.5c'!$B$3:$J$192,7,FALSE)</f>
        <v>0.46249999999999997</v>
      </c>
      <c r="V151">
        <f>VLOOKUP(S151,'Table 2.5c'!$B$3:$J$192,8,FALSE)</f>
        <v>0.24666666666666662</v>
      </c>
      <c r="W151">
        <f>VLOOKUP(S151,'Table 2.5c'!$B$3:$J$192,9,FALSE)</f>
        <v>0.21583333333333335</v>
      </c>
    </row>
    <row r="152" spans="1:23" x14ac:dyDescent="0.25">
      <c r="S152">
        <v>331200</v>
      </c>
      <c r="T152" t="str">
        <f>VLOOKUP(S152,'Table 2.5c'!$B$3:$J$192,4,FALSE)</f>
        <v>Tetlin</v>
      </c>
      <c r="U152">
        <f>VLOOKUP($S152,'Table 2.5c'!$B$3:$J$192,7,FALSE)</f>
        <v>0.46083333333333337</v>
      </c>
      <c r="V152">
        <f>VLOOKUP(S152,'Table 2.5c'!$B$3:$J$192,8,FALSE)</f>
        <v>0.24583333333333332</v>
      </c>
      <c r="W152">
        <f>VLOOKUP(S152,'Table 2.5c'!$B$3:$J$192,9,FALSE)</f>
        <v>0.21500000000000005</v>
      </c>
    </row>
    <row r="153" spans="1:23" x14ac:dyDescent="0.25">
      <c r="S153">
        <v>331010</v>
      </c>
      <c r="T153" t="str">
        <f>VLOOKUP(S153,'Table 2.5c'!$B$3:$J$192,4,FALSE)</f>
        <v>Akhiok</v>
      </c>
      <c r="U153">
        <f>VLOOKUP($S153,'Table 2.5c'!$B$3:$J$192,7,FALSE)</f>
        <v>0.45000000000000012</v>
      </c>
      <c r="V153">
        <f>VLOOKUP(S153,'Table 2.5c'!$B$3:$J$192,8,FALSE)</f>
        <v>0.30416666666666681</v>
      </c>
      <c r="W153">
        <f>VLOOKUP(S153,'Table 2.5c'!$B$3:$J$192,9,FALSE)</f>
        <v>0.14583333333333329</v>
      </c>
    </row>
    <row r="154" spans="1:23" x14ac:dyDescent="0.25">
      <c r="S154">
        <v>332850</v>
      </c>
      <c r="T154" t="str">
        <f>VLOOKUP(S154,'Table 2.5c'!$B$3:$J$192,4,FALSE)</f>
        <v>Unalakleet</v>
      </c>
      <c r="U154">
        <f>VLOOKUP($S154,'Table 2.5c'!$B$3:$J$192,7,FALSE)</f>
        <v>0.4383333333333333</v>
      </c>
      <c r="V154">
        <f>VLOOKUP(S154,'Table 2.5c'!$B$3:$J$192,8,FALSE)</f>
        <v>0.23749999999999999</v>
      </c>
      <c r="W154">
        <f>VLOOKUP(S154,'Table 2.5c'!$B$3:$J$192,9,FALSE)</f>
        <v>0.20083333333333331</v>
      </c>
    </row>
    <row r="155" spans="1:23" x14ac:dyDescent="0.25">
      <c r="S155">
        <v>332010</v>
      </c>
      <c r="T155" t="str">
        <f>VLOOKUP(S155,'Table 2.5c'!$B$3:$J$192,4,FALSE)</f>
        <v>Gustavus</v>
      </c>
      <c r="U155">
        <f>VLOOKUP($S155,'Table 2.5c'!$B$3:$J$192,7,FALSE)</f>
        <v>0.43600000000000005</v>
      </c>
      <c r="V155">
        <f>VLOOKUP(S155,'Table 2.5c'!$B$3:$J$192,8,FALSE)</f>
        <v>0.14800000000000002</v>
      </c>
      <c r="W155">
        <f>VLOOKUP(S155,'Table 2.5c'!$B$3:$J$192,9,FALSE)</f>
        <v>0.28800000000000003</v>
      </c>
    </row>
    <row r="156" spans="1:23" x14ac:dyDescent="0.25">
      <c r="S156">
        <v>332170</v>
      </c>
      <c r="T156" t="str">
        <f>VLOOKUP(S156,'Table 2.5c'!$B$3:$J$192,4,FALSE)</f>
        <v>Larsen Bay</v>
      </c>
      <c r="U156">
        <f>VLOOKUP($S156,'Table 2.5c'!$B$3:$J$192,7,FALSE)</f>
        <v>0.43500000000000011</v>
      </c>
      <c r="V156">
        <f>VLOOKUP(S156,'Table 2.5c'!$B$3:$J$192,8,FALSE)</f>
        <v>5.500000000000016E-2</v>
      </c>
      <c r="W156">
        <f>VLOOKUP(S156,'Table 2.5c'!$B$3:$J$192,9,FALSE)</f>
        <v>0.37999999999999995</v>
      </c>
    </row>
    <row r="157" spans="1:23" x14ac:dyDescent="0.25">
      <c r="A157" s="73" t="s">
        <v>554</v>
      </c>
      <c r="S157">
        <v>332130</v>
      </c>
      <c r="T157" t="str">
        <f>VLOOKUP(S157,'Table 2.5c'!$B$3:$J$192,4,FALSE)</f>
        <v>Kotzebue</v>
      </c>
      <c r="U157">
        <f>VLOOKUP($S157,'Table 2.5c'!$B$3:$J$192,7,FALSE)</f>
        <v>0.43250000000000005</v>
      </c>
      <c r="V157">
        <f>VLOOKUP(S157,'Table 2.5c'!$B$3:$J$192,8,FALSE)</f>
        <v>0.26083333333333342</v>
      </c>
      <c r="W157">
        <f>VLOOKUP(S157,'Table 2.5c'!$B$3:$J$192,9,FALSE)</f>
        <v>0.17166666666666663</v>
      </c>
    </row>
    <row r="158" spans="1:23" x14ac:dyDescent="0.25">
      <c r="A158" s="73"/>
      <c r="S158">
        <v>331970</v>
      </c>
      <c r="T158" t="str">
        <f>VLOOKUP(S158,'Table 2.5c'!$B$3:$J$192,4,FALSE)</f>
        <v>False Pass</v>
      </c>
      <c r="U158">
        <f>VLOOKUP($S158,'Table 2.5c'!$B$3:$J$192,7,FALSE)</f>
        <v>0.42</v>
      </c>
      <c r="V158">
        <f>VLOOKUP(S158,'Table 2.5c'!$B$3:$J$192,8,FALSE)</f>
        <v>0.27500000000000002</v>
      </c>
      <c r="W158">
        <f>VLOOKUP(S158,'Table 2.5c'!$B$3:$J$192,9,FALSE)</f>
        <v>0.14499999999999999</v>
      </c>
    </row>
    <row r="159" spans="1:23" x14ac:dyDescent="0.25">
      <c r="A159" s="84" t="str">
        <f>CONCATENATE("Figure G.  Distribution of Fuel Used for Power Generation by Certified Utilities (MMBtu), ",'Read Me'!D1)</f>
        <v>Figure G.  Distribution of Fuel Used for Power Generation by Certified Utilities (MMBtu), 2014</v>
      </c>
      <c r="S159">
        <v>331920</v>
      </c>
      <c r="T159" t="str">
        <f>VLOOKUP(S159,'Table 2.5c'!$B$3:$J$192,4,FALSE)</f>
        <v>Cordova, Eyak</v>
      </c>
      <c r="U159">
        <f>VLOOKUP($S159,'Table 2.5c'!$B$3:$J$192,7,FALSE)</f>
        <v>0.41166666666666663</v>
      </c>
      <c r="V159">
        <f>VLOOKUP(S159,'Table 2.5c'!$B$3:$J$192,8,FALSE)</f>
        <v>0.15583333333333321</v>
      </c>
      <c r="W159">
        <f>VLOOKUP(S159,'Table 2.5c'!$B$3:$J$192,9,FALSE)</f>
        <v>0.25583333333333341</v>
      </c>
    </row>
    <row r="160" spans="1:23" x14ac:dyDescent="0.25">
      <c r="S160">
        <v>332340</v>
      </c>
      <c r="T160" t="str">
        <f>VLOOKUP(S160,'Table 2.5c'!$B$3:$J$192,4,FALSE)</f>
        <v>Nome</v>
      </c>
      <c r="U160">
        <f>VLOOKUP($S160,'Table 2.5c'!$B$3:$J$192,7,FALSE)</f>
        <v>0.39333333333333337</v>
      </c>
      <c r="V160">
        <f>VLOOKUP(S160,'Table 2.5c'!$B$3:$J$192,8,FALSE)</f>
        <v>0.18250000000000002</v>
      </c>
      <c r="W160">
        <f>VLOOKUP(S160,'Table 2.5c'!$B$3:$J$192,9,FALSE)</f>
        <v>0.21083333333333334</v>
      </c>
    </row>
    <row r="161" spans="1:23" x14ac:dyDescent="0.25">
      <c r="S161">
        <v>331040</v>
      </c>
      <c r="T161" t="str">
        <f>VLOOKUP(S161,'Table 2.5c'!$B$3:$J$192,4,FALSE)</f>
        <v>Akutan</v>
      </c>
      <c r="U161">
        <f>VLOOKUP($S161,'Table 2.5c'!$B$3:$J$192,7,FALSE)</f>
        <v>0.31999999999999995</v>
      </c>
      <c r="V161">
        <f>VLOOKUP(S161,'Table 2.5c'!$B$3:$J$192,8,FALSE)</f>
        <v>0.17999999999999991</v>
      </c>
      <c r="W161">
        <f>VLOOKUP(S161,'Table 2.5c'!$B$3:$J$192,9,FALSE)</f>
        <v>0.14000000000000004</v>
      </c>
    </row>
    <row r="162" spans="1:23" x14ac:dyDescent="0.25">
      <c r="S162">
        <v>331120</v>
      </c>
      <c r="T162" t="str">
        <f>VLOOKUP(S162,'Table 2.5c'!$B$3:$J$192,4,FALSE)</f>
        <v>Haines, Covenant Life</v>
      </c>
      <c r="U162">
        <f>VLOOKUP($S162,'Table 2.5c'!$B$3:$J$192,7,FALSE)</f>
        <v>0.31583333333333341</v>
      </c>
      <c r="V162">
        <f>VLOOKUP(S162,'Table 2.5c'!$B$3:$J$192,8,FALSE)</f>
        <v>5.8333333333333348E-2</v>
      </c>
      <c r="W162">
        <f>VLOOKUP(S162,'Table 2.5c'!$B$3:$J$192,9,FALSE)</f>
        <v>0.25750000000000006</v>
      </c>
    </row>
    <row r="163" spans="1:23" x14ac:dyDescent="0.25">
      <c r="S163">
        <v>332070</v>
      </c>
      <c r="T163" t="str">
        <f>VLOOKUP(S163,'Table 2.5c'!$B$3:$J$192,4,FALSE)</f>
        <v>King Cove</v>
      </c>
      <c r="U163">
        <f>VLOOKUP($S163,'Table 2.5c'!$B$3:$J$192,7,FALSE)</f>
        <v>0.29999999999999993</v>
      </c>
      <c r="V163">
        <f>VLOOKUP(S163,'Table 2.5c'!$B$3:$J$192,8,FALSE)</f>
        <v>6.9999999999999868E-2</v>
      </c>
      <c r="W163">
        <f>VLOOKUP(S163,'Table 2.5c'!$B$3:$J$192,9,FALSE)</f>
        <v>0.23000000000000007</v>
      </c>
    </row>
    <row r="164" spans="1:23" x14ac:dyDescent="0.25">
      <c r="S164">
        <v>331155</v>
      </c>
      <c r="T164" t="str">
        <f>VLOOKUP(S164,'Table 2.5c'!$B$3:$J$192,4,FALSE)</f>
        <v>Klawock</v>
      </c>
      <c r="U164">
        <f>VLOOKUP($S164,'Table 2.5c'!$B$3:$J$192,7,FALSE)</f>
        <v>0.2525</v>
      </c>
      <c r="V164">
        <f>VLOOKUP(S164,'Table 2.5c'!$B$3:$J$192,8,FALSE)</f>
        <v>6.083333333333335E-2</v>
      </c>
      <c r="W164">
        <f>VLOOKUP(S164,'Table 2.5c'!$B$3:$J$192,9,FALSE)</f>
        <v>0.19166666666666665</v>
      </c>
    </row>
    <row r="165" spans="1:23" x14ac:dyDescent="0.25">
      <c r="S165">
        <v>331210</v>
      </c>
      <c r="T165" t="str">
        <f>VLOOKUP(S165,'Table 2.5c'!$B$3:$J$192,4,FALSE)</f>
        <v>Thorne Bay, Kasaan</v>
      </c>
      <c r="U165">
        <f>VLOOKUP($S165,'Table 2.5c'!$B$3:$J$192,7,FALSE)</f>
        <v>0.2525</v>
      </c>
      <c r="V165">
        <f>VLOOKUP(S165,'Table 2.5c'!$B$3:$J$192,8,FALSE)</f>
        <v>6.083333333333335E-2</v>
      </c>
      <c r="W165">
        <f>VLOOKUP(S165,'Table 2.5c'!$B$3:$J$192,9,FALSE)</f>
        <v>0.19166666666666665</v>
      </c>
    </row>
    <row r="166" spans="1:23" x14ac:dyDescent="0.25">
      <c r="S166">
        <v>331090</v>
      </c>
      <c r="T166" t="str">
        <f>VLOOKUP(S166,'Table 2.5c'!$B$3:$J$192,4,FALSE)</f>
        <v>Craig</v>
      </c>
      <c r="U166">
        <f>VLOOKUP($S166,'Table 2.5c'!$B$3:$J$192,7,FALSE)</f>
        <v>0.2525</v>
      </c>
      <c r="V166">
        <f>VLOOKUP(S166,'Table 2.5c'!$B$3:$J$192,8,FALSE)</f>
        <v>6.083333333333335E-2</v>
      </c>
      <c r="W166">
        <f>VLOOKUP(S166,'Table 2.5c'!$B$3:$J$192,9,FALSE)</f>
        <v>0.19166666666666665</v>
      </c>
    </row>
    <row r="167" spans="1:23" x14ac:dyDescent="0.25">
      <c r="S167">
        <v>331080</v>
      </c>
      <c r="T167" t="str">
        <f>VLOOKUP(S167,'Table 2.5c'!$B$3:$J$192,4,FALSE)</f>
        <v>Coffman Cove</v>
      </c>
      <c r="U167">
        <f>VLOOKUP($S167,'Table 2.5c'!$B$3:$J$192,7,FALSE)</f>
        <v>0.2525</v>
      </c>
      <c r="V167">
        <f>VLOOKUP(S167,'Table 2.5c'!$B$3:$J$192,8,FALSE)</f>
        <v>6.083333333333335E-2</v>
      </c>
      <c r="W167">
        <f>VLOOKUP(S167,'Table 2.5c'!$B$3:$J$192,9,FALSE)</f>
        <v>0.19166666666666665</v>
      </c>
    </row>
    <row r="168" spans="1:23" x14ac:dyDescent="0.25">
      <c r="S168">
        <v>331140</v>
      </c>
      <c r="T168" t="str">
        <f>VLOOKUP(S168,'Table 2.5c'!$B$3:$J$192,4,FALSE)</f>
        <v>Hollis</v>
      </c>
      <c r="U168">
        <f>VLOOKUP($S168,'Table 2.5c'!$B$3:$J$192,7,FALSE)</f>
        <v>0.2525</v>
      </c>
      <c r="V168">
        <f>VLOOKUP(S168,'Table 2.5c'!$B$3:$J$192,8,FALSE)</f>
        <v>6.083333333333335E-2</v>
      </c>
      <c r="W168">
        <f>VLOOKUP(S168,'Table 2.5c'!$B$3:$J$192,9,FALSE)</f>
        <v>0.19166666666666665</v>
      </c>
    </row>
    <row r="169" spans="1:23" x14ac:dyDescent="0.25">
      <c r="S169">
        <v>331150</v>
      </c>
      <c r="T169" t="str">
        <f>VLOOKUP(S169,'Table 2.5c'!$B$3:$J$192,4,FALSE)</f>
        <v>Hydaburg</v>
      </c>
      <c r="U169">
        <f>VLOOKUP($S169,'Table 2.5c'!$B$3:$J$192,7,FALSE)</f>
        <v>0.25083333333333335</v>
      </c>
      <c r="V169">
        <f>VLOOKUP(S169,'Table 2.5c'!$B$3:$J$192,8,FALSE)</f>
        <v>6.0833333333333323E-2</v>
      </c>
      <c r="W169">
        <f>VLOOKUP(S169,'Table 2.5c'!$B$3:$J$192,9,FALSE)</f>
        <v>0.19000000000000003</v>
      </c>
    </row>
    <row r="170" spans="1:23" x14ac:dyDescent="0.25">
      <c r="S170">
        <v>331190</v>
      </c>
      <c r="T170" t="str">
        <f>VLOOKUP(S170,'Table 2.5c'!$B$3:$J$192,4,FALSE)</f>
        <v>Skagway</v>
      </c>
      <c r="U170">
        <f>VLOOKUP($S170,'Table 2.5c'!$B$3:$J$192,7,FALSE)</f>
        <v>0.24499999999999997</v>
      </c>
      <c r="V170">
        <f>VLOOKUP(S170,'Table 2.5c'!$B$3:$J$192,8,FALSE)</f>
        <v>5.9166666666666645E-2</v>
      </c>
      <c r="W170">
        <f>VLOOKUP(S170,'Table 2.5c'!$B$3:$J$192,9,FALSE)</f>
        <v>0.18583333333333332</v>
      </c>
    </row>
    <row r="171" spans="1:23" x14ac:dyDescent="0.25">
      <c r="S171">
        <v>331910</v>
      </c>
      <c r="T171" t="str">
        <f>VLOOKUP(S171,'Table 2.5c'!$B$3:$J$192,4,FALSE)</f>
        <v>Clark's Point</v>
      </c>
      <c r="U171">
        <f>VLOOKUP($S171,'Table 2.5c'!$B$3:$J$192,7,FALSE)</f>
        <v>0.24166666666666667</v>
      </c>
      <c r="V171">
        <f>VLOOKUP(S171,'Table 2.5c'!$B$3:$J$192,8,FALSE)</f>
        <v>8.249999999999999E-2</v>
      </c>
      <c r="W171">
        <f>VLOOKUP(S171,'Table 2.5c'!$B$3:$J$192,9,FALSE)</f>
        <v>0.15916666666666668</v>
      </c>
    </row>
    <row r="172" spans="1:23" x14ac:dyDescent="0.25">
      <c r="S172">
        <v>331930</v>
      </c>
      <c r="T172" t="str">
        <f>VLOOKUP(S172,'Table 2.5c'!$B$3:$J$192,4,FALSE)</f>
        <v>Diomede</v>
      </c>
      <c r="U172">
        <f>VLOOKUP($S172,'Table 2.5c'!$B$3:$J$192,7,FALSE)</f>
        <v>0.19999999999999998</v>
      </c>
      <c r="V172">
        <f>VLOOKUP(S172,'Table 2.5c'!$B$3:$J$192,8,FALSE)</f>
        <v>0.15</v>
      </c>
      <c r="W172">
        <f>VLOOKUP(S172,'Table 2.5c'!$B$3:$J$192,9,FALSE)</f>
        <v>4.9999999999999996E-2</v>
      </c>
    </row>
    <row r="173" spans="1:23" x14ac:dyDescent="0.25">
      <c r="S173">
        <v>332370</v>
      </c>
      <c r="T173" t="str">
        <f>VLOOKUP(S173,'Table 2.5c'!$B$3:$J$192,4,FALSE)</f>
        <v>Kaktovik</v>
      </c>
      <c r="U173">
        <f>VLOOKUP($S173,'Table 2.5c'!$B$3:$J$192,7,FALSE)</f>
        <v>0.14999999999999997</v>
      </c>
      <c r="V173">
        <f>VLOOKUP(S173,'Table 2.5c'!$B$3:$J$192,8,FALSE)</f>
        <v>4.9999999999999767E-3</v>
      </c>
      <c r="W173">
        <f>VLOOKUP(S173,'Table 2.5c'!$B$3:$J$192,9,FALSE)</f>
        <v>0.14499999999999999</v>
      </c>
    </row>
    <row r="174" spans="1:23" x14ac:dyDescent="0.25">
      <c r="S174">
        <v>332360</v>
      </c>
      <c r="T174" t="str">
        <f>VLOOKUP(S174,'Table 2.5c'!$B$3:$J$192,4,FALSE)</f>
        <v>Atqasuk</v>
      </c>
      <c r="U174">
        <f>VLOOKUP($S174,'Table 2.5c'!$B$3:$J$192,7,FALSE)</f>
        <v>0.14999999999999997</v>
      </c>
      <c r="V174">
        <f>VLOOKUP(S174,'Table 2.5c'!$B$3:$J$192,8,FALSE)</f>
        <v>4.9999999999999767E-3</v>
      </c>
      <c r="W174">
        <f>VLOOKUP(S174,'Table 2.5c'!$B$3:$J$192,9,FALSE)</f>
        <v>0.14499999999999999</v>
      </c>
    </row>
    <row r="175" spans="1:23" x14ac:dyDescent="0.25">
      <c r="S175">
        <v>332390</v>
      </c>
      <c r="T175" t="str">
        <f>VLOOKUP(S175,'Table 2.5c'!$B$3:$J$192,4,FALSE)</f>
        <v>Point Hope</v>
      </c>
      <c r="U175">
        <f>VLOOKUP($S175,'Table 2.5c'!$B$3:$J$192,7,FALSE)</f>
        <v>0.14999999999999997</v>
      </c>
      <c r="V175">
        <f>VLOOKUP(S175,'Table 2.5c'!$B$3:$J$192,8,FALSE)</f>
        <v>4.9999999999999767E-3</v>
      </c>
      <c r="W175">
        <f>VLOOKUP(S175,'Table 2.5c'!$B$3:$J$192,9,FALSE)</f>
        <v>0.14499999999999999</v>
      </c>
    </row>
    <row r="176" spans="1:23" x14ac:dyDescent="0.25">
      <c r="A176" s="73" t="s">
        <v>554</v>
      </c>
      <c r="S176">
        <v>332400</v>
      </c>
      <c r="T176" t="str">
        <f>VLOOKUP(S176,'Table 2.5c'!$B$3:$J$192,4,FALSE)</f>
        <v>Point Lay</v>
      </c>
      <c r="U176">
        <f>VLOOKUP($S176,'Table 2.5c'!$B$3:$J$192,7,FALSE)</f>
        <v>0.14999999999999997</v>
      </c>
      <c r="V176">
        <f>VLOOKUP(S176,'Table 2.5c'!$B$3:$J$192,8,FALSE)</f>
        <v>4.9999999999999767E-3</v>
      </c>
      <c r="W176">
        <f>VLOOKUP(S176,'Table 2.5c'!$B$3:$J$192,9,FALSE)</f>
        <v>0.14499999999999999</v>
      </c>
    </row>
    <row r="177" spans="1:23" x14ac:dyDescent="0.25">
      <c r="S177">
        <v>332410</v>
      </c>
      <c r="T177" t="str">
        <f>VLOOKUP(S177,'Table 2.5c'!$B$3:$J$192,4,FALSE)</f>
        <v>Wainwright</v>
      </c>
      <c r="U177">
        <f>VLOOKUP($S177,'Table 2.5c'!$B$3:$J$192,7,FALSE)</f>
        <v>0.14999999999999997</v>
      </c>
      <c r="V177">
        <f>VLOOKUP(S177,'Table 2.5c'!$B$3:$J$192,8,FALSE)</f>
        <v>4.9999999999999767E-3</v>
      </c>
      <c r="W177">
        <f>VLOOKUP(S177,'Table 2.5c'!$B$3:$J$192,9,FALSE)</f>
        <v>0.14499999999999999</v>
      </c>
    </row>
    <row r="178" spans="1:23" x14ac:dyDescent="0.25">
      <c r="A178" s="3" t="str">
        <f>CONCATENATE("Figure H.  Fuel Oil Used for Electricity Generation by Certified Utilities, by Energy Regions (%), ", 'Read Me'!$D$1)</f>
        <v>Figure H.  Fuel Oil Used for Electricity Generation by Certified Utilities, by Energy Regions (%), 2014</v>
      </c>
      <c r="S178">
        <v>332350</v>
      </c>
      <c r="T178" t="str">
        <f>VLOOKUP(S178,'Table 2.5c'!$B$3:$J$192,4,FALSE)</f>
        <v>Anaktuvuk Pass</v>
      </c>
      <c r="U178">
        <f>VLOOKUP($S178,'Table 2.5c'!$B$3:$J$192,7,FALSE)</f>
        <v>0.14999999999999997</v>
      </c>
      <c r="V178">
        <f>VLOOKUP(S178,'Table 2.5c'!$B$3:$J$192,8,FALSE)</f>
        <v>4.9999999999999767E-3</v>
      </c>
      <c r="W178">
        <f>VLOOKUP(S178,'Table 2.5c'!$B$3:$J$192,9,FALSE)</f>
        <v>0.14499999999999999</v>
      </c>
    </row>
    <row r="179" spans="1:23" x14ac:dyDescent="0.25">
      <c r="S179">
        <v>332380</v>
      </c>
      <c r="T179" t="str">
        <f>VLOOKUP(S179,'Table 2.5c'!$B$3:$J$192,4,FALSE)</f>
        <v>Nuiqsut</v>
      </c>
      <c r="U179">
        <f>VLOOKUP($S179,'Table 2.5c'!$B$3:$J$192,7,FALSE)</f>
        <v>7.9999999999999988E-2</v>
      </c>
      <c r="V179">
        <f>VLOOKUP(S179,'Table 2.5c'!$B$3:$J$192,8,FALSE)</f>
        <v>0</v>
      </c>
      <c r="W179">
        <f>VLOOKUP(S179,'Table 2.5c'!$B$3:$J$192,9,FALSE)</f>
        <v>7.9999999999999988E-2</v>
      </c>
    </row>
    <row r="180" spans="1:23" x14ac:dyDescent="0.25">
      <c r="S180">
        <v>332570</v>
      </c>
      <c r="T180" t="e">
        <f>VLOOKUP(S180,'Table 2.5c'!$B$3:$J$192,4,FALSE)</f>
        <v>#N/A</v>
      </c>
      <c r="U180" t="e">
        <f>VLOOKUP($S180,'Table 2.5c'!$B$3:$J$192,7,FALSE)</f>
        <v>#N/A</v>
      </c>
      <c r="V180" t="e">
        <f>VLOOKUP(S180,'Table 2.5c'!$B$3:$J$192,8,FALSE)</f>
        <v>#N/A</v>
      </c>
      <c r="W180" t="e">
        <f>VLOOKUP(S180,'Table 2.5c'!$B$3:$J$192,9,FALSE)</f>
        <v>#N/A</v>
      </c>
    </row>
    <row r="181" spans="1:23" x14ac:dyDescent="0.25">
      <c r="S181">
        <v>331810</v>
      </c>
      <c r="T181" t="e">
        <f>VLOOKUP(S181,'Table 2.5c'!$B$3:$J$192,4,FALSE)</f>
        <v>#N/A</v>
      </c>
      <c r="U181" t="e">
        <f>VLOOKUP($S181,'Table 2.5c'!$B$3:$J$192,7,FALSE)</f>
        <v>#N/A</v>
      </c>
      <c r="V181" t="e">
        <f>VLOOKUP(S181,'Table 2.5c'!$B$3:$J$192,8,FALSE)</f>
        <v>#N/A</v>
      </c>
      <c r="W181" t="e">
        <f>VLOOKUP(S181,'Table 2.5c'!$B$3:$J$192,9,FALSE)</f>
        <v>#N/A</v>
      </c>
    </row>
    <row r="182" spans="1:23" x14ac:dyDescent="0.25">
      <c r="S182">
        <v>332470</v>
      </c>
      <c r="T182" t="e">
        <f>VLOOKUP(S182,'Table 2.5c'!$B$3:$J$192,4,FALSE)</f>
        <v>#N/A</v>
      </c>
      <c r="U182" t="e">
        <f>VLOOKUP($S182,'Table 2.5c'!$B$3:$J$192,7,FALSE)</f>
        <v>#N/A</v>
      </c>
      <c r="V182" t="e">
        <f>VLOOKUP(S182,'Table 2.5c'!$B$3:$J$192,8,FALSE)</f>
        <v>#N/A</v>
      </c>
      <c r="W182" t="e">
        <f>VLOOKUP(S182,'Table 2.5c'!$B$3:$J$192,9,FALSE)</f>
        <v>#N/A</v>
      </c>
    </row>
    <row r="183" spans="1:23" x14ac:dyDescent="0.25">
      <c r="S183">
        <v>332520</v>
      </c>
      <c r="T183" t="e">
        <f>VLOOKUP(S183,'Table 2.5c'!$B$3:$J$192,4,FALSE)</f>
        <v>#N/A</v>
      </c>
      <c r="U183" t="e">
        <f>VLOOKUP($S183,'Table 2.5c'!$B$3:$J$192,7,FALSE)</f>
        <v>#N/A</v>
      </c>
      <c r="V183" t="e">
        <f>VLOOKUP(S183,'Table 2.5c'!$B$3:$J$192,8,FALSE)</f>
        <v>#N/A</v>
      </c>
      <c r="W183" t="e">
        <f>VLOOKUP(S183,'Table 2.5c'!$B$3:$J$192,9,FALSE)</f>
        <v>#N/A</v>
      </c>
    </row>
    <row r="189" spans="1:23" x14ac:dyDescent="0.25">
      <c r="S189" s="85" t="s">
        <v>50</v>
      </c>
      <c r="T189" s="85"/>
      <c r="U189" s="85" t="s">
        <v>51</v>
      </c>
    </row>
    <row r="190" spans="1:23" x14ac:dyDescent="0.25">
      <c r="S190" s="20">
        <f>P204/SUM($O$204:$Q$204)</f>
        <v>0.44375700441762439</v>
      </c>
      <c r="T190" s="20"/>
      <c r="U190" s="20">
        <f>Q204/SUM($O$204:$Q$204)</f>
        <v>0.22416350711361147</v>
      </c>
    </row>
    <row r="191" spans="1:23" x14ac:dyDescent="0.25">
      <c r="S191" s="20">
        <f>P205/SUM($O205:$Q205)</f>
        <v>0.41911385707534637</v>
      </c>
      <c r="T191" s="20"/>
      <c r="U191" s="20">
        <f>Q205/SUM($O205:$Q205)</f>
        <v>0.21838751112019364</v>
      </c>
    </row>
    <row r="192" spans="1:23" x14ac:dyDescent="0.25">
      <c r="S192" s="20">
        <f>P206/SUM($O206:$Q206)</f>
        <v>0.14353019802874398</v>
      </c>
      <c r="T192" s="20"/>
      <c r="U192" s="20">
        <f>Q206/SUM($O206:$Q206)</f>
        <v>1.4341881062334801E-2</v>
      </c>
    </row>
    <row r="201" spans="1:18" x14ac:dyDescent="0.25">
      <c r="A201" s="73" t="s">
        <v>554</v>
      </c>
    </row>
    <row r="203" spans="1:18" x14ac:dyDescent="0.25">
      <c r="A203" s="3" t="str">
        <f>CONCATENATE("Figure I.  Distribution of Sales, Revenue and Customer by Customer Type by Certified Utilities (%), ",'Read Me'!D1)</f>
        <v>Figure I.  Distribution of Sales, Revenue and Customer by Customer Type by Certified Utilities (%), 2014</v>
      </c>
      <c r="O203" s="85" t="s">
        <v>49</v>
      </c>
      <c r="P203" s="85" t="s">
        <v>50</v>
      </c>
      <c r="Q203" s="85" t="s">
        <v>51</v>
      </c>
      <c r="R203" s="85" t="s">
        <v>49</v>
      </c>
    </row>
    <row r="204" spans="1:18" x14ac:dyDescent="0.25">
      <c r="N204" s="86" t="s">
        <v>527</v>
      </c>
      <c r="O204" s="15">
        <f>'Table 1.h'!B14</f>
        <v>2019234.57</v>
      </c>
      <c r="P204" s="15">
        <f>'Table 1.h'!C14</f>
        <v>2698298.1940000001</v>
      </c>
      <c r="Q204" s="15">
        <f>'Table 1.h'!D14</f>
        <v>1363043.2429999998</v>
      </c>
      <c r="R204" s="20">
        <f>O204/SUM($O204:$Q204)</f>
        <v>0.33207948846876406</v>
      </c>
    </row>
    <row r="205" spans="1:18" x14ac:dyDescent="0.25">
      <c r="N205" s="85" t="s">
        <v>528</v>
      </c>
      <c r="O205" s="15">
        <f>'Table 1.i'!B14</f>
        <v>389903.65646616661</v>
      </c>
      <c r="P205" s="15">
        <f>'Table 1.i'!C14</f>
        <v>450799.01277383341</v>
      </c>
      <c r="Q205" s="15">
        <f>'Table 1.i'!D14</f>
        <v>234897.68413316665</v>
      </c>
      <c r="R205" s="20">
        <f>O205/SUM($O205:$Q205)</f>
        <v>0.36249863180446001</v>
      </c>
    </row>
    <row r="206" spans="1:18" x14ac:dyDescent="0.25">
      <c r="N206" s="85" t="s">
        <v>529</v>
      </c>
      <c r="O206" s="15">
        <f>'Table 1.j'!B14</f>
        <v>279733</v>
      </c>
      <c r="P206" s="15">
        <f>'Table 1.j'!C14</f>
        <v>47677</v>
      </c>
      <c r="Q206" s="15">
        <f>'Table 1.j'!D14</f>
        <v>4764</v>
      </c>
      <c r="R206" s="20">
        <f>O206/SUM($O206:$Q206)</f>
        <v>0.84212792090892119</v>
      </c>
    </row>
    <row r="224" spans="1:1" x14ac:dyDescent="0.25">
      <c r="A224" s="73" t="s">
        <v>554</v>
      </c>
    </row>
    <row r="226" spans="1:1" x14ac:dyDescent="0.25">
      <c r="A226" s="3" t="str">
        <f>CONCATENATE("Figure J.  Wind Net Generation in Alaska, 2008-",'Read Me'!$D$1)</f>
        <v>Figure J.  Wind Net Generation in Alaska, 2008-2014</v>
      </c>
    </row>
    <row r="246" spans="1:1" x14ac:dyDescent="0.25">
      <c r="A246" s="73" t="s">
        <v>554</v>
      </c>
    </row>
  </sheetData>
  <autoFilter ref="S3:W183" xr:uid="{00000000-0001-0000-0100-000000000000}">
    <sortState xmlns:xlrd2="http://schemas.microsoft.com/office/spreadsheetml/2017/richdata2" ref="S4:W183">
      <sortCondition descending="1" ref="U3:U183"/>
    </sortState>
  </autoFilter>
  <sortState xmlns:xlrd2="http://schemas.microsoft.com/office/spreadsheetml/2017/richdata2" ref="S4:W166">
    <sortCondition descending="1" ref="W4:W166"/>
  </sortState>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T192"/>
  <sheetViews>
    <sheetView workbookViewId="0">
      <pane xSplit="2" ySplit="2" topLeftCell="C3" activePane="bottomRight" state="frozen"/>
      <selection activeCell="H4" sqref="H4"/>
      <selection pane="topRight" activeCell="H4" sqref="H4"/>
      <selection pane="bottomLeft" activeCell="H4" sqref="H4"/>
      <selection pane="bottomRight" activeCell="A4" sqref="A4:XFD6"/>
    </sheetView>
  </sheetViews>
  <sheetFormatPr defaultColWidth="9.140625" defaultRowHeight="15" x14ac:dyDescent="0.25"/>
  <cols>
    <col min="1" max="1" width="8.85546875" customWidth="1"/>
    <col min="2" max="2" width="8" customWidth="1"/>
    <col min="3" max="3" width="8" style="149" customWidth="1"/>
    <col min="4" max="4" width="57.140625" bestFit="1" customWidth="1"/>
    <col min="5" max="5" width="18.28515625" bestFit="1" customWidth="1"/>
    <col min="6" max="6" width="23.140625" customWidth="1"/>
    <col min="7" max="7" width="17" customWidth="1"/>
    <col min="8" max="9" width="12.85546875" style="236" customWidth="1"/>
    <col min="10" max="10" width="12.85546875" style="149" customWidth="1"/>
    <col min="11" max="11" width="12.85546875" style="251" customWidth="1"/>
    <col min="12" max="16" width="12.85546875" style="149" customWidth="1"/>
    <col min="17" max="18" width="12.85546875" customWidth="1"/>
    <col min="19" max="19" width="18.85546875" customWidth="1"/>
    <col min="20" max="20" width="12.85546875" customWidth="1"/>
  </cols>
  <sheetData>
    <row r="1" spans="1:20" x14ac:dyDescent="0.25">
      <c r="A1" s="3" t="s">
        <v>2155</v>
      </c>
      <c r="B1" s="3"/>
      <c r="C1" s="204"/>
      <c r="H1" s="234"/>
      <c r="I1" s="234"/>
      <c r="J1" s="194"/>
      <c r="K1" s="250"/>
      <c r="L1" s="193"/>
      <c r="M1" s="194"/>
      <c r="N1" s="193"/>
      <c r="O1" s="193"/>
      <c r="P1" s="194"/>
    </row>
    <row r="2" spans="1:20" s="23" customFormat="1" ht="45" customHeight="1" x14ac:dyDescent="0.25">
      <c r="A2" s="145" t="s">
        <v>1272</v>
      </c>
      <c r="B2" s="147" t="s">
        <v>564</v>
      </c>
      <c r="C2" s="147" t="s">
        <v>1371</v>
      </c>
      <c r="D2" s="145" t="s">
        <v>53</v>
      </c>
      <c r="E2" s="145" t="s">
        <v>55</v>
      </c>
      <c r="F2" s="358" t="s">
        <v>1279</v>
      </c>
      <c r="G2" s="147" t="s">
        <v>0</v>
      </c>
      <c r="H2" s="353" t="s">
        <v>2128</v>
      </c>
      <c r="I2" s="353" t="s">
        <v>2129</v>
      </c>
      <c r="J2" s="359" t="s">
        <v>445</v>
      </c>
      <c r="K2" s="184" t="s">
        <v>2130</v>
      </c>
      <c r="L2" s="360" t="s">
        <v>2131</v>
      </c>
      <c r="M2" s="359" t="s">
        <v>449</v>
      </c>
      <c r="N2" s="360" t="s">
        <v>2132</v>
      </c>
      <c r="O2" s="360" t="s">
        <v>2133</v>
      </c>
      <c r="P2" s="359" t="s">
        <v>453</v>
      </c>
      <c r="Q2" s="145" t="s">
        <v>57</v>
      </c>
      <c r="R2" s="145" t="s">
        <v>571</v>
      </c>
      <c r="S2" s="145" t="s">
        <v>1063</v>
      </c>
      <c r="T2" s="145" t="s">
        <v>58</v>
      </c>
    </row>
    <row r="3" spans="1:20" x14ac:dyDescent="0.25">
      <c r="A3" t="s">
        <v>1257</v>
      </c>
      <c r="B3">
        <v>0</v>
      </c>
      <c r="C3" s="149">
        <v>227</v>
      </c>
      <c r="D3" t="s">
        <v>1273</v>
      </c>
      <c r="E3" t="s">
        <v>1005</v>
      </c>
      <c r="F3" s="23" t="s">
        <v>1008</v>
      </c>
      <c r="G3" t="s">
        <v>10</v>
      </c>
      <c r="H3" s="190">
        <v>0</v>
      </c>
      <c r="I3" s="235">
        <v>0</v>
      </c>
      <c r="J3" s="233">
        <v>0</v>
      </c>
      <c r="K3" s="190">
        <v>631284.40366972471</v>
      </c>
      <c r="L3" s="189">
        <v>127568.80733944953</v>
      </c>
      <c r="M3" s="233">
        <v>0.20207818631012933</v>
      </c>
      <c r="N3" s="190">
        <v>0</v>
      </c>
      <c r="O3" s="189">
        <v>0</v>
      </c>
      <c r="P3" s="233">
        <v>0</v>
      </c>
      <c r="Q3" s="148" t="s">
        <v>1069</v>
      </c>
      <c r="R3" s="148">
        <v>12</v>
      </c>
      <c r="S3" t="s">
        <v>1007</v>
      </c>
      <c r="T3" t="s">
        <v>501</v>
      </c>
    </row>
    <row r="4" spans="1:20" x14ac:dyDescent="0.25">
      <c r="A4" t="s">
        <v>1081</v>
      </c>
      <c r="B4">
        <v>332010</v>
      </c>
      <c r="C4" s="149">
        <v>417</v>
      </c>
      <c r="D4" t="s">
        <v>78</v>
      </c>
      <c r="E4" t="s">
        <v>224</v>
      </c>
      <c r="F4" s="23" t="s">
        <v>832</v>
      </c>
      <c r="G4" t="s">
        <v>13</v>
      </c>
      <c r="H4" s="190">
        <v>879.19166666666672</v>
      </c>
      <c r="I4" s="235">
        <v>383.32756666666671</v>
      </c>
      <c r="J4" s="233">
        <v>0.43600000000000005</v>
      </c>
      <c r="K4" s="190">
        <v>1823.8660714285716</v>
      </c>
      <c r="L4" s="189">
        <v>795.20560714285716</v>
      </c>
      <c r="M4" s="233">
        <v>0.436</v>
      </c>
      <c r="N4" s="190">
        <v>3114.1142857142859</v>
      </c>
      <c r="O4" s="189">
        <v>1357.7538285714288</v>
      </c>
      <c r="P4" s="233">
        <v>47.521384000000005</v>
      </c>
      <c r="Q4" s="148" t="s">
        <v>547</v>
      </c>
      <c r="R4" s="148">
        <v>12</v>
      </c>
      <c r="S4" t="s">
        <v>224</v>
      </c>
      <c r="T4" t="s">
        <v>2143</v>
      </c>
    </row>
    <row r="5" spans="1:20" x14ac:dyDescent="0.25">
      <c r="A5" t="s">
        <v>1211</v>
      </c>
      <c r="B5">
        <v>332190</v>
      </c>
      <c r="C5" s="149">
        <v>570</v>
      </c>
      <c r="D5" t="s">
        <v>402</v>
      </c>
      <c r="E5" t="s">
        <v>403</v>
      </c>
      <c r="F5" s="23" t="s">
        <v>901</v>
      </c>
      <c r="G5" t="s">
        <v>9</v>
      </c>
      <c r="H5" s="190">
        <v>973.77777777777783</v>
      </c>
      <c r="I5" s="235">
        <v>1723.5866666666668</v>
      </c>
      <c r="J5" s="233">
        <v>1.7699999999999998</v>
      </c>
      <c r="K5" s="190">
        <v>16694</v>
      </c>
      <c r="L5" s="189">
        <v>29548.379999999994</v>
      </c>
      <c r="M5" s="233">
        <v>1.7699999999999998</v>
      </c>
      <c r="N5" s="190">
        <v>1891.8749999999998</v>
      </c>
      <c r="O5" s="189">
        <v>3348.6187499999992</v>
      </c>
      <c r="P5" s="233">
        <v>26.788949999999993</v>
      </c>
      <c r="Q5" s="148" t="s">
        <v>547</v>
      </c>
      <c r="R5" s="148">
        <v>12</v>
      </c>
      <c r="S5" t="s">
        <v>403</v>
      </c>
      <c r="T5" t="s">
        <v>2143</v>
      </c>
    </row>
    <row r="6" spans="1:20" x14ac:dyDescent="0.25">
      <c r="A6" t="s">
        <v>1179</v>
      </c>
      <c r="B6">
        <v>331930</v>
      </c>
      <c r="C6" s="149">
        <v>383</v>
      </c>
      <c r="D6" t="s">
        <v>397</v>
      </c>
      <c r="E6" t="s">
        <v>398</v>
      </c>
      <c r="F6" s="23" t="s">
        <v>797</v>
      </c>
      <c r="G6" t="s">
        <v>5</v>
      </c>
      <c r="H6" s="190">
        <v>1000.4358974358973</v>
      </c>
      <c r="I6" s="235">
        <v>200.08717948717944</v>
      </c>
      <c r="J6" s="233">
        <v>0.19999999999999998</v>
      </c>
      <c r="K6" s="190">
        <v>4403.2857142857147</v>
      </c>
      <c r="L6" s="189">
        <v>880.65714285714273</v>
      </c>
      <c r="M6" s="233">
        <v>0.19999999999999998</v>
      </c>
      <c r="N6" s="190">
        <v>1268.8333333333333</v>
      </c>
      <c r="O6" s="189">
        <v>253.76666666666665</v>
      </c>
      <c r="P6" s="233">
        <v>1.5225999999999997</v>
      </c>
      <c r="Q6" s="148" t="s">
        <v>547</v>
      </c>
      <c r="R6" s="148">
        <v>12</v>
      </c>
      <c r="S6" t="s">
        <v>398</v>
      </c>
      <c r="T6" t="s">
        <v>2143</v>
      </c>
    </row>
    <row r="7" spans="1:20" x14ac:dyDescent="0.25">
      <c r="A7" t="s">
        <v>1176</v>
      </c>
      <c r="B7">
        <v>331910</v>
      </c>
      <c r="C7" s="149">
        <v>360</v>
      </c>
      <c r="D7" t="s">
        <v>193</v>
      </c>
      <c r="E7" t="s">
        <v>194</v>
      </c>
      <c r="F7" s="23" t="s">
        <v>782</v>
      </c>
      <c r="G7" t="s">
        <v>6</v>
      </c>
      <c r="H7" s="190">
        <v>1249.8</v>
      </c>
      <c r="I7" s="235">
        <v>302.03499999999997</v>
      </c>
      <c r="J7" s="233">
        <v>0.24166666666666664</v>
      </c>
      <c r="K7" s="190">
        <v>1922.25</v>
      </c>
      <c r="L7" s="189">
        <v>464.54375000000005</v>
      </c>
      <c r="M7" s="233">
        <v>0.24166666666666667</v>
      </c>
      <c r="N7" s="190">
        <v>1139.5</v>
      </c>
      <c r="O7" s="189">
        <v>275.37916666666661</v>
      </c>
      <c r="P7" s="233">
        <v>2.7537916666666664</v>
      </c>
      <c r="Q7" s="148" t="s">
        <v>547</v>
      </c>
      <c r="R7" s="148">
        <v>12</v>
      </c>
      <c r="S7" t="s">
        <v>194</v>
      </c>
      <c r="T7" t="s">
        <v>2143</v>
      </c>
    </row>
    <row r="8" spans="1:20" x14ac:dyDescent="0.25">
      <c r="A8" t="s">
        <v>1206</v>
      </c>
      <c r="B8">
        <v>332140</v>
      </c>
      <c r="C8" s="149">
        <v>687</v>
      </c>
      <c r="D8" t="s">
        <v>260</v>
      </c>
      <c r="E8" t="s">
        <v>261</v>
      </c>
      <c r="F8" s="23" t="s">
        <v>891</v>
      </c>
      <c r="G8" t="s">
        <v>14</v>
      </c>
      <c r="H8" s="190">
        <v>1454.6271186440681</v>
      </c>
      <c r="I8" s="235">
        <v>1381.8957627118641</v>
      </c>
      <c r="J8" s="233">
        <v>0.94999999999999984</v>
      </c>
      <c r="K8" s="190">
        <v>10114.142857142855</v>
      </c>
      <c r="L8" s="189">
        <v>9608.4357142857134</v>
      </c>
      <c r="M8" s="233">
        <v>0.95</v>
      </c>
      <c r="N8" s="190">
        <v>7909.4</v>
      </c>
      <c r="O8" s="189">
        <v>7513.9299999999976</v>
      </c>
      <c r="P8" s="233">
        <v>75.139299999999977</v>
      </c>
      <c r="Q8" s="148" t="s">
        <v>547</v>
      </c>
      <c r="R8" s="148">
        <v>12</v>
      </c>
      <c r="S8" t="s">
        <v>261</v>
      </c>
      <c r="T8" t="s">
        <v>2143</v>
      </c>
    </row>
    <row r="9" spans="1:20" x14ac:dyDescent="0.25">
      <c r="A9" t="s">
        <v>1084</v>
      </c>
      <c r="B9">
        <v>331130</v>
      </c>
      <c r="C9" s="149">
        <v>2</v>
      </c>
      <c r="D9" t="s">
        <v>78</v>
      </c>
      <c r="E9" t="s">
        <v>88</v>
      </c>
      <c r="F9" s="23" t="s">
        <v>634</v>
      </c>
      <c r="G9" t="s">
        <v>14</v>
      </c>
      <c r="H9" s="190">
        <v>1501.5</v>
      </c>
      <c r="I9" s="235">
        <v>3599.8462500000005</v>
      </c>
      <c r="J9" s="233">
        <v>2.3975000000000004</v>
      </c>
      <c r="K9" s="190">
        <v>8667</v>
      </c>
      <c r="L9" s="189">
        <v>20779.132500000003</v>
      </c>
      <c r="M9" s="233">
        <v>2.3975000000000004</v>
      </c>
      <c r="N9" s="190">
        <v>0</v>
      </c>
      <c r="O9" s="189">
        <v>0</v>
      </c>
      <c r="P9" s="233">
        <v>0</v>
      </c>
      <c r="Q9" s="148" t="s">
        <v>547</v>
      </c>
      <c r="R9" s="148">
        <v>12</v>
      </c>
      <c r="S9" t="s">
        <v>88</v>
      </c>
      <c r="T9" t="s">
        <v>2143</v>
      </c>
    </row>
    <row r="10" spans="1:20" x14ac:dyDescent="0.25">
      <c r="A10" t="s">
        <v>1168</v>
      </c>
      <c r="B10">
        <v>331840</v>
      </c>
      <c r="C10" s="149">
        <v>682</v>
      </c>
      <c r="D10" t="s">
        <v>175</v>
      </c>
      <c r="E10" t="s">
        <v>176</v>
      </c>
      <c r="F10" s="23" t="s">
        <v>762</v>
      </c>
      <c r="G10" t="s">
        <v>14</v>
      </c>
      <c r="H10" s="190">
        <v>1591.7045454545457</v>
      </c>
      <c r="I10" s="235">
        <v>1512.119318181818</v>
      </c>
      <c r="J10" s="233">
        <v>0.94999999999999973</v>
      </c>
      <c r="K10" s="190">
        <v>9069.3333333333321</v>
      </c>
      <c r="L10" s="189">
        <v>8615.8666666666631</v>
      </c>
      <c r="M10" s="233">
        <v>0.94999999999999984</v>
      </c>
      <c r="N10" s="190">
        <v>45520</v>
      </c>
      <c r="O10" s="189">
        <v>43243.999999999993</v>
      </c>
      <c r="P10" s="233">
        <v>259.46399999999994</v>
      </c>
      <c r="Q10" s="148" t="s">
        <v>547</v>
      </c>
      <c r="R10" s="148">
        <v>12</v>
      </c>
      <c r="S10" t="s">
        <v>176</v>
      </c>
      <c r="T10" t="s">
        <v>2143</v>
      </c>
    </row>
    <row r="11" spans="1:20" x14ac:dyDescent="0.25">
      <c r="A11" t="s">
        <v>1102</v>
      </c>
      <c r="B11">
        <v>331800</v>
      </c>
      <c r="C11" s="149">
        <v>43</v>
      </c>
      <c r="D11" t="s">
        <v>1286</v>
      </c>
      <c r="E11" t="s">
        <v>1103</v>
      </c>
      <c r="F11" s="23" t="s">
        <v>642</v>
      </c>
      <c r="G11" t="s">
        <v>9</v>
      </c>
      <c r="H11" s="190">
        <v>1597.1221461187215</v>
      </c>
      <c r="I11" s="235">
        <v>942.30206621004561</v>
      </c>
      <c r="J11" s="233">
        <v>0.59</v>
      </c>
      <c r="K11" s="190">
        <v>7474.3420502092049</v>
      </c>
      <c r="L11" s="189">
        <v>4409.8618096234304</v>
      </c>
      <c r="M11" s="233">
        <v>0.59</v>
      </c>
      <c r="N11" s="190">
        <v>21423.52173913044</v>
      </c>
      <c r="O11" s="189">
        <v>12639.877826086957</v>
      </c>
      <c r="P11" s="233">
        <v>581.43438000000003</v>
      </c>
      <c r="Q11" s="148" t="s">
        <v>547</v>
      </c>
      <c r="R11" s="148">
        <v>12</v>
      </c>
      <c r="S11" t="s">
        <v>1103</v>
      </c>
      <c r="T11" t="s">
        <v>2143</v>
      </c>
    </row>
    <row r="12" spans="1:20" x14ac:dyDescent="0.25">
      <c r="A12" t="s">
        <v>1258</v>
      </c>
      <c r="B12">
        <v>332630</v>
      </c>
      <c r="C12" s="149">
        <v>363</v>
      </c>
      <c r="D12" t="s">
        <v>361</v>
      </c>
      <c r="E12" t="s">
        <v>362</v>
      </c>
      <c r="F12" s="23" t="s">
        <v>1012</v>
      </c>
      <c r="G12" t="s">
        <v>13</v>
      </c>
      <c r="H12" s="190">
        <v>1719.3385826771655</v>
      </c>
      <c r="I12" s="235">
        <v>1237.923779527559</v>
      </c>
      <c r="J12" s="233">
        <v>0.71999999999999986</v>
      </c>
      <c r="K12" s="190">
        <v>3330.0476190476197</v>
      </c>
      <c r="L12" s="189">
        <v>2397.6342857142854</v>
      </c>
      <c r="M12" s="233">
        <v>0.71999999999999986</v>
      </c>
      <c r="N12" s="190">
        <v>1911.2142857142856</v>
      </c>
      <c r="O12" s="189">
        <v>1376.0742857142855</v>
      </c>
      <c r="P12" s="233">
        <v>19.265039999999996</v>
      </c>
      <c r="Q12" s="148" t="s">
        <v>547</v>
      </c>
      <c r="R12" s="148">
        <v>12</v>
      </c>
      <c r="S12" t="s">
        <v>362</v>
      </c>
      <c r="T12" t="s">
        <v>2143</v>
      </c>
    </row>
    <row r="13" spans="1:20" x14ac:dyDescent="0.25">
      <c r="A13" t="s">
        <v>1256</v>
      </c>
      <c r="B13">
        <v>332200</v>
      </c>
      <c r="C13" s="149">
        <v>264</v>
      </c>
      <c r="D13" t="s">
        <v>359</v>
      </c>
      <c r="E13" t="s">
        <v>360</v>
      </c>
      <c r="F13" s="23" t="s">
        <v>1003</v>
      </c>
      <c r="G13" t="s">
        <v>14</v>
      </c>
      <c r="H13" s="190">
        <v>1849.4044943820224</v>
      </c>
      <c r="I13" s="235">
        <v>1622.8524438202246</v>
      </c>
      <c r="J13" s="233">
        <v>0.87749999999999995</v>
      </c>
      <c r="K13" s="190">
        <v>8963.6666666666679</v>
      </c>
      <c r="L13" s="189">
        <v>7865.6175000000012</v>
      </c>
      <c r="M13" s="233">
        <v>0.87749999999999995</v>
      </c>
      <c r="N13" s="190">
        <v>6255.4444444444453</v>
      </c>
      <c r="O13" s="189">
        <v>5489.1525000000001</v>
      </c>
      <c r="P13" s="233">
        <v>49.402372500000006</v>
      </c>
      <c r="Q13" s="148" t="s">
        <v>547</v>
      </c>
      <c r="R13" s="148">
        <v>12</v>
      </c>
      <c r="S13" t="s">
        <v>360</v>
      </c>
      <c r="T13" t="s">
        <v>2143</v>
      </c>
    </row>
    <row r="14" spans="1:20" x14ac:dyDescent="0.25">
      <c r="A14" t="s">
        <v>1219</v>
      </c>
      <c r="B14">
        <v>332270</v>
      </c>
      <c r="C14" s="149">
        <v>343</v>
      </c>
      <c r="D14" t="s">
        <v>279</v>
      </c>
      <c r="E14" t="s">
        <v>284</v>
      </c>
      <c r="F14" s="23" t="s">
        <v>989</v>
      </c>
      <c r="G14" t="s">
        <v>14</v>
      </c>
      <c r="H14" s="190">
        <v>1854.4736842105262</v>
      </c>
      <c r="I14" s="235">
        <v>2101.7368421052633</v>
      </c>
      <c r="J14" s="233">
        <v>1.1333333333333335</v>
      </c>
      <c r="K14" s="190">
        <v>7430.2857142857138</v>
      </c>
      <c r="L14" s="189">
        <v>8420.9904761904763</v>
      </c>
      <c r="M14" s="233">
        <v>1.1333333333333335</v>
      </c>
      <c r="N14" s="190">
        <v>11002.999999999998</v>
      </c>
      <c r="O14" s="189">
        <v>12470.066666666668</v>
      </c>
      <c r="P14" s="233">
        <v>12.470066666666668</v>
      </c>
      <c r="Q14" s="148" t="s">
        <v>547</v>
      </c>
      <c r="R14" s="148">
        <v>12</v>
      </c>
      <c r="S14" t="s">
        <v>284</v>
      </c>
      <c r="T14" t="s">
        <v>2143</v>
      </c>
    </row>
    <row r="15" spans="1:20" x14ac:dyDescent="0.25">
      <c r="A15" t="s">
        <v>1244</v>
      </c>
      <c r="B15">
        <v>332530</v>
      </c>
      <c r="C15" s="149">
        <v>364</v>
      </c>
      <c r="D15" t="s">
        <v>332</v>
      </c>
      <c r="E15" t="s">
        <v>333</v>
      </c>
      <c r="F15" s="23" t="s">
        <v>975</v>
      </c>
      <c r="G15" t="s">
        <v>14</v>
      </c>
      <c r="H15" s="190">
        <v>1909.9615384615383</v>
      </c>
      <c r="I15" s="235">
        <v>1604.3676923076921</v>
      </c>
      <c r="J15" s="233">
        <v>0.84</v>
      </c>
      <c r="K15" s="190">
        <v>5167.6296296296296</v>
      </c>
      <c r="L15" s="189">
        <v>4340.8088888888888</v>
      </c>
      <c r="M15" s="233">
        <v>0.84</v>
      </c>
      <c r="N15" s="190">
        <v>4432.409090909091</v>
      </c>
      <c r="O15" s="189">
        <v>3723.2236363636366</v>
      </c>
      <c r="P15" s="233">
        <v>81.910920000000004</v>
      </c>
      <c r="Q15" s="148" t="s">
        <v>547</v>
      </c>
      <c r="R15" s="148">
        <v>11</v>
      </c>
      <c r="S15" t="s">
        <v>333</v>
      </c>
      <c r="T15" t="s">
        <v>2143</v>
      </c>
    </row>
    <row r="16" spans="1:20" x14ac:dyDescent="0.25">
      <c r="A16" t="s">
        <v>1185</v>
      </c>
      <c r="B16">
        <v>331830</v>
      </c>
      <c r="C16" s="149">
        <v>341</v>
      </c>
      <c r="D16" t="s">
        <v>216</v>
      </c>
      <c r="E16" t="s">
        <v>217</v>
      </c>
      <c r="F16" s="23" t="s">
        <v>821</v>
      </c>
      <c r="G16" t="s">
        <v>14</v>
      </c>
      <c r="H16" s="190">
        <v>1955.048275862069</v>
      </c>
      <c r="I16" s="235">
        <v>1423.9268275862073</v>
      </c>
      <c r="J16" s="233">
        <v>0.7283333333333335</v>
      </c>
      <c r="K16" s="190">
        <v>6472.4285714285706</v>
      </c>
      <c r="L16" s="189">
        <v>4714.0854761904766</v>
      </c>
      <c r="M16" s="233">
        <v>0.72833333333333339</v>
      </c>
      <c r="N16" s="190">
        <v>19469.714285714283</v>
      </c>
      <c r="O16" s="189">
        <v>14180.441904761907</v>
      </c>
      <c r="P16" s="233">
        <v>99.263093333333345</v>
      </c>
      <c r="Q16" s="148" t="s">
        <v>547</v>
      </c>
      <c r="R16" s="148">
        <v>12</v>
      </c>
      <c r="S16" t="s">
        <v>217</v>
      </c>
      <c r="T16" t="s">
        <v>2143</v>
      </c>
    </row>
    <row r="17" spans="1:20" x14ac:dyDescent="0.25">
      <c r="A17" t="s">
        <v>1180</v>
      </c>
      <c r="B17">
        <v>331940</v>
      </c>
      <c r="C17" s="149">
        <v>320</v>
      </c>
      <c r="D17" t="s">
        <v>204</v>
      </c>
      <c r="E17" t="s">
        <v>205</v>
      </c>
      <c r="F17" s="23" t="s">
        <v>808</v>
      </c>
      <c r="G17" t="s">
        <v>6</v>
      </c>
      <c r="H17" s="190">
        <v>1985</v>
      </c>
      <c r="I17" s="235">
        <v>1707.1000000000004</v>
      </c>
      <c r="J17" s="233">
        <v>0.86</v>
      </c>
      <c r="K17" s="190">
        <v>21369.266666666666</v>
      </c>
      <c r="L17" s="189">
        <v>18377.569333333333</v>
      </c>
      <c r="M17" s="233">
        <v>0.85999999999999988</v>
      </c>
      <c r="N17" s="190">
        <v>6919.1578947368425</v>
      </c>
      <c r="O17" s="189">
        <v>5950.475789473684</v>
      </c>
      <c r="P17" s="233">
        <v>113.05904</v>
      </c>
      <c r="Q17" s="148" t="s">
        <v>547</v>
      </c>
      <c r="R17" s="148">
        <v>12</v>
      </c>
      <c r="S17" t="s">
        <v>205</v>
      </c>
      <c r="T17" t="s">
        <v>2143</v>
      </c>
    </row>
    <row r="18" spans="1:20" x14ac:dyDescent="0.25">
      <c r="A18" t="s">
        <v>1080</v>
      </c>
      <c r="B18">
        <v>331110</v>
      </c>
      <c r="C18" s="149">
        <v>2</v>
      </c>
      <c r="D18" t="s">
        <v>78</v>
      </c>
      <c r="E18" t="s">
        <v>632</v>
      </c>
      <c r="F18" s="23" t="s">
        <v>631</v>
      </c>
      <c r="G18" t="s">
        <v>14</v>
      </c>
      <c r="H18" s="190">
        <v>2057.2086330935253</v>
      </c>
      <c r="I18" s="235">
        <v>1482.9045563549159</v>
      </c>
      <c r="J18" s="233">
        <v>0.72083333333333333</v>
      </c>
      <c r="K18" s="190">
        <v>6442.4285714285716</v>
      </c>
      <c r="L18" s="189">
        <v>4643.9172619047622</v>
      </c>
      <c r="M18" s="233">
        <v>0.72083333333333333</v>
      </c>
      <c r="N18" s="190">
        <v>6622.0000000000009</v>
      </c>
      <c r="O18" s="189">
        <v>4773.3583333333336</v>
      </c>
      <c r="P18" s="233">
        <v>109.78724166666667</v>
      </c>
      <c r="Q18" s="148" t="s">
        <v>547</v>
      </c>
      <c r="R18" s="148">
        <v>12</v>
      </c>
      <c r="S18" t="s">
        <v>632</v>
      </c>
      <c r="T18" t="s">
        <v>2143</v>
      </c>
    </row>
    <row r="19" spans="1:20" x14ac:dyDescent="0.25">
      <c r="A19" t="s">
        <v>1255</v>
      </c>
      <c r="B19">
        <v>331005</v>
      </c>
      <c r="C19" s="149">
        <v>684</v>
      </c>
      <c r="D19" t="s">
        <v>355</v>
      </c>
      <c r="E19" t="s">
        <v>356</v>
      </c>
      <c r="F19" s="23" t="s">
        <v>999</v>
      </c>
      <c r="G19" t="s">
        <v>4</v>
      </c>
      <c r="H19" s="190">
        <v>2101.6273291925463</v>
      </c>
      <c r="I19" s="235">
        <v>3035.100134575569</v>
      </c>
      <c r="J19" s="233">
        <v>1.4441666666666666</v>
      </c>
      <c r="K19" s="190">
        <v>4147.3294117647056</v>
      </c>
      <c r="L19" s="189">
        <v>5989.4348921568626</v>
      </c>
      <c r="M19" s="233">
        <v>1.4441666666666666</v>
      </c>
      <c r="N19" s="190">
        <v>19696.888888888891</v>
      </c>
      <c r="O19" s="189">
        <v>28445.59037037037</v>
      </c>
      <c r="P19" s="233">
        <v>768.03093999999999</v>
      </c>
      <c r="Q19" s="148" t="s">
        <v>547</v>
      </c>
      <c r="R19" s="148">
        <v>12</v>
      </c>
      <c r="S19" t="s">
        <v>356</v>
      </c>
      <c r="T19" t="s">
        <v>2143</v>
      </c>
    </row>
    <row r="20" spans="1:20" x14ac:dyDescent="0.25">
      <c r="A20" t="s">
        <v>1181</v>
      </c>
      <c r="B20">
        <v>331960</v>
      </c>
      <c r="C20" s="149">
        <v>701</v>
      </c>
      <c r="D20" t="s">
        <v>206</v>
      </c>
      <c r="E20" t="s">
        <v>207</v>
      </c>
      <c r="F20" s="23" t="s">
        <v>810</v>
      </c>
      <c r="G20" t="s">
        <v>13</v>
      </c>
      <c r="H20" s="190">
        <v>2117.7499999999995</v>
      </c>
      <c r="I20" s="235">
        <v>1655.374583333333</v>
      </c>
      <c r="J20" s="233">
        <v>0.78166666666666673</v>
      </c>
      <c r="K20" s="190">
        <v>3981.4827586206902</v>
      </c>
      <c r="L20" s="189">
        <v>3112.1923563218397</v>
      </c>
      <c r="M20" s="233">
        <v>0.78166666666666673</v>
      </c>
      <c r="N20" s="190">
        <v>1766.1428571428571</v>
      </c>
      <c r="O20" s="189">
        <v>1380.5350000000001</v>
      </c>
      <c r="P20" s="233">
        <v>9.6637450000000005</v>
      </c>
      <c r="Q20" s="148" t="s">
        <v>547</v>
      </c>
      <c r="R20" s="148">
        <v>12</v>
      </c>
      <c r="S20" t="s">
        <v>207</v>
      </c>
      <c r="T20" t="s">
        <v>2143</v>
      </c>
    </row>
    <row r="21" spans="1:20" x14ac:dyDescent="0.25">
      <c r="A21" t="s">
        <v>1161</v>
      </c>
      <c r="B21">
        <v>331770</v>
      </c>
      <c r="C21" s="149">
        <v>747</v>
      </c>
      <c r="D21" t="s">
        <v>159</v>
      </c>
      <c r="E21" t="s">
        <v>160</v>
      </c>
      <c r="F21" s="23" t="s">
        <v>744</v>
      </c>
      <c r="G21" t="s">
        <v>14</v>
      </c>
      <c r="H21" s="190">
        <v>2118.636363636364</v>
      </c>
      <c r="I21" s="235">
        <v>1977.3939393939397</v>
      </c>
      <c r="J21" s="233">
        <v>0.93333333333333335</v>
      </c>
      <c r="K21" s="190">
        <v>16567.249999999996</v>
      </c>
      <c r="L21" s="189">
        <v>15462.766666666666</v>
      </c>
      <c r="M21" s="233">
        <v>0.93333333333333346</v>
      </c>
      <c r="N21" s="190">
        <v>9388.75</v>
      </c>
      <c r="O21" s="189">
        <v>8762.8333333333339</v>
      </c>
      <c r="P21" s="233">
        <v>70.102666666666678</v>
      </c>
      <c r="Q21" s="148" t="s">
        <v>547</v>
      </c>
      <c r="R21" s="148">
        <v>12</v>
      </c>
      <c r="S21" t="s">
        <v>160</v>
      </c>
      <c r="T21" t="s">
        <v>2143</v>
      </c>
    </row>
    <row r="22" spans="1:20" x14ac:dyDescent="0.25">
      <c r="A22" t="s">
        <v>1251</v>
      </c>
      <c r="B22">
        <v>332580</v>
      </c>
      <c r="C22" s="149">
        <v>394</v>
      </c>
      <c r="D22" t="s">
        <v>347</v>
      </c>
      <c r="E22" t="s">
        <v>348</v>
      </c>
      <c r="F22" s="23" t="s">
        <v>991</v>
      </c>
      <c r="G22" t="s">
        <v>14</v>
      </c>
      <c r="H22" s="190">
        <v>2142.3666666666668</v>
      </c>
      <c r="I22" s="235">
        <v>2185.2139999999999</v>
      </c>
      <c r="J22" s="233">
        <v>1.0199999999999998</v>
      </c>
      <c r="K22" s="190">
        <v>6008.9999999999991</v>
      </c>
      <c r="L22" s="189">
        <v>6129.1799999999976</v>
      </c>
      <c r="M22" s="233">
        <v>1.0199999999999998</v>
      </c>
      <c r="N22" s="190">
        <v>5381.8888888888887</v>
      </c>
      <c r="O22" s="189">
        <v>5489.5266666666657</v>
      </c>
      <c r="P22" s="233">
        <v>49.405739999999987</v>
      </c>
      <c r="Q22" s="148" t="s">
        <v>547</v>
      </c>
      <c r="R22" s="148">
        <v>12</v>
      </c>
      <c r="S22" t="s">
        <v>348</v>
      </c>
      <c r="T22" t="s">
        <v>2143</v>
      </c>
    </row>
    <row r="23" spans="1:20" x14ac:dyDescent="0.25">
      <c r="A23" t="s">
        <v>1266</v>
      </c>
      <c r="B23">
        <v>332880</v>
      </c>
      <c r="C23" s="149">
        <v>663</v>
      </c>
      <c r="D23" t="s">
        <v>376</v>
      </c>
      <c r="E23" t="s">
        <v>377</v>
      </c>
      <c r="F23" s="23" t="s">
        <v>1041</v>
      </c>
      <c r="G23" t="s">
        <v>14</v>
      </c>
      <c r="H23" s="190">
        <v>2163.1530612244896</v>
      </c>
      <c r="I23" s="235">
        <v>1946.8377551020412</v>
      </c>
      <c r="J23" s="233">
        <v>0.90000000000000024</v>
      </c>
      <c r="K23" s="190">
        <v>20603.333333333336</v>
      </c>
      <c r="L23" s="189">
        <v>18543.000000000007</v>
      </c>
      <c r="M23" s="233">
        <v>0.90000000000000024</v>
      </c>
      <c r="N23" s="190">
        <v>8424.1999999999989</v>
      </c>
      <c r="O23" s="189">
        <v>7581.78</v>
      </c>
      <c r="P23" s="233">
        <v>75.817800000000005</v>
      </c>
      <c r="Q23" s="148" t="s">
        <v>547</v>
      </c>
      <c r="R23" s="148">
        <v>12</v>
      </c>
      <c r="S23" t="s">
        <v>377</v>
      </c>
      <c r="T23" t="s">
        <v>2143</v>
      </c>
    </row>
    <row r="24" spans="1:20" x14ac:dyDescent="0.25">
      <c r="A24" t="s">
        <v>1254</v>
      </c>
      <c r="B24">
        <v>332610</v>
      </c>
      <c r="C24" s="149">
        <v>586</v>
      </c>
      <c r="D24" t="s">
        <v>353</v>
      </c>
      <c r="E24" t="s">
        <v>354</v>
      </c>
      <c r="F24" s="23" t="s">
        <v>997</v>
      </c>
      <c r="G24" t="s">
        <v>7</v>
      </c>
      <c r="H24" s="190">
        <v>2243.3174603174602</v>
      </c>
      <c r="I24" s="235">
        <v>2063.8520634920633</v>
      </c>
      <c r="J24" s="233">
        <v>0.92</v>
      </c>
      <c r="K24" s="190">
        <v>5879.1538461538457</v>
      </c>
      <c r="L24" s="189">
        <v>5408.8215384615387</v>
      </c>
      <c r="M24" s="233">
        <v>0.92000000000000015</v>
      </c>
      <c r="N24" s="190">
        <v>15186.9</v>
      </c>
      <c r="O24" s="189">
        <v>13971.948</v>
      </c>
      <c r="P24" s="233">
        <v>139.71948</v>
      </c>
      <c r="Q24" s="148" t="s">
        <v>547</v>
      </c>
      <c r="R24" s="148">
        <v>12</v>
      </c>
      <c r="S24" t="s">
        <v>354</v>
      </c>
      <c r="T24" t="s">
        <v>2143</v>
      </c>
    </row>
    <row r="25" spans="1:20" x14ac:dyDescent="0.25">
      <c r="A25" t="s">
        <v>1218</v>
      </c>
      <c r="B25">
        <v>332260</v>
      </c>
      <c r="C25" s="149">
        <v>343</v>
      </c>
      <c r="D25" t="s">
        <v>279</v>
      </c>
      <c r="E25" t="s">
        <v>283</v>
      </c>
      <c r="F25" s="23" t="s">
        <v>920</v>
      </c>
      <c r="G25" t="s">
        <v>9</v>
      </c>
      <c r="H25" s="190">
        <v>2423.6842105263163</v>
      </c>
      <c r="I25" s="235">
        <v>2769.0592105263163</v>
      </c>
      <c r="J25" s="233">
        <v>1.1425000000000001</v>
      </c>
      <c r="K25" s="190">
        <v>6170.4</v>
      </c>
      <c r="L25" s="189">
        <v>7049.6819999999998</v>
      </c>
      <c r="M25" s="233">
        <v>1.1425000000000001</v>
      </c>
      <c r="N25" s="190">
        <v>13037.199999999999</v>
      </c>
      <c r="O25" s="189">
        <v>14895.000999999998</v>
      </c>
      <c r="P25" s="233">
        <v>74.475004999999996</v>
      </c>
      <c r="Q25" s="148" t="s">
        <v>547</v>
      </c>
      <c r="R25" s="148">
        <v>12</v>
      </c>
      <c r="S25" t="s">
        <v>283</v>
      </c>
      <c r="T25" t="s">
        <v>2143</v>
      </c>
    </row>
    <row r="26" spans="1:20" x14ac:dyDescent="0.25">
      <c r="A26" t="s">
        <v>1165</v>
      </c>
      <c r="B26">
        <v>331790</v>
      </c>
      <c r="C26" s="149">
        <v>420</v>
      </c>
      <c r="D26" t="s">
        <v>169</v>
      </c>
      <c r="E26" t="s">
        <v>170</v>
      </c>
      <c r="F26" s="23" t="s">
        <v>755</v>
      </c>
      <c r="G26" t="s">
        <v>14</v>
      </c>
      <c r="H26" s="190">
        <v>2516.4062499999995</v>
      </c>
      <c r="I26" s="235">
        <v>2264.7656250000005</v>
      </c>
      <c r="J26" s="233">
        <v>0.90000000000000024</v>
      </c>
      <c r="K26" s="190">
        <v>16465.285714285717</v>
      </c>
      <c r="L26" s="189">
        <v>14818.757142857148</v>
      </c>
      <c r="M26" s="233">
        <v>0.90000000000000024</v>
      </c>
      <c r="N26" s="190">
        <v>2293.1</v>
      </c>
      <c r="O26" s="189">
        <v>2063.79</v>
      </c>
      <c r="P26" s="233">
        <v>20.637900000000002</v>
      </c>
      <c r="Q26" s="148" t="s">
        <v>547</v>
      </c>
      <c r="R26" s="148">
        <v>12</v>
      </c>
      <c r="S26" t="s">
        <v>170</v>
      </c>
      <c r="T26" t="s">
        <v>2143</v>
      </c>
    </row>
    <row r="27" spans="1:20" x14ac:dyDescent="0.25">
      <c r="A27" t="s">
        <v>1238</v>
      </c>
      <c r="B27">
        <v>332450</v>
      </c>
      <c r="C27" s="149">
        <v>662</v>
      </c>
      <c r="D27" t="s">
        <v>315</v>
      </c>
      <c r="E27" t="s">
        <v>316</v>
      </c>
      <c r="F27" s="23" t="s">
        <v>960</v>
      </c>
      <c r="G27" t="s">
        <v>6</v>
      </c>
      <c r="H27" s="190">
        <v>2519.4347826086955</v>
      </c>
      <c r="I27" s="235">
        <v>2292.6856521739128</v>
      </c>
      <c r="J27" s="233">
        <v>0.91</v>
      </c>
      <c r="K27" s="190">
        <v>5207.75</v>
      </c>
      <c r="L27" s="189">
        <v>4739.0525000000007</v>
      </c>
      <c r="M27" s="233">
        <v>0.91</v>
      </c>
      <c r="N27" s="190">
        <v>5225.0000000000009</v>
      </c>
      <c r="O27" s="189">
        <v>4754.7500000000009</v>
      </c>
      <c r="P27" s="233">
        <v>28.528500000000001</v>
      </c>
      <c r="Q27" s="148" t="s">
        <v>547</v>
      </c>
      <c r="R27" s="148">
        <v>12</v>
      </c>
      <c r="S27" t="s">
        <v>316</v>
      </c>
      <c r="T27" t="s">
        <v>2143</v>
      </c>
    </row>
    <row r="28" spans="1:20" x14ac:dyDescent="0.25">
      <c r="A28" t="s">
        <v>1088</v>
      </c>
      <c r="B28">
        <v>331160</v>
      </c>
      <c r="C28" s="149">
        <v>2</v>
      </c>
      <c r="D28" t="s">
        <v>78</v>
      </c>
      <c r="E28" t="s">
        <v>392</v>
      </c>
      <c r="F28" s="23" t="s">
        <v>619</v>
      </c>
      <c r="G28" t="s">
        <v>7</v>
      </c>
      <c r="H28" s="190">
        <v>2544.372549019608</v>
      </c>
      <c r="I28" s="235">
        <v>1812.8654411764708</v>
      </c>
      <c r="J28" s="233">
        <v>0.71250000000000002</v>
      </c>
      <c r="K28" s="190">
        <v>7936.1666666666661</v>
      </c>
      <c r="L28" s="189">
        <v>5654.5187500000002</v>
      </c>
      <c r="M28" s="233">
        <v>0.71250000000000002</v>
      </c>
      <c r="N28" s="190">
        <v>12202.124999999998</v>
      </c>
      <c r="O28" s="189">
        <v>8694.0140624999985</v>
      </c>
      <c r="P28" s="233">
        <v>69.552112499999993</v>
      </c>
      <c r="Q28" s="148" t="s">
        <v>547</v>
      </c>
      <c r="R28" s="148">
        <v>12</v>
      </c>
      <c r="S28" t="s">
        <v>392</v>
      </c>
      <c r="T28" t="s">
        <v>2143</v>
      </c>
    </row>
    <row r="29" spans="1:20" x14ac:dyDescent="0.25">
      <c r="A29" t="s">
        <v>1217</v>
      </c>
      <c r="B29">
        <v>332250</v>
      </c>
      <c r="C29" s="149">
        <v>343</v>
      </c>
      <c r="D29" t="s">
        <v>279</v>
      </c>
      <c r="E29" t="s">
        <v>282</v>
      </c>
      <c r="F29" s="23" t="s">
        <v>918</v>
      </c>
      <c r="G29" t="s">
        <v>9</v>
      </c>
      <c r="H29" s="190">
        <v>2568.3333333333335</v>
      </c>
      <c r="I29" s="235">
        <v>2910.7777777777787</v>
      </c>
      <c r="J29" s="233">
        <v>1.1333333333333335</v>
      </c>
      <c r="K29" s="190">
        <v>4300</v>
      </c>
      <c r="L29" s="189">
        <v>4873.3333333333339</v>
      </c>
      <c r="M29" s="233">
        <v>1.1333333333333335</v>
      </c>
      <c r="N29" s="190">
        <v>2776.5</v>
      </c>
      <c r="O29" s="189">
        <v>3146.7000000000003</v>
      </c>
      <c r="P29" s="233">
        <v>6.293400000000001</v>
      </c>
      <c r="Q29" s="148" t="s">
        <v>547</v>
      </c>
      <c r="R29" s="148">
        <v>12</v>
      </c>
      <c r="S29" t="s">
        <v>282</v>
      </c>
      <c r="T29" t="s">
        <v>2143</v>
      </c>
    </row>
    <row r="30" spans="1:20" x14ac:dyDescent="0.25">
      <c r="A30" t="s">
        <v>1215</v>
      </c>
      <c r="B30">
        <v>332230</v>
      </c>
      <c r="C30" s="149">
        <v>343</v>
      </c>
      <c r="D30" t="s">
        <v>279</v>
      </c>
      <c r="E30" t="s">
        <v>280</v>
      </c>
      <c r="F30" s="23" t="s">
        <v>914</v>
      </c>
      <c r="G30" t="s">
        <v>9</v>
      </c>
      <c r="H30" s="190">
        <v>2619.4054054054054</v>
      </c>
      <c r="I30" s="235">
        <v>2968.6594594594599</v>
      </c>
      <c r="J30" s="233">
        <v>1.1333333333333335</v>
      </c>
      <c r="K30" s="190">
        <v>11255.125</v>
      </c>
      <c r="L30" s="189">
        <v>12755.808333333334</v>
      </c>
      <c r="M30" s="233">
        <v>1.1333333333333335</v>
      </c>
      <c r="N30" s="190">
        <v>3622.2222222222222</v>
      </c>
      <c r="O30" s="189">
        <v>4105.1851851851861</v>
      </c>
      <c r="P30" s="233">
        <v>36.946666666666673</v>
      </c>
      <c r="Q30" s="148" t="s">
        <v>547</v>
      </c>
      <c r="R30" s="148">
        <v>12</v>
      </c>
      <c r="S30" t="s">
        <v>280</v>
      </c>
      <c r="T30" t="s">
        <v>2143</v>
      </c>
    </row>
    <row r="31" spans="1:20" x14ac:dyDescent="0.25">
      <c r="A31" t="s">
        <v>1173</v>
      </c>
      <c r="B31">
        <v>331890</v>
      </c>
      <c r="C31" s="149">
        <v>368</v>
      </c>
      <c r="D31" t="s">
        <v>185</v>
      </c>
      <c r="E31" t="s">
        <v>186</v>
      </c>
      <c r="F31" s="23" t="s">
        <v>772</v>
      </c>
      <c r="G31" t="s">
        <v>7</v>
      </c>
      <c r="H31" s="190">
        <v>2669.8979591836733</v>
      </c>
      <c r="I31" s="235">
        <v>1877.8282312925166</v>
      </c>
      <c r="J31" s="233">
        <v>0.70333333333333325</v>
      </c>
      <c r="K31" s="190">
        <v>7595.3076923076933</v>
      </c>
      <c r="L31" s="189">
        <v>5342.0330769230768</v>
      </c>
      <c r="M31" s="233">
        <v>0.70333333333333325</v>
      </c>
      <c r="N31" s="190">
        <v>12265.2</v>
      </c>
      <c r="O31" s="189">
        <v>8626.5239999999994</v>
      </c>
      <c r="P31" s="233">
        <v>43.132619999999996</v>
      </c>
      <c r="Q31" s="148" t="s">
        <v>547</v>
      </c>
      <c r="R31" s="148">
        <v>12</v>
      </c>
      <c r="S31" t="s">
        <v>186</v>
      </c>
      <c r="T31" t="s">
        <v>2143</v>
      </c>
    </row>
    <row r="32" spans="1:20" x14ac:dyDescent="0.25">
      <c r="A32" t="s">
        <v>1253</v>
      </c>
      <c r="B32">
        <v>332600</v>
      </c>
      <c r="C32" s="149">
        <v>92</v>
      </c>
      <c r="D32" t="s">
        <v>351</v>
      </c>
      <c r="E32" t="s">
        <v>352</v>
      </c>
      <c r="F32" s="23" t="s">
        <v>995</v>
      </c>
      <c r="G32" t="s">
        <v>14</v>
      </c>
      <c r="H32" s="190">
        <v>2732.9909090909091</v>
      </c>
      <c r="I32" s="235">
        <v>2001.9158409090912</v>
      </c>
      <c r="J32" s="233">
        <v>0.73250000000000004</v>
      </c>
      <c r="K32" s="190">
        <v>11290.194444444442</v>
      </c>
      <c r="L32" s="189">
        <v>8270.0674305555531</v>
      </c>
      <c r="M32" s="233">
        <v>0.73250000000000004</v>
      </c>
      <c r="N32" s="190">
        <v>22542.142857142855</v>
      </c>
      <c r="O32" s="189">
        <v>16512.119642857138</v>
      </c>
      <c r="P32" s="233">
        <v>231.16967499999998</v>
      </c>
      <c r="Q32" s="148" t="s">
        <v>547</v>
      </c>
      <c r="R32" s="148">
        <v>12</v>
      </c>
      <c r="S32" t="s">
        <v>352</v>
      </c>
      <c r="T32" t="s">
        <v>2143</v>
      </c>
    </row>
    <row r="33" spans="1:20" x14ac:dyDescent="0.25">
      <c r="A33" t="s">
        <v>1073</v>
      </c>
      <c r="B33">
        <v>331050</v>
      </c>
      <c r="C33" s="149">
        <v>2</v>
      </c>
      <c r="D33" t="s">
        <v>78</v>
      </c>
      <c r="E33" t="s">
        <v>626</v>
      </c>
      <c r="F33" s="23" t="s">
        <v>625</v>
      </c>
      <c r="G33" t="s">
        <v>14</v>
      </c>
      <c r="H33" s="190">
        <v>2815.1971830985917</v>
      </c>
      <c r="I33" s="235">
        <v>2500.8334976525825</v>
      </c>
      <c r="J33" s="233">
        <v>0.88833333333333331</v>
      </c>
      <c r="K33" s="190">
        <v>8725.1666666666679</v>
      </c>
      <c r="L33" s="189">
        <v>7750.8563888888893</v>
      </c>
      <c r="M33" s="233">
        <v>0.88833333333333331</v>
      </c>
      <c r="N33" s="190">
        <v>11530.666666666666</v>
      </c>
      <c r="O33" s="189">
        <v>10243.075555555557</v>
      </c>
      <c r="P33" s="233">
        <v>184.37536</v>
      </c>
      <c r="Q33" s="148" t="s">
        <v>547</v>
      </c>
      <c r="R33" s="148">
        <v>12</v>
      </c>
      <c r="S33" t="s">
        <v>626</v>
      </c>
      <c r="T33" t="s">
        <v>2143</v>
      </c>
    </row>
    <row r="34" spans="1:20" x14ac:dyDescent="0.25">
      <c r="A34" t="s">
        <v>1098</v>
      </c>
      <c r="B34">
        <v>331230</v>
      </c>
      <c r="C34" s="149">
        <v>2</v>
      </c>
      <c r="D34" t="s">
        <v>78</v>
      </c>
      <c r="E34" t="s">
        <v>100</v>
      </c>
      <c r="F34" s="23" t="s">
        <v>636</v>
      </c>
      <c r="G34" t="s">
        <v>13</v>
      </c>
      <c r="H34" s="190">
        <v>2913.8656716417909</v>
      </c>
      <c r="I34" s="235">
        <v>1707.0396393034823</v>
      </c>
      <c r="J34" s="233">
        <v>0.58583333333333332</v>
      </c>
      <c r="K34" s="190">
        <v>6655.0000000000009</v>
      </c>
      <c r="L34" s="189">
        <v>3898.7208333333342</v>
      </c>
      <c r="M34" s="233">
        <v>0.58583333333333332</v>
      </c>
      <c r="N34" s="190">
        <v>5352.7499999999991</v>
      </c>
      <c r="O34" s="189">
        <v>3135.8193749999996</v>
      </c>
      <c r="P34" s="233">
        <v>12.543277499999999</v>
      </c>
      <c r="Q34" s="148" t="s">
        <v>547</v>
      </c>
      <c r="R34" s="148">
        <v>12</v>
      </c>
      <c r="S34" t="s">
        <v>100</v>
      </c>
      <c r="T34" t="s">
        <v>2143</v>
      </c>
    </row>
    <row r="35" spans="1:20" x14ac:dyDescent="0.25">
      <c r="A35" t="s">
        <v>1204</v>
      </c>
      <c r="B35">
        <v>332100</v>
      </c>
      <c r="C35" s="149">
        <v>660</v>
      </c>
      <c r="D35" t="s">
        <v>256</v>
      </c>
      <c r="E35" t="s">
        <v>257</v>
      </c>
      <c r="F35" s="23" t="s">
        <v>887</v>
      </c>
      <c r="G35" t="s">
        <v>6</v>
      </c>
      <c r="H35" s="190">
        <v>2962.7777777777778</v>
      </c>
      <c r="I35" s="235">
        <v>2666.5000000000009</v>
      </c>
      <c r="J35" s="233">
        <v>0.90000000000000024</v>
      </c>
      <c r="K35" s="190">
        <v>7433.0000000000009</v>
      </c>
      <c r="L35" s="189">
        <v>6689.7000000000025</v>
      </c>
      <c r="M35" s="233">
        <v>0.90000000000000036</v>
      </c>
      <c r="N35" s="190">
        <v>9882.5000000000018</v>
      </c>
      <c r="O35" s="189">
        <v>8894.2500000000036</v>
      </c>
      <c r="P35" s="233">
        <v>124.51950000000005</v>
      </c>
      <c r="Q35" s="148" t="s">
        <v>547</v>
      </c>
      <c r="R35" s="148">
        <v>12</v>
      </c>
      <c r="S35" t="s">
        <v>257</v>
      </c>
      <c r="T35" t="s">
        <v>2143</v>
      </c>
    </row>
    <row r="36" spans="1:20" x14ac:dyDescent="0.25">
      <c r="A36" t="s">
        <v>1240</v>
      </c>
      <c r="B36">
        <v>332480</v>
      </c>
      <c r="C36" s="149">
        <v>425</v>
      </c>
      <c r="D36" t="s">
        <v>322</v>
      </c>
      <c r="E36" t="s">
        <v>323</v>
      </c>
      <c r="F36" s="23" t="s">
        <v>967</v>
      </c>
      <c r="G36" t="s">
        <v>6</v>
      </c>
      <c r="H36" s="190">
        <v>3005.4042553191493</v>
      </c>
      <c r="I36" s="235">
        <v>1652.9723404255319</v>
      </c>
      <c r="J36" s="233">
        <v>0.54999999999999993</v>
      </c>
      <c r="K36" s="190">
        <v>7984.1250000000009</v>
      </c>
      <c r="L36" s="189">
        <v>4391.2687500000002</v>
      </c>
      <c r="M36" s="233">
        <v>0.54999999999999993</v>
      </c>
      <c r="N36" s="190">
        <v>5628.1428571428578</v>
      </c>
      <c r="O36" s="189">
        <v>3095.4785714285717</v>
      </c>
      <c r="P36" s="233">
        <v>43.3367</v>
      </c>
      <c r="Q36" s="148" t="s">
        <v>547</v>
      </c>
      <c r="R36" s="148">
        <v>12</v>
      </c>
      <c r="S36" t="s">
        <v>323</v>
      </c>
      <c r="T36" t="s">
        <v>2143</v>
      </c>
    </row>
    <row r="37" spans="1:20" x14ac:dyDescent="0.25">
      <c r="A37" t="s">
        <v>1175</v>
      </c>
      <c r="B37">
        <v>331900</v>
      </c>
      <c r="C37" s="149">
        <v>256</v>
      </c>
      <c r="D37" t="s">
        <v>191</v>
      </c>
      <c r="E37" t="s">
        <v>192</v>
      </c>
      <c r="F37" s="23" t="s">
        <v>778</v>
      </c>
      <c r="G37" t="s">
        <v>14</v>
      </c>
      <c r="H37" s="190">
        <v>3011.1860465116279</v>
      </c>
      <c r="I37" s="235">
        <v>2338.6878294573648</v>
      </c>
      <c r="J37" s="233">
        <v>0.77666666666666673</v>
      </c>
      <c r="K37" s="190">
        <v>9942.6000000000022</v>
      </c>
      <c r="L37" s="189">
        <v>7722.0860000000021</v>
      </c>
      <c r="M37" s="233">
        <v>0.77666666666666673</v>
      </c>
      <c r="N37" s="190">
        <v>11045.4</v>
      </c>
      <c r="O37" s="189">
        <v>8578.5939999999991</v>
      </c>
      <c r="P37" s="233">
        <v>85.785939999999997</v>
      </c>
      <c r="Q37" s="148" t="s">
        <v>547</v>
      </c>
      <c r="R37" s="148">
        <v>4</v>
      </c>
      <c r="S37" t="s">
        <v>192</v>
      </c>
      <c r="T37" t="s">
        <v>2143</v>
      </c>
    </row>
    <row r="38" spans="1:20" x14ac:dyDescent="0.25">
      <c r="A38" t="s">
        <v>1093</v>
      </c>
      <c r="B38">
        <v>331200</v>
      </c>
      <c r="C38" s="149">
        <v>2</v>
      </c>
      <c r="D38" t="s">
        <v>78</v>
      </c>
      <c r="E38" t="s">
        <v>393</v>
      </c>
      <c r="F38" s="23" t="s">
        <v>622</v>
      </c>
      <c r="G38" t="s">
        <v>14</v>
      </c>
      <c r="H38" s="190">
        <v>3027.2000000000003</v>
      </c>
      <c r="I38" s="235">
        <v>1395.0346666666669</v>
      </c>
      <c r="J38" s="233">
        <v>0.46083333333333337</v>
      </c>
      <c r="K38" s="190">
        <v>3801.3333333333335</v>
      </c>
      <c r="L38" s="189">
        <v>1751.7811111111114</v>
      </c>
      <c r="M38" s="233">
        <v>0.46083333333333343</v>
      </c>
      <c r="N38" s="190">
        <v>19898</v>
      </c>
      <c r="O38" s="189">
        <v>9169.6616666666687</v>
      </c>
      <c r="P38" s="233">
        <v>73.357293333333345</v>
      </c>
      <c r="Q38" s="148" t="s">
        <v>547</v>
      </c>
      <c r="R38" s="148">
        <v>12</v>
      </c>
      <c r="S38" t="s">
        <v>393</v>
      </c>
      <c r="T38" t="s">
        <v>2143</v>
      </c>
    </row>
    <row r="39" spans="1:20" x14ac:dyDescent="0.25">
      <c r="A39" t="s">
        <v>1147</v>
      </c>
      <c r="B39">
        <v>331620</v>
      </c>
      <c r="C39" s="149">
        <v>169</v>
      </c>
      <c r="D39" t="s">
        <v>101</v>
      </c>
      <c r="E39" t="s">
        <v>142</v>
      </c>
      <c r="F39" s="23" t="s">
        <v>728</v>
      </c>
      <c r="G39" t="s">
        <v>14</v>
      </c>
      <c r="H39" s="190">
        <v>3034.1282051282051</v>
      </c>
      <c r="I39" s="235">
        <v>2022.7521367521365</v>
      </c>
      <c r="J39" s="233">
        <v>0.66666666666666663</v>
      </c>
      <c r="K39" s="190">
        <v>14527.857142857141</v>
      </c>
      <c r="L39" s="189">
        <v>9685.2380952380936</v>
      </c>
      <c r="M39" s="233">
        <v>0.66666666666666652</v>
      </c>
      <c r="N39" s="190">
        <v>11600.363636363638</v>
      </c>
      <c r="O39" s="189">
        <v>7733.575757575758</v>
      </c>
      <c r="P39" s="233">
        <v>85.069333333333333</v>
      </c>
      <c r="Q39" s="148" t="s">
        <v>547</v>
      </c>
      <c r="R39" s="148">
        <v>12</v>
      </c>
      <c r="S39" t="s">
        <v>142</v>
      </c>
      <c r="T39" t="s">
        <v>2143</v>
      </c>
    </row>
    <row r="40" spans="1:20" x14ac:dyDescent="0.25">
      <c r="A40" t="s">
        <v>1195</v>
      </c>
      <c r="B40">
        <v>332660</v>
      </c>
      <c r="C40" s="149">
        <v>240</v>
      </c>
      <c r="D40" t="s">
        <v>238</v>
      </c>
      <c r="E40" t="s">
        <v>240</v>
      </c>
      <c r="F40" s="23" t="s">
        <v>1275</v>
      </c>
      <c r="G40" t="s">
        <v>13</v>
      </c>
      <c r="H40" s="190">
        <v>3037.3933649289102</v>
      </c>
      <c r="I40" s="235">
        <v>1875.5904028436012</v>
      </c>
      <c r="J40" s="233">
        <v>0.61749999999999983</v>
      </c>
      <c r="K40" s="190">
        <v>15488.48</v>
      </c>
      <c r="L40" s="189">
        <v>9564.1363999999976</v>
      </c>
      <c r="M40" s="233">
        <v>0.61749999999999983</v>
      </c>
      <c r="N40" s="190">
        <v>2654.5</v>
      </c>
      <c r="O40" s="189">
        <v>1639.1537499999995</v>
      </c>
      <c r="P40" s="233">
        <v>29.504767499999993</v>
      </c>
      <c r="Q40" s="148" t="s">
        <v>547</v>
      </c>
      <c r="R40" s="148">
        <v>6</v>
      </c>
      <c r="S40" t="s">
        <v>240</v>
      </c>
      <c r="T40" t="s">
        <v>2143</v>
      </c>
    </row>
    <row r="41" spans="1:20" x14ac:dyDescent="0.25">
      <c r="A41" t="s">
        <v>1259</v>
      </c>
      <c r="B41">
        <v>332710</v>
      </c>
      <c r="C41" s="149">
        <v>664</v>
      </c>
      <c r="D41" t="s">
        <v>363</v>
      </c>
      <c r="E41" t="s">
        <v>364</v>
      </c>
      <c r="F41" s="23" t="s">
        <v>1017</v>
      </c>
      <c r="G41" t="s">
        <v>9</v>
      </c>
      <c r="H41" s="190">
        <v>3051.7291666666665</v>
      </c>
      <c r="I41" s="235">
        <v>2929.6600000000008</v>
      </c>
      <c r="J41" s="233">
        <v>0.96000000000000019</v>
      </c>
      <c r="K41" s="190">
        <v>16959.333333333332</v>
      </c>
      <c r="L41" s="189">
        <v>16280.960000000008</v>
      </c>
      <c r="M41" s="233">
        <v>0.9600000000000003</v>
      </c>
      <c r="N41" s="190">
        <v>7417.1</v>
      </c>
      <c r="O41" s="189">
        <v>7120.4160000000029</v>
      </c>
      <c r="P41" s="233">
        <v>71.20416000000003</v>
      </c>
      <c r="Q41" s="148" t="s">
        <v>547</v>
      </c>
      <c r="R41" s="148">
        <v>12</v>
      </c>
      <c r="S41" t="s">
        <v>364</v>
      </c>
      <c r="T41" t="e">
        <v>#N/A</v>
      </c>
    </row>
    <row r="42" spans="1:20" x14ac:dyDescent="0.25">
      <c r="A42" t="s">
        <v>1214</v>
      </c>
      <c r="B42">
        <v>332220</v>
      </c>
      <c r="C42" s="149">
        <v>44</v>
      </c>
      <c r="D42" t="s">
        <v>272</v>
      </c>
      <c r="E42" t="s">
        <v>273</v>
      </c>
      <c r="F42" s="23" t="s">
        <v>908</v>
      </c>
      <c r="G42" t="s">
        <v>14</v>
      </c>
      <c r="H42" s="190">
        <v>3100.7120418848167</v>
      </c>
      <c r="I42" s="235">
        <v>2653.6927225130889</v>
      </c>
      <c r="J42" s="233">
        <v>0.85583333333333333</v>
      </c>
      <c r="K42" s="190">
        <v>13961.4406779661</v>
      </c>
      <c r="L42" s="189">
        <v>11948.666313559323</v>
      </c>
      <c r="M42" s="233">
        <v>0.85583333333333333</v>
      </c>
      <c r="N42" s="190">
        <v>16447.509433962266</v>
      </c>
      <c r="O42" s="189">
        <v>14076.326823899371</v>
      </c>
      <c r="P42" s="233">
        <v>746.04532166666672</v>
      </c>
      <c r="Q42" s="148" t="s">
        <v>547</v>
      </c>
      <c r="R42" s="148">
        <v>12</v>
      </c>
      <c r="S42" t="s">
        <v>273</v>
      </c>
      <c r="T42" t="s">
        <v>2143</v>
      </c>
    </row>
    <row r="43" spans="1:20" x14ac:dyDescent="0.25">
      <c r="A43" t="s">
        <v>1172</v>
      </c>
      <c r="B43">
        <v>331860</v>
      </c>
      <c r="C43" s="149">
        <v>297</v>
      </c>
      <c r="D43" t="s">
        <v>179</v>
      </c>
      <c r="E43" t="s">
        <v>180</v>
      </c>
      <c r="F43" s="23" t="s">
        <v>770</v>
      </c>
      <c r="G43" t="s">
        <v>6</v>
      </c>
      <c r="H43" s="190">
        <v>3114.772727272727</v>
      </c>
      <c r="I43" s="235">
        <v>1713.1249999999998</v>
      </c>
      <c r="J43" s="233">
        <v>0.54999999999999993</v>
      </c>
      <c r="K43" s="190">
        <v>7556.0333333333328</v>
      </c>
      <c r="L43" s="189">
        <v>4155.8183333333327</v>
      </c>
      <c r="M43" s="233">
        <v>0.54999999999999993</v>
      </c>
      <c r="N43" s="190">
        <v>9715.363636363636</v>
      </c>
      <c r="O43" s="189">
        <v>5343.449999999998</v>
      </c>
      <c r="P43" s="233">
        <v>58.777949999999983</v>
      </c>
      <c r="Q43" s="148" t="s">
        <v>547</v>
      </c>
      <c r="R43" s="148">
        <v>5</v>
      </c>
      <c r="S43" t="s">
        <v>180</v>
      </c>
      <c r="T43" t="s">
        <v>2143</v>
      </c>
    </row>
    <row r="44" spans="1:20" x14ac:dyDescent="0.25">
      <c r="A44" t="s">
        <v>1216</v>
      </c>
      <c r="B44">
        <v>332240</v>
      </c>
      <c r="C44" s="149">
        <v>343</v>
      </c>
      <c r="D44" t="s">
        <v>279</v>
      </c>
      <c r="E44" t="s">
        <v>281</v>
      </c>
      <c r="F44" s="23" t="s">
        <v>916</v>
      </c>
      <c r="G44" t="s">
        <v>9</v>
      </c>
      <c r="H44" s="190">
        <v>3130.6571428571433</v>
      </c>
      <c r="I44" s="235">
        <v>3548.078095238096</v>
      </c>
      <c r="J44" s="233">
        <v>1.1333333333333335</v>
      </c>
      <c r="K44" s="190">
        <v>8879.1249999999982</v>
      </c>
      <c r="L44" s="189">
        <v>10063.008333333333</v>
      </c>
      <c r="M44" s="233">
        <v>1.1333333333333335</v>
      </c>
      <c r="N44" s="190">
        <v>7139.5000000000009</v>
      </c>
      <c r="O44" s="189">
        <v>8091.4333333333361</v>
      </c>
      <c r="P44" s="233">
        <v>48.548600000000015</v>
      </c>
      <c r="Q44" s="148" t="s">
        <v>547</v>
      </c>
      <c r="R44" s="148">
        <v>12</v>
      </c>
      <c r="S44" t="s">
        <v>281</v>
      </c>
      <c r="T44" t="s">
        <v>2143</v>
      </c>
    </row>
    <row r="45" spans="1:20" x14ac:dyDescent="0.25">
      <c r="A45" t="s">
        <v>1241</v>
      </c>
      <c r="B45">
        <v>332500</v>
      </c>
      <c r="C45" s="149">
        <v>399</v>
      </c>
      <c r="D45" t="s">
        <v>326</v>
      </c>
      <c r="E45" t="s">
        <v>327</v>
      </c>
      <c r="F45" s="23" t="s">
        <v>969</v>
      </c>
      <c r="G45" t="s">
        <v>6</v>
      </c>
      <c r="H45" s="190">
        <v>3165.9230769230767</v>
      </c>
      <c r="I45" s="235">
        <v>2374.4423076923072</v>
      </c>
      <c r="J45" s="233">
        <v>0.75</v>
      </c>
      <c r="K45" s="190">
        <v>5580.0909090909081</v>
      </c>
      <c r="L45" s="189">
        <v>4185.0681818181811</v>
      </c>
      <c r="M45" s="233">
        <v>0.75</v>
      </c>
      <c r="N45" s="190">
        <v>17414.866666666665</v>
      </c>
      <c r="O45" s="189">
        <v>13061.149999999998</v>
      </c>
      <c r="P45" s="233">
        <v>195.91724999999997</v>
      </c>
      <c r="Q45" s="148" t="s">
        <v>547</v>
      </c>
      <c r="R45" s="148">
        <v>12</v>
      </c>
      <c r="S45" t="s">
        <v>327</v>
      </c>
      <c r="T45" t="s">
        <v>2143</v>
      </c>
    </row>
    <row r="46" spans="1:20" x14ac:dyDescent="0.25">
      <c r="A46" t="s">
        <v>1125</v>
      </c>
      <c r="B46">
        <v>331430</v>
      </c>
      <c r="C46" s="149">
        <v>169</v>
      </c>
      <c r="D46" t="s">
        <v>101</v>
      </c>
      <c r="E46" t="s">
        <v>395</v>
      </c>
      <c r="F46" s="23" t="s">
        <v>700</v>
      </c>
      <c r="G46" t="s">
        <v>9</v>
      </c>
      <c r="H46" s="190">
        <v>3190.2790697674423</v>
      </c>
      <c r="I46" s="235">
        <v>1935.4359689922489</v>
      </c>
      <c r="J46" s="233">
        <v>0.6066666666666668</v>
      </c>
      <c r="K46" s="190">
        <v>7620.4000000000005</v>
      </c>
      <c r="L46" s="189">
        <v>4623.0426666666681</v>
      </c>
      <c r="M46" s="233">
        <v>0.6066666666666668</v>
      </c>
      <c r="N46" s="190">
        <v>14084.2</v>
      </c>
      <c r="O46" s="189">
        <v>8544.4146666666693</v>
      </c>
      <c r="P46" s="233">
        <v>85.444146666666697</v>
      </c>
      <c r="Q46" s="148" t="s">
        <v>547</v>
      </c>
      <c r="R46" s="148">
        <v>12</v>
      </c>
      <c r="S46" t="s">
        <v>395</v>
      </c>
      <c r="T46" t="s">
        <v>2143</v>
      </c>
    </row>
    <row r="47" spans="1:20" x14ac:dyDescent="0.25">
      <c r="A47" t="s">
        <v>1192</v>
      </c>
      <c r="B47">
        <v>332040</v>
      </c>
      <c r="C47" s="149">
        <v>681</v>
      </c>
      <c r="D47" t="s">
        <v>234</v>
      </c>
      <c r="E47" t="s">
        <v>235</v>
      </c>
      <c r="F47" s="23" t="s">
        <v>846</v>
      </c>
      <c r="G47" t="s">
        <v>6</v>
      </c>
      <c r="H47" s="190">
        <v>3245.1724137931037</v>
      </c>
      <c r="I47" s="235">
        <v>2628.589655172415</v>
      </c>
      <c r="J47" s="233">
        <v>0.81000000000000039</v>
      </c>
      <c r="K47" s="190">
        <v>9211.5555555555566</v>
      </c>
      <c r="L47" s="189">
        <v>7461.3600000000033</v>
      </c>
      <c r="M47" s="233">
        <v>0.81000000000000028</v>
      </c>
      <c r="N47" s="190">
        <v>5956.7999999999993</v>
      </c>
      <c r="O47" s="189">
        <v>4825.0080000000016</v>
      </c>
      <c r="P47" s="233">
        <v>72.375120000000024</v>
      </c>
      <c r="Q47" s="148" t="s">
        <v>547</v>
      </c>
      <c r="R47" s="148">
        <v>12</v>
      </c>
      <c r="S47" t="s">
        <v>235</v>
      </c>
      <c r="T47" t="s">
        <v>2143</v>
      </c>
    </row>
    <row r="48" spans="1:20" x14ac:dyDescent="0.25">
      <c r="A48" t="s">
        <v>1262</v>
      </c>
      <c r="B48">
        <v>332740</v>
      </c>
      <c r="C48" s="149">
        <v>242</v>
      </c>
      <c r="D48" t="s">
        <v>369</v>
      </c>
      <c r="E48" t="s">
        <v>370</v>
      </c>
      <c r="F48" s="23" t="s">
        <v>1026</v>
      </c>
      <c r="G48" t="s">
        <v>4</v>
      </c>
      <c r="H48" s="190">
        <v>3254.5999999999995</v>
      </c>
      <c r="I48" s="235">
        <v>2156.1724999999992</v>
      </c>
      <c r="J48" s="233">
        <v>0.66249999999999998</v>
      </c>
      <c r="K48" s="190">
        <v>9007.1428571428569</v>
      </c>
      <c r="L48" s="189">
        <v>5967.2321428571422</v>
      </c>
      <c r="M48" s="233">
        <v>0.66249999999999998</v>
      </c>
      <c r="N48" s="190">
        <v>10910.333333333332</v>
      </c>
      <c r="O48" s="189">
        <v>7228.0958333333319</v>
      </c>
      <c r="P48" s="233">
        <v>43.368574999999993</v>
      </c>
      <c r="Q48" s="148" t="s">
        <v>547</v>
      </c>
      <c r="R48" s="148">
        <v>12</v>
      </c>
      <c r="S48" t="s">
        <v>370</v>
      </c>
      <c r="T48" t="s">
        <v>2143</v>
      </c>
    </row>
    <row r="49" spans="1:20" x14ac:dyDescent="0.25">
      <c r="A49" t="s">
        <v>1221</v>
      </c>
      <c r="B49">
        <v>332290</v>
      </c>
      <c r="C49" s="149">
        <v>319</v>
      </c>
      <c r="D49" t="s">
        <v>287</v>
      </c>
      <c r="E49" t="s">
        <v>288</v>
      </c>
      <c r="F49" s="23" t="s">
        <v>642</v>
      </c>
      <c r="G49" t="s">
        <v>9</v>
      </c>
      <c r="H49" s="190">
        <v>3257.1666666666665</v>
      </c>
      <c r="I49" s="235">
        <v>2850.0208333333335</v>
      </c>
      <c r="J49" s="233">
        <v>0.875</v>
      </c>
      <c r="K49" s="190">
        <v>11541.294117647059</v>
      </c>
      <c r="L49" s="189">
        <v>10098.632352941177</v>
      </c>
      <c r="M49" s="233">
        <v>0.875</v>
      </c>
      <c r="N49" s="190">
        <v>5613.818181818182</v>
      </c>
      <c r="O49" s="189">
        <v>4912.090909090909</v>
      </c>
      <c r="P49" s="233">
        <v>54.033000000000001</v>
      </c>
      <c r="Q49" s="148" t="s">
        <v>547</v>
      </c>
      <c r="R49" s="148">
        <v>12</v>
      </c>
      <c r="S49" t="s">
        <v>288</v>
      </c>
      <c r="T49" t="s">
        <v>2143</v>
      </c>
    </row>
    <row r="50" spans="1:20" x14ac:dyDescent="0.25">
      <c r="A50" t="s">
        <v>1171</v>
      </c>
      <c r="B50">
        <v>331880</v>
      </c>
      <c r="C50" s="149">
        <v>437</v>
      </c>
      <c r="D50" t="s">
        <v>183</v>
      </c>
      <c r="E50" t="s">
        <v>184</v>
      </c>
      <c r="F50" s="23" t="s">
        <v>768</v>
      </c>
      <c r="G50" t="s">
        <v>6</v>
      </c>
      <c r="H50" s="190">
        <v>3281.1951219512193</v>
      </c>
      <c r="I50" s="235">
        <v>2799.9531707317065</v>
      </c>
      <c r="J50" s="233">
        <v>0.85333333333333317</v>
      </c>
      <c r="K50" s="190">
        <v>20066.666666666664</v>
      </c>
      <c r="L50" s="189">
        <v>17123.555555555547</v>
      </c>
      <c r="M50" s="233">
        <v>0.85333333333333317</v>
      </c>
      <c r="N50" s="190">
        <v>13201.400000000001</v>
      </c>
      <c r="O50" s="189">
        <v>11265.194666666664</v>
      </c>
      <c r="P50" s="233">
        <v>112.65194666666665</v>
      </c>
      <c r="Q50" s="148" t="s">
        <v>547</v>
      </c>
      <c r="R50" s="148">
        <v>12</v>
      </c>
      <c r="S50" t="s">
        <v>184</v>
      </c>
      <c r="T50" t="s">
        <v>2143</v>
      </c>
    </row>
    <row r="51" spans="1:20" x14ac:dyDescent="0.25">
      <c r="A51" t="s">
        <v>1261</v>
      </c>
      <c r="B51">
        <v>332730</v>
      </c>
      <c r="C51" s="149">
        <v>729</v>
      </c>
      <c r="D51" t="s">
        <v>367</v>
      </c>
      <c r="E51" t="s">
        <v>368</v>
      </c>
      <c r="F51" s="23" t="s">
        <v>1021</v>
      </c>
      <c r="G51" t="s">
        <v>6</v>
      </c>
      <c r="H51" s="190">
        <v>3308.5666666666666</v>
      </c>
      <c r="I51" s="235">
        <v>3308.5666666666666</v>
      </c>
      <c r="J51" s="233">
        <v>1</v>
      </c>
      <c r="K51" s="190">
        <v>24767.999999999996</v>
      </c>
      <c r="L51" s="189">
        <v>24767.999999999996</v>
      </c>
      <c r="M51" s="233">
        <v>1</v>
      </c>
      <c r="N51" s="190">
        <v>5248.5000000000009</v>
      </c>
      <c r="O51" s="189">
        <v>5248.5000000000009</v>
      </c>
      <c r="P51" s="233">
        <v>41.988000000000007</v>
      </c>
      <c r="Q51" s="148" t="s">
        <v>547</v>
      </c>
      <c r="R51" s="148">
        <v>12</v>
      </c>
      <c r="S51" t="s">
        <v>368</v>
      </c>
      <c r="T51" t="s">
        <v>2143</v>
      </c>
    </row>
    <row r="52" spans="1:20" x14ac:dyDescent="0.25">
      <c r="A52" t="s">
        <v>1113</v>
      </c>
      <c r="B52">
        <v>331340</v>
      </c>
      <c r="C52" s="149">
        <v>169</v>
      </c>
      <c r="D52" t="s">
        <v>101</v>
      </c>
      <c r="E52" t="s">
        <v>113</v>
      </c>
      <c r="F52" s="23" t="s">
        <v>710</v>
      </c>
      <c r="G52" t="s">
        <v>14</v>
      </c>
      <c r="H52" s="190">
        <v>3315.6363636363635</v>
      </c>
      <c r="I52" s="235">
        <v>2116.4812121212126</v>
      </c>
      <c r="J52" s="233">
        <v>0.63833333333333342</v>
      </c>
      <c r="K52" s="190">
        <v>11812.600000000002</v>
      </c>
      <c r="L52" s="189">
        <v>7540.3763333333372</v>
      </c>
      <c r="M52" s="233">
        <v>0.63833333333333353</v>
      </c>
      <c r="N52" s="190">
        <v>12983.875000000002</v>
      </c>
      <c r="O52" s="189">
        <v>8288.0402083333374</v>
      </c>
      <c r="P52" s="233">
        <v>132.60864333333339</v>
      </c>
      <c r="Q52" s="148" t="s">
        <v>547</v>
      </c>
      <c r="R52" s="148">
        <v>12</v>
      </c>
      <c r="S52" t="s">
        <v>113</v>
      </c>
      <c r="T52" t="s">
        <v>2143</v>
      </c>
    </row>
    <row r="53" spans="1:20" x14ac:dyDescent="0.25">
      <c r="A53" t="s">
        <v>1127</v>
      </c>
      <c r="B53">
        <v>331450</v>
      </c>
      <c r="C53" s="149">
        <v>169</v>
      </c>
      <c r="D53" t="s">
        <v>101</v>
      </c>
      <c r="E53" t="s">
        <v>124</v>
      </c>
      <c r="F53" s="23" t="s">
        <v>718</v>
      </c>
      <c r="G53" t="s">
        <v>9</v>
      </c>
      <c r="H53" s="190">
        <v>3351.5268817204301</v>
      </c>
      <c r="I53" s="235">
        <v>1932.7138351254478</v>
      </c>
      <c r="J53" s="233">
        <v>0.57666666666666655</v>
      </c>
      <c r="K53" s="190">
        <v>7975.857142857144</v>
      </c>
      <c r="L53" s="189">
        <v>4599.410952380952</v>
      </c>
      <c r="M53" s="233">
        <v>0.57666666666666655</v>
      </c>
      <c r="N53" s="190">
        <v>16440.454545454548</v>
      </c>
      <c r="O53" s="189">
        <v>9480.6621212121227</v>
      </c>
      <c r="P53" s="233">
        <v>208.57456666666667</v>
      </c>
      <c r="Q53" s="148" t="s">
        <v>547</v>
      </c>
      <c r="R53" s="148">
        <v>4</v>
      </c>
      <c r="S53" t="s">
        <v>124</v>
      </c>
      <c r="T53" t="s">
        <v>2143</v>
      </c>
    </row>
    <row r="54" spans="1:20" x14ac:dyDescent="0.25">
      <c r="A54" t="s">
        <v>1074</v>
      </c>
      <c r="B54">
        <v>331060</v>
      </c>
      <c r="C54" s="149">
        <v>2</v>
      </c>
      <c r="D54" t="s">
        <v>78</v>
      </c>
      <c r="E54" t="s">
        <v>629</v>
      </c>
      <c r="F54" s="23" t="s">
        <v>628</v>
      </c>
      <c r="G54" t="s">
        <v>14</v>
      </c>
      <c r="H54" s="190">
        <v>3356.7428571428572</v>
      </c>
      <c r="I54" s="235">
        <v>2677.0024285714289</v>
      </c>
      <c r="J54" s="233">
        <v>0.79749999999999999</v>
      </c>
      <c r="K54" s="190">
        <v>3854.2105263157896</v>
      </c>
      <c r="L54" s="189">
        <v>3073.7328947368419</v>
      </c>
      <c r="M54" s="233">
        <v>0.79749999999999999</v>
      </c>
      <c r="N54" s="190">
        <v>14866.095238095237</v>
      </c>
      <c r="O54" s="189">
        <v>11855.71095238095</v>
      </c>
      <c r="P54" s="233">
        <v>248.96992999999998</v>
      </c>
      <c r="Q54" s="148" t="s">
        <v>547</v>
      </c>
      <c r="R54" s="148">
        <v>12</v>
      </c>
      <c r="S54" t="s">
        <v>629</v>
      </c>
      <c r="T54" t="s">
        <v>2143</v>
      </c>
    </row>
    <row r="55" spans="1:20" x14ac:dyDescent="0.25">
      <c r="A55" t="s">
        <v>1267</v>
      </c>
      <c r="B55">
        <v>332890</v>
      </c>
      <c r="C55" s="149">
        <v>409</v>
      </c>
      <c r="D55" t="s">
        <v>378</v>
      </c>
      <c r="E55" t="s">
        <v>379</v>
      </c>
      <c r="F55" s="23" t="s">
        <v>1046</v>
      </c>
      <c r="G55" t="s">
        <v>5</v>
      </c>
      <c r="H55" s="190">
        <v>3356.958333333333</v>
      </c>
      <c r="I55" s="235">
        <v>2081.3141666666666</v>
      </c>
      <c r="J55" s="233">
        <v>0.62</v>
      </c>
      <c r="K55" s="190">
        <v>13060.807692307691</v>
      </c>
      <c r="L55" s="189">
        <v>8097.7007692307679</v>
      </c>
      <c r="M55" s="233">
        <v>0.62</v>
      </c>
      <c r="N55" s="190">
        <v>9798.1666666666661</v>
      </c>
      <c r="O55" s="189">
        <v>6074.8633333333328</v>
      </c>
      <c r="P55" s="233">
        <v>72.898359999999997</v>
      </c>
      <c r="Q55" s="148" t="s">
        <v>547</v>
      </c>
      <c r="R55" s="148">
        <v>12</v>
      </c>
      <c r="S55" t="s">
        <v>379</v>
      </c>
      <c r="T55" t="s">
        <v>2143</v>
      </c>
    </row>
    <row r="56" spans="1:20" x14ac:dyDescent="0.25">
      <c r="A56" t="s">
        <v>1128</v>
      </c>
      <c r="B56">
        <v>331460</v>
      </c>
      <c r="C56" s="149">
        <v>169</v>
      </c>
      <c r="D56" t="s">
        <v>101</v>
      </c>
      <c r="E56" t="s">
        <v>125</v>
      </c>
      <c r="F56" s="23" t="s">
        <v>720</v>
      </c>
      <c r="G56" t="s">
        <v>14</v>
      </c>
      <c r="H56" s="190">
        <v>3380.7901234567908</v>
      </c>
      <c r="I56" s="235">
        <v>2073.551275720165</v>
      </c>
      <c r="J56" s="233">
        <v>0.6133333333333334</v>
      </c>
      <c r="K56" s="190">
        <v>5465.25</v>
      </c>
      <c r="L56" s="189">
        <v>3352.02</v>
      </c>
      <c r="M56" s="233">
        <v>0.6133333333333334</v>
      </c>
      <c r="N56" s="190">
        <v>17922.384615384617</v>
      </c>
      <c r="O56" s="189">
        <v>10992.395897435897</v>
      </c>
      <c r="P56" s="233">
        <v>142.90114666666668</v>
      </c>
      <c r="Q56" s="148" t="s">
        <v>547</v>
      </c>
      <c r="R56" s="148">
        <v>3</v>
      </c>
      <c r="S56" t="s">
        <v>125</v>
      </c>
      <c r="T56" t="s">
        <v>2143</v>
      </c>
    </row>
    <row r="57" spans="1:20" x14ac:dyDescent="0.25">
      <c r="A57" t="s">
        <v>1106</v>
      </c>
      <c r="B57">
        <v>331290</v>
      </c>
      <c r="C57" s="149">
        <v>169</v>
      </c>
      <c r="D57" t="s">
        <v>101</v>
      </c>
      <c r="E57" t="s">
        <v>107</v>
      </c>
      <c r="F57" s="23" t="s">
        <v>706</v>
      </c>
      <c r="G57" t="s">
        <v>9</v>
      </c>
      <c r="H57" s="190">
        <v>3386.1874999999995</v>
      </c>
      <c r="I57" s="235">
        <v>2189.7345833333338</v>
      </c>
      <c r="J57" s="233">
        <v>0.64666666666666683</v>
      </c>
      <c r="K57" s="190">
        <v>8316.1052631578932</v>
      </c>
      <c r="L57" s="189">
        <v>5377.7480701754394</v>
      </c>
      <c r="M57" s="233">
        <v>0.64666666666666683</v>
      </c>
      <c r="N57" s="190">
        <v>14851.444444444443</v>
      </c>
      <c r="O57" s="189">
        <v>9603.9340740740754</v>
      </c>
      <c r="P57" s="233">
        <v>172.87081333333336</v>
      </c>
      <c r="Q57" s="148" t="s">
        <v>547</v>
      </c>
      <c r="R57" s="148">
        <v>12</v>
      </c>
      <c r="S57" t="s">
        <v>107</v>
      </c>
      <c r="T57" t="s">
        <v>2143</v>
      </c>
    </row>
    <row r="58" spans="1:20" x14ac:dyDescent="0.25">
      <c r="A58" t="s">
        <v>1101</v>
      </c>
      <c r="B58">
        <v>331260</v>
      </c>
      <c r="C58" s="149">
        <v>169</v>
      </c>
      <c r="D58" t="s">
        <v>101</v>
      </c>
      <c r="E58" t="s">
        <v>104</v>
      </c>
      <c r="F58" s="23" t="s">
        <v>704</v>
      </c>
      <c r="G58" t="s">
        <v>14</v>
      </c>
      <c r="H58" s="190">
        <v>3388.9047619047619</v>
      </c>
      <c r="I58" s="235">
        <v>2191.4917460317465</v>
      </c>
      <c r="J58" s="233">
        <v>0.64666666666666683</v>
      </c>
      <c r="K58" s="190">
        <v>6728.583333333333</v>
      </c>
      <c r="L58" s="189">
        <v>4351.1505555555568</v>
      </c>
      <c r="M58" s="233">
        <v>0.64666666666666683</v>
      </c>
      <c r="N58" s="190">
        <v>6985.7272727272721</v>
      </c>
      <c r="O58" s="189">
        <v>4517.4369696969698</v>
      </c>
      <c r="P58" s="233">
        <v>99.383613333333344</v>
      </c>
      <c r="Q58" s="148" t="s">
        <v>547</v>
      </c>
      <c r="R58" s="148">
        <v>6</v>
      </c>
      <c r="S58" t="s">
        <v>104</v>
      </c>
      <c r="T58" t="s">
        <v>2143</v>
      </c>
    </row>
    <row r="59" spans="1:20" x14ac:dyDescent="0.25">
      <c r="A59" t="s">
        <v>1118</v>
      </c>
      <c r="B59">
        <v>331380</v>
      </c>
      <c r="C59" s="149">
        <v>169</v>
      </c>
      <c r="D59" t="s">
        <v>101</v>
      </c>
      <c r="E59" t="s">
        <v>117</v>
      </c>
      <c r="F59" s="23" t="s">
        <v>716</v>
      </c>
      <c r="G59" t="s">
        <v>14</v>
      </c>
      <c r="H59" s="190">
        <v>3420.3766233766237</v>
      </c>
      <c r="I59" s="235">
        <v>2046.5253463203462</v>
      </c>
      <c r="J59" s="233">
        <v>0.59833333333333327</v>
      </c>
      <c r="K59" s="190">
        <v>7891.0714285714284</v>
      </c>
      <c r="L59" s="189">
        <v>4721.4910714285706</v>
      </c>
      <c r="M59" s="233">
        <v>0.59833333333333327</v>
      </c>
      <c r="N59" s="190">
        <v>12516.636363636364</v>
      </c>
      <c r="O59" s="189">
        <v>7489.1207575757562</v>
      </c>
      <c r="P59" s="233">
        <v>164.76065666666665</v>
      </c>
      <c r="Q59" s="148" t="s">
        <v>547</v>
      </c>
      <c r="R59" s="148">
        <v>12</v>
      </c>
      <c r="S59" t="s">
        <v>117</v>
      </c>
      <c r="T59" t="s">
        <v>2143</v>
      </c>
    </row>
    <row r="60" spans="1:20" x14ac:dyDescent="0.25">
      <c r="A60" t="s">
        <v>1107</v>
      </c>
      <c r="B60">
        <v>331950</v>
      </c>
      <c r="C60" s="149">
        <v>688</v>
      </c>
      <c r="D60" t="s">
        <v>101</v>
      </c>
      <c r="E60" t="s">
        <v>108</v>
      </c>
      <c r="F60" s="23" t="s">
        <v>1329</v>
      </c>
      <c r="G60" t="s">
        <v>13</v>
      </c>
      <c r="H60" s="190">
        <v>3444.1666666666665</v>
      </c>
      <c r="I60" s="235">
        <v>2379.3451388888884</v>
      </c>
      <c r="J60" s="233">
        <v>0.69083333333333319</v>
      </c>
      <c r="K60" s="190">
        <v>6875.8076923076924</v>
      </c>
      <c r="L60" s="189">
        <v>4750.0371474358972</v>
      </c>
      <c r="M60" s="233">
        <v>0.6908333333333333</v>
      </c>
      <c r="N60" s="190">
        <v>6619.375</v>
      </c>
      <c r="O60" s="189">
        <v>4572.8848958333328</v>
      </c>
      <c r="P60" s="233">
        <v>36.583079166666664</v>
      </c>
      <c r="Q60" s="148" t="s">
        <v>547</v>
      </c>
      <c r="R60" s="148">
        <v>12</v>
      </c>
      <c r="S60" t="s">
        <v>108</v>
      </c>
      <c r="T60" t="s">
        <v>2143</v>
      </c>
    </row>
    <row r="61" spans="1:20" x14ac:dyDescent="0.25">
      <c r="A61" t="s">
        <v>1065</v>
      </c>
      <c r="B61">
        <v>331020</v>
      </c>
      <c r="C61" s="149">
        <v>412</v>
      </c>
      <c r="D61" t="s">
        <v>61</v>
      </c>
      <c r="E61" t="s">
        <v>62</v>
      </c>
      <c r="F61" s="23" t="s">
        <v>576</v>
      </c>
      <c r="G61" t="s">
        <v>9</v>
      </c>
      <c r="H61" s="190">
        <v>3487.2459016393445</v>
      </c>
      <c r="I61" s="235">
        <v>2092.3475409836065</v>
      </c>
      <c r="J61" s="233">
        <v>0.59999999999999987</v>
      </c>
      <c r="K61" s="190">
        <v>8718.6470588235297</v>
      </c>
      <c r="L61" s="189">
        <v>5231.1882352941175</v>
      </c>
      <c r="M61" s="233">
        <v>0.59999999999999987</v>
      </c>
      <c r="N61" s="190">
        <v>21383.256410256414</v>
      </c>
      <c r="O61" s="189">
        <v>12829.953846153845</v>
      </c>
      <c r="P61" s="233">
        <v>500.36819999999994</v>
      </c>
      <c r="Q61" s="148" t="s">
        <v>547</v>
      </c>
      <c r="R61" s="148">
        <v>12</v>
      </c>
      <c r="S61" t="s">
        <v>62</v>
      </c>
      <c r="T61" t="s">
        <v>2143</v>
      </c>
    </row>
    <row r="62" spans="1:20" x14ac:dyDescent="0.25">
      <c r="A62" t="s">
        <v>1237</v>
      </c>
      <c r="B62">
        <v>332440</v>
      </c>
      <c r="C62" s="149">
        <v>357</v>
      </c>
      <c r="D62" t="s">
        <v>313</v>
      </c>
      <c r="E62" t="s">
        <v>314</v>
      </c>
      <c r="F62" s="23" t="s">
        <v>958</v>
      </c>
      <c r="G62" t="s">
        <v>8</v>
      </c>
      <c r="H62" s="190">
        <v>3541.6097560975609</v>
      </c>
      <c r="I62" s="235">
        <v>1670.4592682926827</v>
      </c>
      <c r="J62" s="233">
        <v>0.47166666666666668</v>
      </c>
      <c r="K62" s="190">
        <v>13312.166666666666</v>
      </c>
      <c r="L62" s="189">
        <v>6278.9052777777779</v>
      </c>
      <c r="M62" s="233">
        <v>0.47166666666666668</v>
      </c>
      <c r="N62" s="190">
        <v>10155.999999999998</v>
      </c>
      <c r="O62" s="189">
        <v>4790.246666666666</v>
      </c>
      <c r="P62" s="233">
        <v>71.853699999999989</v>
      </c>
      <c r="Q62" s="148" t="s">
        <v>547</v>
      </c>
      <c r="R62" s="148">
        <v>12</v>
      </c>
      <c r="S62" t="s">
        <v>314</v>
      </c>
      <c r="T62" t="s">
        <v>2143</v>
      </c>
    </row>
    <row r="63" spans="1:20" x14ac:dyDescent="0.25">
      <c r="A63" t="s">
        <v>1193</v>
      </c>
      <c r="B63">
        <v>332050</v>
      </c>
      <c r="C63" s="149">
        <v>280</v>
      </c>
      <c r="D63" t="s">
        <v>236</v>
      </c>
      <c r="E63" t="s">
        <v>849</v>
      </c>
      <c r="F63" s="23" t="s">
        <v>848</v>
      </c>
      <c r="G63" t="s">
        <v>6</v>
      </c>
      <c r="H63" s="190">
        <v>3598.9953917050689</v>
      </c>
      <c r="I63" s="235">
        <v>2033.4323963133643</v>
      </c>
      <c r="J63" s="233">
        <v>0.56500000000000006</v>
      </c>
      <c r="K63" s="190">
        <v>15705.079207920795</v>
      </c>
      <c r="L63" s="189">
        <v>8873.3697524752479</v>
      </c>
      <c r="M63" s="233">
        <v>0.56500000000000006</v>
      </c>
      <c r="N63" s="190">
        <v>27308.458333333336</v>
      </c>
      <c r="O63" s="189">
        <v>15429.278958333334</v>
      </c>
      <c r="P63" s="233">
        <v>370.30269500000003</v>
      </c>
      <c r="Q63" s="148" t="s">
        <v>547</v>
      </c>
      <c r="R63" s="148">
        <v>12</v>
      </c>
      <c r="S63" t="s">
        <v>849</v>
      </c>
      <c r="T63" t="s">
        <v>2143</v>
      </c>
    </row>
    <row r="64" spans="1:20" x14ac:dyDescent="0.25">
      <c r="A64" t="s">
        <v>1092</v>
      </c>
      <c r="B64">
        <v>331195</v>
      </c>
      <c r="C64" s="149">
        <v>2</v>
      </c>
      <c r="D64" t="s">
        <v>78</v>
      </c>
      <c r="E64" t="s">
        <v>94</v>
      </c>
      <c r="F64" s="23" t="s">
        <v>619</v>
      </c>
      <c r="G64" t="s">
        <v>7</v>
      </c>
      <c r="H64" s="190">
        <v>3610.8</v>
      </c>
      <c r="I64" s="235">
        <v>2572.6950000000006</v>
      </c>
      <c r="J64" s="233">
        <v>0.71250000000000002</v>
      </c>
      <c r="K64" s="190">
        <v>5399.1538461538457</v>
      </c>
      <c r="L64" s="189">
        <v>3846.8971153846151</v>
      </c>
      <c r="M64" s="233">
        <v>0.71250000000000002</v>
      </c>
      <c r="N64" s="190">
        <v>13352.8</v>
      </c>
      <c r="O64" s="189">
        <v>9513.8700000000008</v>
      </c>
      <c r="P64" s="233">
        <v>47.56935</v>
      </c>
      <c r="Q64" s="148" t="s">
        <v>547</v>
      </c>
      <c r="R64" s="148">
        <v>12</v>
      </c>
      <c r="S64" t="s">
        <v>94</v>
      </c>
      <c r="T64" t="s">
        <v>2143</v>
      </c>
    </row>
    <row r="65" spans="1:20" x14ac:dyDescent="0.25">
      <c r="A65" t="s">
        <v>1114</v>
      </c>
      <c r="B65">
        <v>331350</v>
      </c>
      <c r="C65" s="149">
        <v>169</v>
      </c>
      <c r="D65" t="s">
        <v>101</v>
      </c>
      <c r="E65" t="s">
        <v>114</v>
      </c>
      <c r="F65" s="23" t="s">
        <v>712</v>
      </c>
      <c r="G65" t="s">
        <v>14</v>
      </c>
      <c r="H65" s="190">
        <v>3617.1097560975613</v>
      </c>
      <c r="I65" s="235">
        <v>2152.180304878048</v>
      </c>
      <c r="J65" s="233">
        <v>0.59499999999999986</v>
      </c>
      <c r="K65" s="190">
        <v>8369.25</v>
      </c>
      <c r="L65" s="189">
        <v>4979.7037499999988</v>
      </c>
      <c r="M65" s="233">
        <v>0.59499999999999986</v>
      </c>
      <c r="N65" s="190">
        <v>12436.684210526317</v>
      </c>
      <c r="O65" s="189">
        <v>7399.8271052631553</v>
      </c>
      <c r="P65" s="233">
        <v>140.59671499999996</v>
      </c>
      <c r="Q65" s="148" t="s">
        <v>547</v>
      </c>
      <c r="R65" s="148">
        <v>12</v>
      </c>
      <c r="S65" t="s">
        <v>114</v>
      </c>
      <c r="T65" t="s">
        <v>2143</v>
      </c>
    </row>
    <row r="66" spans="1:20" x14ac:dyDescent="0.25">
      <c r="A66" t="s">
        <v>1090</v>
      </c>
      <c r="B66">
        <v>331180</v>
      </c>
      <c r="C66" s="149">
        <v>2</v>
      </c>
      <c r="D66" t="s">
        <v>78</v>
      </c>
      <c r="E66" t="s">
        <v>616</v>
      </c>
      <c r="F66" s="23" t="s">
        <v>615</v>
      </c>
      <c r="G66" t="s">
        <v>14</v>
      </c>
      <c r="H66" s="190">
        <v>3629.6179775280907</v>
      </c>
      <c r="I66" s="235">
        <v>2519.5598127340832</v>
      </c>
      <c r="J66" s="233">
        <v>0.69416666666666671</v>
      </c>
      <c r="K66" s="190">
        <v>19700.73684210526</v>
      </c>
      <c r="L66" s="189">
        <v>13675.594824561402</v>
      </c>
      <c r="M66" s="233">
        <v>0.69416666666666671</v>
      </c>
      <c r="N66" s="190">
        <v>16320.409090909092</v>
      </c>
      <c r="O66" s="189">
        <v>11329.083977272727</v>
      </c>
      <c r="P66" s="233">
        <v>249.2398475</v>
      </c>
      <c r="Q66" s="148" t="s">
        <v>547</v>
      </c>
      <c r="R66" s="148">
        <v>12</v>
      </c>
      <c r="S66" t="s">
        <v>616</v>
      </c>
      <c r="T66" t="s">
        <v>2143</v>
      </c>
    </row>
    <row r="67" spans="1:20" x14ac:dyDescent="0.25">
      <c r="A67" t="s">
        <v>1078</v>
      </c>
      <c r="B67">
        <v>331100</v>
      </c>
      <c r="C67" s="149">
        <v>2</v>
      </c>
      <c r="D67" t="s">
        <v>78</v>
      </c>
      <c r="E67" t="s">
        <v>1079</v>
      </c>
      <c r="F67" s="23" t="s">
        <v>622</v>
      </c>
      <c r="G67" t="s">
        <v>14</v>
      </c>
      <c r="H67" s="190">
        <v>3635.7407407407409</v>
      </c>
      <c r="I67" s="235">
        <v>1778.483179012346</v>
      </c>
      <c r="J67" s="233">
        <v>0.48916666666666675</v>
      </c>
      <c r="K67" s="190">
        <v>9701.7857142857138</v>
      </c>
      <c r="L67" s="189">
        <v>4745.7901785714284</v>
      </c>
      <c r="M67" s="233">
        <v>0.48916666666666669</v>
      </c>
      <c r="N67" s="190">
        <v>19895</v>
      </c>
      <c r="O67" s="189">
        <v>9731.9708333333347</v>
      </c>
      <c r="P67" s="233">
        <v>58.391825000000011</v>
      </c>
      <c r="Q67" s="148" t="s">
        <v>547</v>
      </c>
      <c r="R67" s="148">
        <v>12</v>
      </c>
      <c r="S67" t="s">
        <v>1079</v>
      </c>
      <c r="T67" t="s">
        <v>2143</v>
      </c>
    </row>
    <row r="68" spans="1:20" x14ac:dyDescent="0.25">
      <c r="A68" t="s">
        <v>1134</v>
      </c>
      <c r="B68">
        <v>331520</v>
      </c>
      <c r="C68" s="149">
        <v>169</v>
      </c>
      <c r="D68" t="s">
        <v>101</v>
      </c>
      <c r="E68" t="s">
        <v>131</v>
      </c>
      <c r="F68" s="23" t="s">
        <v>722</v>
      </c>
      <c r="G68" t="s">
        <v>14</v>
      </c>
      <c r="H68" s="190">
        <v>3651.5677966101694</v>
      </c>
      <c r="I68" s="235">
        <v>2282.2298728813562</v>
      </c>
      <c r="J68" s="233">
        <v>0.62500000000000011</v>
      </c>
      <c r="K68" s="190">
        <v>4342.4999999999991</v>
      </c>
      <c r="L68" s="189">
        <v>2714.0625</v>
      </c>
      <c r="M68" s="233">
        <v>0.625</v>
      </c>
      <c r="N68" s="190">
        <v>17719.923076923074</v>
      </c>
      <c r="O68" s="189">
        <v>11074.951923076922</v>
      </c>
      <c r="P68" s="233">
        <v>287.94874999999996</v>
      </c>
      <c r="Q68" s="148" t="s">
        <v>547</v>
      </c>
      <c r="R68" s="148">
        <v>12</v>
      </c>
      <c r="S68" t="s">
        <v>131</v>
      </c>
      <c r="T68" t="s">
        <v>2143</v>
      </c>
    </row>
    <row r="69" spans="1:20" x14ac:dyDescent="0.25">
      <c r="A69" t="s">
        <v>1076</v>
      </c>
      <c r="B69">
        <v>331080</v>
      </c>
      <c r="C69" s="149">
        <v>2</v>
      </c>
      <c r="D69" t="s">
        <v>78</v>
      </c>
      <c r="E69" t="s">
        <v>84</v>
      </c>
      <c r="F69" s="23" t="s">
        <v>598</v>
      </c>
      <c r="G69" t="s">
        <v>13</v>
      </c>
      <c r="H69" s="190">
        <v>3665.3567251461986</v>
      </c>
      <c r="I69" s="235">
        <v>925.50257309941503</v>
      </c>
      <c r="J69" s="233">
        <v>0.2525</v>
      </c>
      <c r="K69" s="190">
        <v>4049.8378378378375</v>
      </c>
      <c r="L69" s="189">
        <v>1022.5840540540538</v>
      </c>
      <c r="M69" s="233">
        <v>0.2525</v>
      </c>
      <c r="N69" s="190">
        <v>8078.1999999999989</v>
      </c>
      <c r="O69" s="189">
        <v>2039.7455</v>
      </c>
      <c r="P69" s="233">
        <v>40.794910000000002</v>
      </c>
      <c r="Q69" s="148" t="s">
        <v>547</v>
      </c>
      <c r="R69" s="148">
        <v>12</v>
      </c>
      <c r="S69" t="s">
        <v>84</v>
      </c>
      <c r="T69" t="s">
        <v>2143</v>
      </c>
    </row>
    <row r="70" spans="1:20" x14ac:dyDescent="0.25">
      <c r="A70" t="s">
        <v>1212</v>
      </c>
      <c r="B70">
        <v>332210</v>
      </c>
      <c r="C70" s="149">
        <v>321</v>
      </c>
      <c r="D70" t="s">
        <v>270</v>
      </c>
      <c r="E70" t="s">
        <v>271</v>
      </c>
      <c r="F70" s="23" t="s">
        <v>903</v>
      </c>
      <c r="G70" t="s">
        <v>6</v>
      </c>
      <c r="H70" s="190">
        <v>3665.7500000000005</v>
      </c>
      <c r="I70" s="235">
        <v>2016.1625000000001</v>
      </c>
      <c r="J70" s="233">
        <v>0.54999999999999993</v>
      </c>
      <c r="K70" s="190">
        <v>8544.8000000000011</v>
      </c>
      <c r="L70" s="189">
        <v>4699.6399999999994</v>
      </c>
      <c r="M70" s="233">
        <v>0.54999999999999993</v>
      </c>
      <c r="N70" s="190">
        <v>19948.409090909092</v>
      </c>
      <c r="O70" s="189">
        <v>10971.625</v>
      </c>
      <c r="P70" s="233">
        <v>241.37574999999998</v>
      </c>
      <c r="Q70" s="148" t="s">
        <v>547</v>
      </c>
      <c r="R70" s="148">
        <v>12</v>
      </c>
      <c r="S70" t="s">
        <v>271</v>
      </c>
      <c r="T70" t="s">
        <v>2143</v>
      </c>
    </row>
    <row r="71" spans="1:20" x14ac:dyDescent="0.25">
      <c r="A71" t="s">
        <v>1152</v>
      </c>
      <c r="B71">
        <v>331685</v>
      </c>
      <c r="C71" s="149">
        <v>61</v>
      </c>
      <c r="D71" t="s">
        <v>101</v>
      </c>
      <c r="E71" t="s">
        <v>147</v>
      </c>
      <c r="F71" s="23" t="s">
        <v>732</v>
      </c>
      <c r="G71" t="s">
        <v>5</v>
      </c>
      <c r="H71" s="190">
        <v>3671.0875000000001</v>
      </c>
      <c r="I71" s="235">
        <v>2312.7851250000003</v>
      </c>
      <c r="J71" s="233">
        <v>0.63</v>
      </c>
      <c r="K71" s="190">
        <v>12490.749999999998</v>
      </c>
      <c r="L71" s="189">
        <v>7869.1724999999988</v>
      </c>
      <c r="M71" s="233">
        <v>0.63</v>
      </c>
      <c r="N71" s="190">
        <v>11602.777777777779</v>
      </c>
      <c r="O71" s="189">
        <v>7309.7500000000009</v>
      </c>
      <c r="P71" s="233">
        <v>197.36325000000002</v>
      </c>
      <c r="Q71" s="148" t="s">
        <v>547</v>
      </c>
      <c r="R71" s="148">
        <v>12</v>
      </c>
      <c r="S71" t="s">
        <v>147</v>
      </c>
      <c r="T71" t="s">
        <v>2143</v>
      </c>
    </row>
    <row r="72" spans="1:20" x14ac:dyDescent="0.25">
      <c r="A72" t="s">
        <v>1156</v>
      </c>
      <c r="B72">
        <v>331730</v>
      </c>
      <c r="C72" s="149">
        <v>169</v>
      </c>
      <c r="D72" t="s">
        <v>101</v>
      </c>
      <c r="E72" t="s">
        <v>151</v>
      </c>
      <c r="F72" s="23" t="s">
        <v>734</v>
      </c>
      <c r="G72" t="s">
        <v>5</v>
      </c>
      <c r="H72" s="190">
        <v>3708.9272727272728</v>
      </c>
      <c r="I72" s="235">
        <v>2552.9782727272723</v>
      </c>
      <c r="J72" s="233">
        <v>0.68833333333333313</v>
      </c>
      <c r="K72" s="190">
        <v>7413.2941176470586</v>
      </c>
      <c r="L72" s="189">
        <v>5102.8174509803903</v>
      </c>
      <c r="M72" s="233">
        <v>0.68833333333333313</v>
      </c>
      <c r="N72" s="190">
        <v>12884.222222222223</v>
      </c>
      <c r="O72" s="189">
        <v>8868.6396296296261</v>
      </c>
      <c r="P72" s="233">
        <v>159.63551333333328</v>
      </c>
      <c r="Q72" s="148" t="s">
        <v>547</v>
      </c>
      <c r="R72" s="148">
        <v>12</v>
      </c>
      <c r="S72" t="s">
        <v>151</v>
      </c>
      <c r="T72" t="s">
        <v>2143</v>
      </c>
    </row>
    <row r="73" spans="1:20" x14ac:dyDescent="0.25">
      <c r="A73" t="s">
        <v>1115</v>
      </c>
      <c r="B73">
        <v>331360</v>
      </c>
      <c r="C73" s="149">
        <v>169</v>
      </c>
      <c r="D73" t="s">
        <v>101</v>
      </c>
      <c r="E73" t="s">
        <v>115</v>
      </c>
      <c r="F73" s="23" t="s">
        <v>654</v>
      </c>
      <c r="G73" t="s">
        <v>9</v>
      </c>
      <c r="H73" s="190">
        <v>3712.4810996563579</v>
      </c>
      <c r="I73" s="235">
        <v>2041.8646048109963</v>
      </c>
      <c r="J73" s="233">
        <v>0.54999999999999993</v>
      </c>
      <c r="K73" s="190">
        <v>25505.870967741936</v>
      </c>
      <c r="L73" s="189">
        <v>14028.229032258065</v>
      </c>
      <c r="M73" s="233">
        <v>0.54999999999999993</v>
      </c>
      <c r="N73" s="190">
        <v>25447.531914893621</v>
      </c>
      <c r="O73" s="189">
        <v>13996.142553191488</v>
      </c>
      <c r="P73" s="233">
        <v>657.81869999999992</v>
      </c>
      <c r="Q73" s="148" t="s">
        <v>547</v>
      </c>
      <c r="R73" s="148">
        <v>12</v>
      </c>
      <c r="S73" t="s">
        <v>115</v>
      </c>
      <c r="T73" t="s">
        <v>2143</v>
      </c>
    </row>
    <row r="74" spans="1:20" x14ac:dyDescent="0.25">
      <c r="A74" t="s">
        <v>1075</v>
      </c>
      <c r="B74">
        <v>331070</v>
      </c>
      <c r="C74" s="149">
        <v>2</v>
      </c>
      <c r="D74" t="s">
        <v>78</v>
      </c>
      <c r="E74" t="s">
        <v>83</v>
      </c>
      <c r="F74" s="23" t="s">
        <v>619</v>
      </c>
      <c r="G74" t="s">
        <v>7</v>
      </c>
      <c r="H74" s="190">
        <v>3749.8541666666656</v>
      </c>
      <c r="I74" s="235">
        <v>2653.0218229166658</v>
      </c>
      <c r="J74" s="233">
        <v>0.70749999999999991</v>
      </c>
      <c r="K74" s="190">
        <v>6926.2352941176468</v>
      </c>
      <c r="L74" s="189">
        <v>4900.3114705882344</v>
      </c>
      <c r="M74" s="233">
        <v>0.70749999999999991</v>
      </c>
      <c r="N74" s="190">
        <v>6866.5</v>
      </c>
      <c r="O74" s="189">
        <v>4858.048749999999</v>
      </c>
      <c r="P74" s="233">
        <v>9.7160974999999983</v>
      </c>
      <c r="Q74" s="148" t="s">
        <v>547</v>
      </c>
      <c r="R74" s="148">
        <v>12</v>
      </c>
      <c r="S74" t="s">
        <v>83</v>
      </c>
      <c r="T74" t="s">
        <v>2143</v>
      </c>
    </row>
    <row r="75" spans="1:20" x14ac:dyDescent="0.25">
      <c r="A75" t="s">
        <v>1252</v>
      </c>
      <c r="B75">
        <v>332590</v>
      </c>
      <c r="C75" s="149">
        <v>447</v>
      </c>
      <c r="D75" t="s">
        <v>349</v>
      </c>
      <c r="E75" t="s">
        <v>350</v>
      </c>
      <c r="F75" s="23" t="s">
        <v>993</v>
      </c>
      <c r="G75" t="s">
        <v>6</v>
      </c>
      <c r="H75" s="190">
        <v>3773.9999999999995</v>
      </c>
      <c r="I75" s="235">
        <v>2481.4049999999997</v>
      </c>
      <c r="J75" s="233">
        <v>0.65750000000000008</v>
      </c>
      <c r="K75" s="190">
        <v>8014.2553191489369</v>
      </c>
      <c r="L75" s="189">
        <v>5269.3728723404265</v>
      </c>
      <c r="M75" s="233">
        <v>0.65750000000000008</v>
      </c>
      <c r="N75" s="190">
        <v>4586.3333333333321</v>
      </c>
      <c r="O75" s="189">
        <v>3015.5141666666668</v>
      </c>
      <c r="P75" s="233">
        <v>54.279254999999999</v>
      </c>
      <c r="Q75" s="148" t="s">
        <v>547</v>
      </c>
      <c r="R75" s="148">
        <v>12</v>
      </c>
      <c r="S75" t="s">
        <v>350</v>
      </c>
      <c r="T75" t="s">
        <v>2143</v>
      </c>
    </row>
    <row r="76" spans="1:20" x14ac:dyDescent="0.25">
      <c r="A76" t="s">
        <v>1184</v>
      </c>
      <c r="B76">
        <v>331990</v>
      </c>
      <c r="C76" s="149">
        <v>274</v>
      </c>
      <c r="D76" t="s">
        <v>212</v>
      </c>
      <c r="E76" t="s">
        <v>213</v>
      </c>
      <c r="F76" s="23" t="s">
        <v>819</v>
      </c>
      <c r="G76" t="s">
        <v>14</v>
      </c>
      <c r="H76" s="190">
        <v>3785.483870967742</v>
      </c>
      <c r="I76" s="235">
        <v>2536.2741935483878</v>
      </c>
      <c r="J76" s="233">
        <v>0.67</v>
      </c>
      <c r="K76" s="190">
        <v>22912.741379310348</v>
      </c>
      <c r="L76" s="189">
        <v>15351.536724137934</v>
      </c>
      <c r="M76" s="233">
        <v>0.67</v>
      </c>
      <c r="N76" s="190">
        <v>19400.529411764706</v>
      </c>
      <c r="O76" s="189">
        <v>12998.354705882355</v>
      </c>
      <c r="P76" s="233">
        <v>662.91609000000005</v>
      </c>
      <c r="Q76" s="148" t="s">
        <v>547</v>
      </c>
      <c r="R76" s="148">
        <v>12</v>
      </c>
      <c r="S76" t="s">
        <v>213</v>
      </c>
      <c r="T76" t="s">
        <v>2143</v>
      </c>
    </row>
    <row r="77" spans="1:20" x14ac:dyDescent="0.25">
      <c r="A77" t="s">
        <v>1198</v>
      </c>
      <c r="B77">
        <v>332700</v>
      </c>
      <c r="C77" s="149">
        <v>240</v>
      </c>
      <c r="D77" t="s">
        <v>238</v>
      </c>
      <c r="E77" t="s">
        <v>399</v>
      </c>
      <c r="F77" s="23" t="s">
        <v>1275</v>
      </c>
      <c r="G77" t="s">
        <v>13</v>
      </c>
      <c r="H77" s="190">
        <v>3823.9215686274506</v>
      </c>
      <c r="I77" s="235">
        <v>2361.2715686274501</v>
      </c>
      <c r="J77" s="233">
        <v>0.61749999999999983</v>
      </c>
      <c r="K77" s="190">
        <v>10032.625</v>
      </c>
      <c r="L77" s="189">
        <v>6195.1459374999977</v>
      </c>
      <c r="M77" s="233">
        <v>0.61749999999999983</v>
      </c>
      <c r="N77" s="190">
        <v>8049.7777777777792</v>
      </c>
      <c r="O77" s="189">
        <v>4970.7377777777774</v>
      </c>
      <c r="P77" s="233">
        <v>44.736639999999994</v>
      </c>
      <c r="Q77" s="148" t="s">
        <v>547</v>
      </c>
      <c r="R77" s="148">
        <v>12</v>
      </c>
      <c r="S77" t="s">
        <v>399</v>
      </c>
      <c r="T77" t="s">
        <v>2143</v>
      </c>
    </row>
    <row r="78" spans="1:20" x14ac:dyDescent="0.25">
      <c r="A78" t="s">
        <v>1222</v>
      </c>
      <c r="B78">
        <v>332300</v>
      </c>
      <c r="C78" s="149">
        <v>625</v>
      </c>
      <c r="D78" t="s">
        <v>405</v>
      </c>
      <c r="E78" t="s">
        <v>406</v>
      </c>
      <c r="F78" s="23" t="s">
        <v>927</v>
      </c>
      <c r="G78" t="s">
        <v>9</v>
      </c>
      <c r="H78" s="190">
        <v>3848.9122807017548</v>
      </c>
      <c r="I78" s="235">
        <v>2694.2385964912282</v>
      </c>
      <c r="J78" s="233">
        <v>0.70000000000000007</v>
      </c>
      <c r="K78" s="190">
        <v>13875.294117647059</v>
      </c>
      <c r="L78" s="189">
        <v>9712.7058823529424</v>
      </c>
      <c r="M78" s="233">
        <v>0.70000000000000007</v>
      </c>
      <c r="N78" s="190">
        <v>7445.1428571428569</v>
      </c>
      <c r="O78" s="189">
        <v>5211.5999999999995</v>
      </c>
      <c r="P78" s="233">
        <v>72.962400000000002</v>
      </c>
      <c r="Q78" s="148" t="s">
        <v>547</v>
      </c>
      <c r="R78" s="148">
        <v>12</v>
      </c>
      <c r="S78" t="s">
        <v>406</v>
      </c>
      <c r="T78" t="s">
        <v>2143</v>
      </c>
    </row>
    <row r="79" spans="1:20" x14ac:dyDescent="0.25">
      <c r="A79" t="s">
        <v>1245</v>
      </c>
      <c r="B79">
        <v>332550</v>
      </c>
      <c r="C79" s="149">
        <v>410</v>
      </c>
      <c r="D79" t="s">
        <v>334</v>
      </c>
      <c r="E79" t="s">
        <v>335</v>
      </c>
      <c r="F79" s="23" t="s">
        <v>977</v>
      </c>
      <c r="G79" t="s">
        <v>4</v>
      </c>
      <c r="H79" s="190">
        <v>3875.4615384615386</v>
      </c>
      <c r="I79" s="235">
        <v>3875.4615384615386</v>
      </c>
      <c r="J79" s="233">
        <v>1</v>
      </c>
      <c r="K79" s="190">
        <v>7967.5384615384628</v>
      </c>
      <c r="L79" s="189">
        <v>7967.5384615384628</v>
      </c>
      <c r="M79" s="233">
        <v>1</v>
      </c>
      <c r="N79" s="190">
        <v>10951.476190476191</v>
      </c>
      <c r="O79" s="189">
        <v>10951.476190476191</v>
      </c>
      <c r="P79" s="233">
        <v>229.98100000000002</v>
      </c>
      <c r="Q79" s="148" t="s">
        <v>547</v>
      </c>
      <c r="R79" s="148">
        <v>12</v>
      </c>
      <c r="S79" t="s">
        <v>335</v>
      </c>
      <c r="T79" t="s">
        <v>2143</v>
      </c>
    </row>
    <row r="80" spans="1:20" x14ac:dyDescent="0.25">
      <c r="A80" t="s">
        <v>1169</v>
      </c>
      <c r="B80">
        <v>331850</v>
      </c>
      <c r="C80" s="149">
        <v>686</v>
      </c>
      <c r="D80" t="s">
        <v>177</v>
      </c>
      <c r="E80" t="s">
        <v>178</v>
      </c>
      <c r="F80" s="23" t="s">
        <v>764</v>
      </c>
      <c r="G80" t="s">
        <v>7</v>
      </c>
      <c r="H80" s="190">
        <v>3875.5200000000004</v>
      </c>
      <c r="I80" s="235">
        <v>2596.5984000000003</v>
      </c>
      <c r="J80" s="233">
        <v>0.67</v>
      </c>
      <c r="K80" s="190">
        <v>4655.625</v>
      </c>
      <c r="L80" s="189">
        <v>3119.2687499999997</v>
      </c>
      <c r="M80" s="233">
        <v>0.67</v>
      </c>
      <c r="N80" s="190">
        <v>3711.8666666666663</v>
      </c>
      <c r="O80" s="189">
        <v>2486.9506666666666</v>
      </c>
      <c r="P80" s="233">
        <v>37.304259999999999</v>
      </c>
      <c r="Q80" s="148" t="s">
        <v>547</v>
      </c>
      <c r="R80" s="148">
        <v>12</v>
      </c>
      <c r="S80" t="s">
        <v>178</v>
      </c>
      <c r="T80" t="s">
        <v>2143</v>
      </c>
    </row>
    <row r="81" spans="1:20" x14ac:dyDescent="0.25">
      <c r="A81" t="s">
        <v>1265</v>
      </c>
      <c r="B81">
        <v>332870</v>
      </c>
      <c r="C81" s="149">
        <v>375</v>
      </c>
      <c r="D81" t="s">
        <v>408</v>
      </c>
      <c r="E81" t="s">
        <v>409</v>
      </c>
      <c r="F81" s="23" t="s">
        <v>1033</v>
      </c>
      <c r="G81" t="s">
        <v>9</v>
      </c>
      <c r="H81" s="190">
        <v>3927.0735294117649</v>
      </c>
      <c r="I81" s="235">
        <v>3141.6588235294112</v>
      </c>
      <c r="J81" s="233">
        <v>0.79999999999999993</v>
      </c>
      <c r="K81" s="190">
        <v>5925.5555555555557</v>
      </c>
      <c r="L81" s="189">
        <v>4740.4444444444443</v>
      </c>
      <c r="M81" s="233">
        <v>0.79999999999999993</v>
      </c>
      <c r="N81" s="190">
        <v>6215.833333333333</v>
      </c>
      <c r="O81" s="189">
        <v>4972.6666666666661</v>
      </c>
      <c r="P81" s="233">
        <v>29.835999999999999</v>
      </c>
      <c r="Q81" s="148" t="s">
        <v>547</v>
      </c>
      <c r="R81" s="148">
        <v>12</v>
      </c>
      <c r="S81" t="s">
        <v>409</v>
      </c>
      <c r="T81" t="s">
        <v>2143</v>
      </c>
    </row>
    <row r="82" spans="1:20" x14ac:dyDescent="0.25">
      <c r="A82" t="s">
        <v>1136</v>
      </c>
      <c r="B82">
        <v>331540</v>
      </c>
      <c r="C82" s="149">
        <v>169</v>
      </c>
      <c r="D82" t="s">
        <v>101</v>
      </c>
      <c r="E82" t="s">
        <v>133</v>
      </c>
      <c r="F82" s="23" t="s">
        <v>724</v>
      </c>
      <c r="G82" t="s">
        <v>8</v>
      </c>
      <c r="H82" s="190">
        <v>3934.8144329896909</v>
      </c>
      <c r="I82" s="235">
        <v>2419.9108762886599</v>
      </c>
      <c r="J82" s="233">
        <v>0.61499999999999999</v>
      </c>
      <c r="K82" s="190">
        <v>4050.65</v>
      </c>
      <c r="L82" s="189">
        <v>2491.1497500000005</v>
      </c>
      <c r="M82" s="233">
        <v>0.61499999999999999</v>
      </c>
      <c r="N82" s="190">
        <v>21336.333333333336</v>
      </c>
      <c r="O82" s="189">
        <v>13121.845000000001</v>
      </c>
      <c r="P82" s="233">
        <v>196.827675</v>
      </c>
      <c r="Q82" s="148" t="s">
        <v>547</v>
      </c>
      <c r="R82" s="148">
        <v>12</v>
      </c>
      <c r="S82" t="s">
        <v>133</v>
      </c>
      <c r="T82" t="s">
        <v>2143</v>
      </c>
    </row>
    <row r="83" spans="1:20" x14ac:dyDescent="0.25">
      <c r="A83" t="s">
        <v>1226</v>
      </c>
      <c r="B83">
        <v>332330</v>
      </c>
      <c r="C83" s="149">
        <v>416</v>
      </c>
      <c r="D83" t="s">
        <v>297</v>
      </c>
      <c r="E83" t="s">
        <v>298</v>
      </c>
      <c r="F83" s="23" t="s">
        <v>935</v>
      </c>
      <c r="G83" t="s">
        <v>14</v>
      </c>
      <c r="H83" s="190">
        <v>3937.2307692307691</v>
      </c>
      <c r="I83" s="235">
        <v>3543.5076923076931</v>
      </c>
      <c r="J83" s="233">
        <v>0.90000000000000024</v>
      </c>
      <c r="K83" s="190">
        <v>12784.400000000001</v>
      </c>
      <c r="L83" s="189">
        <v>11505.960000000003</v>
      </c>
      <c r="M83" s="233">
        <v>0.90000000000000024</v>
      </c>
      <c r="N83" s="190">
        <v>9941.6153846153829</v>
      </c>
      <c r="O83" s="189">
        <v>8947.4538461538468</v>
      </c>
      <c r="P83" s="233">
        <v>116.31690000000002</v>
      </c>
      <c r="Q83" s="148" t="s">
        <v>547</v>
      </c>
      <c r="R83" s="148">
        <v>12</v>
      </c>
      <c r="S83" t="s">
        <v>298</v>
      </c>
      <c r="T83" t="s">
        <v>2143</v>
      </c>
    </row>
    <row r="84" spans="1:20" x14ac:dyDescent="0.25">
      <c r="A84" t="s">
        <v>1188</v>
      </c>
      <c r="B84">
        <v>332020</v>
      </c>
      <c r="C84" s="149">
        <v>63</v>
      </c>
      <c r="D84" t="s">
        <v>225</v>
      </c>
      <c r="E84" t="s">
        <v>226</v>
      </c>
      <c r="F84" s="23" t="s">
        <v>835</v>
      </c>
      <c r="G84" t="s">
        <v>14</v>
      </c>
      <c r="H84" s="190">
        <v>3975.0262172284638</v>
      </c>
      <c r="I84" s="235">
        <v>2494.3289513108612</v>
      </c>
      <c r="J84" s="233">
        <v>0.62750000000000006</v>
      </c>
      <c r="K84" s="190">
        <v>14958.492063492064</v>
      </c>
      <c r="L84" s="189">
        <v>9386.4537698412714</v>
      </c>
      <c r="M84" s="233">
        <v>0.62750000000000006</v>
      </c>
      <c r="N84" s="190">
        <v>15946.264705882353</v>
      </c>
      <c r="O84" s="189">
        <v>10006.281102941177</v>
      </c>
      <c r="P84" s="233">
        <v>340.21355750000004</v>
      </c>
      <c r="Q84" s="148" t="s">
        <v>547</v>
      </c>
      <c r="R84" s="148">
        <v>12</v>
      </c>
      <c r="S84" t="s">
        <v>226</v>
      </c>
      <c r="T84" t="s">
        <v>2143</v>
      </c>
    </row>
    <row r="85" spans="1:20" x14ac:dyDescent="0.25">
      <c r="A85" t="s">
        <v>1224</v>
      </c>
      <c r="B85">
        <v>332320</v>
      </c>
      <c r="C85" s="149">
        <v>340</v>
      </c>
      <c r="D85" t="s">
        <v>293</v>
      </c>
      <c r="E85" t="s">
        <v>294</v>
      </c>
      <c r="F85" s="23" t="s">
        <v>931</v>
      </c>
      <c r="G85" t="s">
        <v>4</v>
      </c>
      <c r="H85" s="190">
        <v>4019.0312500000005</v>
      </c>
      <c r="I85" s="235">
        <v>3375.9862499999999</v>
      </c>
      <c r="J85" s="233">
        <v>0.84</v>
      </c>
      <c r="K85" s="190">
        <v>4938.105263157895</v>
      </c>
      <c r="L85" s="189">
        <v>4148.0084210526311</v>
      </c>
      <c r="M85" s="233">
        <v>0.84</v>
      </c>
      <c r="N85" s="190">
        <v>6864.1428571428569</v>
      </c>
      <c r="O85" s="189">
        <v>5765.88</v>
      </c>
      <c r="P85" s="233">
        <v>40.361159999999998</v>
      </c>
      <c r="Q85" s="148" t="s">
        <v>547</v>
      </c>
      <c r="R85" s="148">
        <v>12</v>
      </c>
      <c r="S85" t="s">
        <v>294</v>
      </c>
      <c r="T85" t="s">
        <v>2143</v>
      </c>
    </row>
    <row r="86" spans="1:20" x14ac:dyDescent="0.25">
      <c r="A86" t="s">
        <v>1220</v>
      </c>
      <c r="B86">
        <v>332280</v>
      </c>
      <c r="C86" s="149">
        <v>22</v>
      </c>
      <c r="D86" t="s">
        <v>285</v>
      </c>
      <c r="E86" t="s">
        <v>925</v>
      </c>
      <c r="F86" s="23" t="s">
        <v>924</v>
      </c>
      <c r="G86" t="s">
        <v>6</v>
      </c>
      <c r="H86" s="190">
        <v>4040.5569105691061</v>
      </c>
      <c r="I86" s="235">
        <v>2515.2466768292684</v>
      </c>
      <c r="J86" s="233">
        <v>0.62249999999999994</v>
      </c>
      <c r="K86" s="190">
        <v>50676.113924050631</v>
      </c>
      <c r="L86" s="189">
        <v>31545.880917721515</v>
      </c>
      <c r="M86" s="233">
        <v>0.62249999999999994</v>
      </c>
      <c r="N86" s="190">
        <v>28882.580246913582</v>
      </c>
      <c r="O86" s="189">
        <v>17979.4062037037</v>
      </c>
      <c r="P86" s="233">
        <v>2912.6638049999997</v>
      </c>
      <c r="Q86" s="148" t="s">
        <v>547</v>
      </c>
      <c r="R86" s="148">
        <v>12</v>
      </c>
      <c r="S86" t="s">
        <v>925</v>
      </c>
      <c r="T86" t="s">
        <v>2143</v>
      </c>
    </row>
    <row r="87" spans="1:20" x14ac:dyDescent="0.25">
      <c r="A87" t="s">
        <v>1138</v>
      </c>
      <c r="B87">
        <v>331560</v>
      </c>
      <c r="C87" s="149">
        <v>169</v>
      </c>
      <c r="D87" t="s">
        <v>101</v>
      </c>
      <c r="E87" t="s">
        <v>396</v>
      </c>
      <c r="F87" s="23" t="s">
        <v>680</v>
      </c>
      <c r="G87" t="s">
        <v>9</v>
      </c>
      <c r="H87" s="190">
        <v>4070.3636363636369</v>
      </c>
      <c r="I87" s="235">
        <v>2449.0021212121214</v>
      </c>
      <c r="J87" s="233">
        <v>0.60166666666666668</v>
      </c>
      <c r="K87" s="190">
        <v>4597.7999999999993</v>
      </c>
      <c r="L87" s="189">
        <v>2766.3429999999998</v>
      </c>
      <c r="M87" s="233">
        <v>0.60166666666666668</v>
      </c>
      <c r="N87" s="190">
        <v>19417.499999999993</v>
      </c>
      <c r="O87" s="189">
        <v>11682.862499999997</v>
      </c>
      <c r="P87" s="233">
        <v>70.097174999999979</v>
      </c>
      <c r="Q87" s="148" t="s">
        <v>547</v>
      </c>
      <c r="R87" s="148">
        <v>12</v>
      </c>
      <c r="S87" t="s">
        <v>396</v>
      </c>
      <c r="T87" t="s">
        <v>2143</v>
      </c>
    </row>
    <row r="88" spans="1:20" x14ac:dyDescent="0.25">
      <c r="A88" t="s">
        <v>1199</v>
      </c>
      <c r="B88">
        <v>332060</v>
      </c>
      <c r="C88" s="149">
        <v>369</v>
      </c>
      <c r="D88" t="s">
        <v>243</v>
      </c>
      <c r="E88" t="s">
        <v>244</v>
      </c>
      <c r="F88" s="23" t="s">
        <v>858</v>
      </c>
      <c r="G88" t="s">
        <v>11</v>
      </c>
      <c r="H88" s="190">
        <v>4072.8461538461538</v>
      </c>
      <c r="I88" s="235">
        <v>2850.9923076923083</v>
      </c>
      <c r="J88" s="233">
        <v>0.70000000000000007</v>
      </c>
      <c r="K88" s="190">
        <v>40863.571428571435</v>
      </c>
      <c r="L88" s="189">
        <v>28604.500000000004</v>
      </c>
      <c r="M88" s="233">
        <v>0.70000000000000007</v>
      </c>
      <c r="N88" s="190">
        <v>14060.583333333334</v>
      </c>
      <c r="O88" s="189">
        <v>9842.4083333333347</v>
      </c>
      <c r="P88" s="233">
        <v>118.10890000000002</v>
      </c>
      <c r="Q88" s="148" t="s">
        <v>547</v>
      </c>
      <c r="R88" s="148">
        <v>12</v>
      </c>
      <c r="S88" t="s">
        <v>244</v>
      </c>
      <c r="T88" t="s">
        <v>2143</v>
      </c>
    </row>
    <row r="89" spans="1:20" x14ac:dyDescent="0.25">
      <c r="A89" t="s">
        <v>1209</v>
      </c>
      <c r="B89">
        <v>332170</v>
      </c>
      <c r="C89" s="149">
        <v>353</v>
      </c>
      <c r="D89" t="s">
        <v>266</v>
      </c>
      <c r="E89" t="s">
        <v>267</v>
      </c>
      <c r="F89" s="23" t="s">
        <v>897</v>
      </c>
      <c r="G89" t="s">
        <v>8</v>
      </c>
      <c r="H89" s="190">
        <v>4074.4222222222229</v>
      </c>
      <c r="I89" s="235">
        <v>1772.3736666666673</v>
      </c>
      <c r="J89" s="233">
        <v>0.43500000000000011</v>
      </c>
      <c r="K89" s="190">
        <v>14542.029411764704</v>
      </c>
      <c r="L89" s="189">
        <v>6325.7827941176483</v>
      </c>
      <c r="M89" s="233">
        <v>0.43500000000000011</v>
      </c>
      <c r="N89" s="190">
        <v>10944.555555555557</v>
      </c>
      <c r="O89" s="189">
        <v>4760.881666666668</v>
      </c>
      <c r="P89" s="233">
        <v>42.847935000000014</v>
      </c>
      <c r="Q89" s="148" t="s">
        <v>547</v>
      </c>
      <c r="R89" s="148">
        <v>12</v>
      </c>
      <c r="S89" t="s">
        <v>267</v>
      </c>
      <c r="T89" t="e">
        <v>#N/A</v>
      </c>
    </row>
    <row r="90" spans="1:20" x14ac:dyDescent="0.25">
      <c r="A90" t="s">
        <v>1141</v>
      </c>
      <c r="B90">
        <v>331660</v>
      </c>
      <c r="C90" s="149">
        <v>169</v>
      </c>
      <c r="D90" t="s">
        <v>101</v>
      </c>
      <c r="E90" t="s">
        <v>1142</v>
      </c>
      <c r="F90" s="23" t="s">
        <v>680</v>
      </c>
      <c r="G90" t="s">
        <v>9</v>
      </c>
      <c r="H90" s="190">
        <v>4083.8021390374342</v>
      </c>
      <c r="I90" s="235">
        <v>2457.0876203208563</v>
      </c>
      <c r="J90" s="233">
        <v>0.60166666666666668</v>
      </c>
      <c r="K90" s="190">
        <v>11868.590163934425</v>
      </c>
      <c r="L90" s="189">
        <v>7140.9350819672136</v>
      </c>
      <c r="M90" s="233">
        <v>0.60166666666666668</v>
      </c>
      <c r="N90" s="190">
        <v>31401.085714285713</v>
      </c>
      <c r="O90" s="189">
        <v>18892.986571428573</v>
      </c>
      <c r="P90" s="233">
        <v>661.25453000000005</v>
      </c>
      <c r="Q90" s="148" t="s">
        <v>547</v>
      </c>
      <c r="R90" s="148">
        <v>12</v>
      </c>
      <c r="S90" t="s">
        <v>1142</v>
      </c>
      <c r="T90" t="s">
        <v>2143</v>
      </c>
    </row>
    <row r="91" spans="1:20" x14ac:dyDescent="0.25">
      <c r="A91" t="s">
        <v>1210</v>
      </c>
      <c r="B91">
        <v>332180</v>
      </c>
      <c r="C91" s="149">
        <v>330</v>
      </c>
      <c r="D91" t="s">
        <v>268</v>
      </c>
      <c r="E91" t="s">
        <v>269</v>
      </c>
      <c r="F91" s="23" t="s">
        <v>899</v>
      </c>
      <c r="G91" t="s">
        <v>6</v>
      </c>
      <c r="H91" s="190">
        <v>4090.5757575757571</v>
      </c>
      <c r="I91" s="235">
        <v>2863.4030303030299</v>
      </c>
      <c r="J91" s="233">
        <v>0.70000000000000007</v>
      </c>
      <c r="K91" s="190">
        <v>9474.6153846153829</v>
      </c>
      <c r="L91" s="189">
        <v>6632.2307692307686</v>
      </c>
      <c r="M91" s="233">
        <v>0.70000000000000007</v>
      </c>
      <c r="N91" s="190">
        <v>4878.1250000000009</v>
      </c>
      <c r="O91" s="189">
        <v>3414.6875000000009</v>
      </c>
      <c r="P91" s="233">
        <v>54.635000000000012</v>
      </c>
      <c r="Q91" s="148" t="s">
        <v>547</v>
      </c>
      <c r="R91" s="148">
        <v>12</v>
      </c>
      <c r="S91" t="s">
        <v>269</v>
      </c>
      <c r="T91" t="s">
        <v>2143</v>
      </c>
    </row>
    <row r="92" spans="1:20" x14ac:dyDescent="0.25">
      <c r="A92" t="s">
        <v>1112</v>
      </c>
      <c r="B92">
        <v>331330</v>
      </c>
      <c r="C92" s="149">
        <v>169</v>
      </c>
      <c r="D92" t="s">
        <v>101</v>
      </c>
      <c r="E92" t="s">
        <v>112</v>
      </c>
      <c r="F92" s="23" t="s">
        <v>708</v>
      </c>
      <c r="G92" t="s">
        <v>9</v>
      </c>
      <c r="H92" s="190">
        <v>4146.3999999999996</v>
      </c>
      <c r="I92" s="235">
        <v>2598.4106666666667</v>
      </c>
      <c r="J92" s="233">
        <v>0.62666666666666659</v>
      </c>
      <c r="K92" s="190">
        <v>9903.4000000000015</v>
      </c>
      <c r="L92" s="189">
        <v>6206.130666666666</v>
      </c>
      <c r="M92" s="233">
        <v>0.62666666666666659</v>
      </c>
      <c r="N92" s="190">
        <v>12853.400000000001</v>
      </c>
      <c r="O92" s="189">
        <v>8054.797333333333</v>
      </c>
      <c r="P92" s="233">
        <v>120.82195999999999</v>
      </c>
      <c r="Q92" s="148" t="s">
        <v>547</v>
      </c>
      <c r="R92" s="148">
        <v>12</v>
      </c>
      <c r="S92" t="s">
        <v>112</v>
      </c>
      <c r="T92" t="s">
        <v>2143</v>
      </c>
    </row>
    <row r="93" spans="1:20" x14ac:dyDescent="0.25">
      <c r="A93" t="s">
        <v>1197</v>
      </c>
      <c r="B93">
        <v>332680</v>
      </c>
      <c r="C93" s="149">
        <v>240</v>
      </c>
      <c r="D93" t="s">
        <v>238</v>
      </c>
      <c r="E93" t="s">
        <v>242</v>
      </c>
      <c r="F93" s="23" t="s">
        <v>855</v>
      </c>
      <c r="G93" t="s">
        <v>13</v>
      </c>
      <c r="H93" s="190">
        <v>4151.8771186440681</v>
      </c>
      <c r="I93" s="235">
        <v>2563.7841207627112</v>
      </c>
      <c r="J93" s="233">
        <v>0.61749999999999983</v>
      </c>
      <c r="K93" s="190">
        <v>24577.173076923074</v>
      </c>
      <c r="L93" s="189">
        <v>15176.404374999995</v>
      </c>
      <c r="M93" s="233">
        <v>0.61749999999999983</v>
      </c>
      <c r="N93" s="190">
        <v>10640.26086956522</v>
      </c>
      <c r="O93" s="189">
        <v>6570.3610869565209</v>
      </c>
      <c r="P93" s="233">
        <v>151.11830499999999</v>
      </c>
      <c r="Q93" s="148" t="s">
        <v>547</v>
      </c>
      <c r="R93" s="148">
        <v>12</v>
      </c>
      <c r="S93" t="s">
        <v>242</v>
      </c>
      <c r="T93" t="s">
        <v>2143</v>
      </c>
    </row>
    <row r="94" spans="1:20" x14ac:dyDescent="0.25">
      <c r="A94" t="s">
        <v>1155</v>
      </c>
      <c r="B94">
        <v>331710</v>
      </c>
      <c r="C94" s="149">
        <v>169</v>
      </c>
      <c r="D94" t="s">
        <v>101</v>
      </c>
      <c r="E94" t="s">
        <v>150</v>
      </c>
      <c r="F94" s="23" t="s">
        <v>698</v>
      </c>
      <c r="G94" t="s">
        <v>9</v>
      </c>
      <c r="H94" s="190">
        <v>4161.2708333333339</v>
      </c>
      <c r="I94" s="235">
        <v>2274.8280555555561</v>
      </c>
      <c r="J94" s="233">
        <v>0.54666666666666675</v>
      </c>
      <c r="K94" s="190">
        <v>8948.2857142857138</v>
      </c>
      <c r="L94" s="189">
        <v>4891.7295238095239</v>
      </c>
      <c r="M94" s="233">
        <v>0.54666666666666675</v>
      </c>
      <c r="N94" s="190">
        <v>21269.533333333336</v>
      </c>
      <c r="O94" s="189">
        <v>11627.344888888892</v>
      </c>
      <c r="P94" s="233">
        <v>174.41017333333338</v>
      </c>
      <c r="Q94" s="148" t="s">
        <v>547</v>
      </c>
      <c r="R94" s="148">
        <v>12</v>
      </c>
      <c r="S94" t="s">
        <v>150</v>
      </c>
      <c r="T94" t="s">
        <v>2143</v>
      </c>
    </row>
    <row r="95" spans="1:20" x14ac:dyDescent="0.25">
      <c r="A95" t="s">
        <v>1089</v>
      </c>
      <c r="B95">
        <v>331170</v>
      </c>
      <c r="C95" s="149">
        <v>2</v>
      </c>
      <c r="D95" t="s">
        <v>78</v>
      </c>
      <c r="E95" t="s">
        <v>91</v>
      </c>
      <c r="F95" s="23" t="s">
        <v>2112</v>
      </c>
      <c r="G95" t="s">
        <v>13</v>
      </c>
      <c r="H95" s="190">
        <v>4164.9032258064517</v>
      </c>
      <c r="I95" s="235">
        <v>2311.5212903225806</v>
      </c>
      <c r="J95" s="233">
        <v>0.55500000000000005</v>
      </c>
      <c r="K95" s="190">
        <v>7071.9090909090919</v>
      </c>
      <c r="L95" s="189">
        <v>3924.9095454545463</v>
      </c>
      <c r="M95" s="233">
        <v>0.55500000000000005</v>
      </c>
      <c r="N95" s="190">
        <v>62799.999999999985</v>
      </c>
      <c r="O95" s="189">
        <v>34853.999999999993</v>
      </c>
      <c r="P95" s="233">
        <v>34.853999999999992</v>
      </c>
      <c r="Q95" s="148" t="s">
        <v>547</v>
      </c>
      <c r="R95" s="148">
        <v>12</v>
      </c>
      <c r="S95" t="s">
        <v>91</v>
      </c>
      <c r="T95" t="s">
        <v>2143</v>
      </c>
    </row>
    <row r="96" spans="1:20" x14ac:dyDescent="0.25">
      <c r="A96" t="s">
        <v>1207</v>
      </c>
      <c r="B96">
        <v>332150</v>
      </c>
      <c r="C96" s="149">
        <v>281</v>
      </c>
      <c r="D96" t="s">
        <v>262</v>
      </c>
      <c r="E96" t="s">
        <v>263</v>
      </c>
      <c r="F96" s="23" t="s">
        <v>893</v>
      </c>
      <c r="G96" t="s">
        <v>9</v>
      </c>
      <c r="H96" s="190">
        <v>4184.5783783783772</v>
      </c>
      <c r="I96" s="235">
        <v>2175.9807567567564</v>
      </c>
      <c r="J96" s="233">
        <v>0.51999999999999991</v>
      </c>
      <c r="K96" s="190">
        <v>16342.454545454551</v>
      </c>
      <c r="L96" s="189">
        <v>8498.0763636363645</v>
      </c>
      <c r="M96" s="233">
        <v>0.51999999999999991</v>
      </c>
      <c r="N96" s="190">
        <v>7302.375</v>
      </c>
      <c r="O96" s="189">
        <v>3797.2349999999992</v>
      </c>
      <c r="P96" s="233">
        <v>30.377879999999994</v>
      </c>
      <c r="Q96" s="148" t="s">
        <v>547</v>
      </c>
      <c r="R96" s="148">
        <v>12</v>
      </c>
      <c r="S96" t="s">
        <v>263</v>
      </c>
      <c r="T96" t="s">
        <v>2143</v>
      </c>
    </row>
    <row r="97" spans="1:20" x14ac:dyDescent="0.25">
      <c r="A97" t="s">
        <v>1187</v>
      </c>
      <c r="B97">
        <v>332000</v>
      </c>
      <c r="C97" s="149">
        <v>373</v>
      </c>
      <c r="D97" t="s">
        <v>222</v>
      </c>
      <c r="E97" t="s">
        <v>223</v>
      </c>
      <c r="F97" s="23" t="s">
        <v>830</v>
      </c>
      <c r="G97" t="s">
        <v>5</v>
      </c>
      <c r="H97" s="190">
        <v>4195.6964285714284</v>
      </c>
      <c r="I97" s="235">
        <v>2471.9644791666674</v>
      </c>
      <c r="J97" s="233">
        <v>0.58916666666666684</v>
      </c>
      <c r="K97" s="190">
        <v>14235.444444444443</v>
      </c>
      <c r="L97" s="189">
        <v>8387.0493518518542</v>
      </c>
      <c r="M97" s="233">
        <v>0.58916666666666684</v>
      </c>
      <c r="N97" s="190">
        <v>8030.2499999999991</v>
      </c>
      <c r="O97" s="189">
        <v>4731.1556250000003</v>
      </c>
      <c r="P97" s="233">
        <v>75.698490000000007</v>
      </c>
      <c r="Q97" s="148" t="s">
        <v>547</v>
      </c>
      <c r="R97" s="148">
        <v>12</v>
      </c>
      <c r="S97" t="s">
        <v>223</v>
      </c>
      <c r="T97" t="s">
        <v>2143</v>
      </c>
    </row>
    <row r="98" spans="1:20" x14ac:dyDescent="0.25">
      <c r="A98" t="s">
        <v>1225</v>
      </c>
      <c r="B98">
        <v>332110</v>
      </c>
      <c r="C98" s="149">
        <v>661</v>
      </c>
      <c r="D98" t="s">
        <v>295</v>
      </c>
      <c r="E98" t="s">
        <v>296</v>
      </c>
      <c r="F98" s="23" t="s">
        <v>933</v>
      </c>
      <c r="G98" t="s">
        <v>6</v>
      </c>
      <c r="H98" s="190">
        <v>4206.231884057971</v>
      </c>
      <c r="I98" s="235">
        <v>2103.1159420289855</v>
      </c>
      <c r="J98" s="233">
        <v>0.5</v>
      </c>
      <c r="K98" s="190">
        <v>4923.7142857142844</v>
      </c>
      <c r="L98" s="189">
        <v>2461.8571428571422</v>
      </c>
      <c r="M98" s="233">
        <v>0.5</v>
      </c>
      <c r="N98" s="190">
        <v>13568.608695652174</v>
      </c>
      <c r="O98" s="189">
        <v>6784.304347826087</v>
      </c>
      <c r="P98" s="233">
        <v>156.03899999999999</v>
      </c>
      <c r="Q98" s="148" t="s">
        <v>547</v>
      </c>
      <c r="R98" s="148">
        <v>12</v>
      </c>
      <c r="S98" t="s">
        <v>296</v>
      </c>
      <c r="T98" t="s">
        <v>2143</v>
      </c>
    </row>
    <row r="99" spans="1:20" x14ac:dyDescent="0.25">
      <c r="A99" t="s">
        <v>1170</v>
      </c>
      <c r="B99">
        <v>331870</v>
      </c>
      <c r="C99" s="149">
        <v>658</v>
      </c>
      <c r="D99" t="s">
        <v>181</v>
      </c>
      <c r="E99" t="s">
        <v>182</v>
      </c>
      <c r="F99" s="23" t="s">
        <v>766</v>
      </c>
      <c r="G99" t="s">
        <v>6</v>
      </c>
      <c r="H99" s="190">
        <v>4210.454545454546</v>
      </c>
      <c r="I99" s="235">
        <v>3108.7189393939398</v>
      </c>
      <c r="J99" s="233">
        <v>0.73833333333333329</v>
      </c>
      <c r="K99" s="190">
        <v>13895.285714285716</v>
      </c>
      <c r="L99" s="189">
        <v>10259.35261904762</v>
      </c>
      <c r="M99" s="233">
        <v>0.7383333333333334</v>
      </c>
      <c r="N99" s="190">
        <v>8445.1428571428587</v>
      </c>
      <c r="O99" s="189">
        <v>6235.3304761904774</v>
      </c>
      <c r="P99" s="233">
        <v>43.647313333333344</v>
      </c>
      <c r="Q99" s="148" t="s">
        <v>547</v>
      </c>
      <c r="R99" s="148">
        <v>12</v>
      </c>
      <c r="S99" t="s">
        <v>182</v>
      </c>
      <c r="T99" t="s">
        <v>2143</v>
      </c>
    </row>
    <row r="100" spans="1:20" x14ac:dyDescent="0.25">
      <c r="A100" t="s">
        <v>1067</v>
      </c>
      <c r="B100">
        <v>331040</v>
      </c>
      <c r="C100" s="149">
        <v>293</v>
      </c>
      <c r="D100" t="s">
        <v>65</v>
      </c>
      <c r="E100" t="s">
        <v>66</v>
      </c>
      <c r="F100" s="23" t="s">
        <v>580</v>
      </c>
      <c r="G100" t="s">
        <v>4</v>
      </c>
      <c r="H100" s="190">
        <v>4220.7804878048773</v>
      </c>
      <c r="I100" s="235">
        <v>1350.6497560975606</v>
      </c>
      <c r="J100" s="233">
        <v>0.31999999999999995</v>
      </c>
      <c r="K100" s="190">
        <v>11257.499999999998</v>
      </c>
      <c r="L100" s="189">
        <v>3602.3999999999987</v>
      </c>
      <c r="M100" s="233">
        <v>0.31999999999999995</v>
      </c>
      <c r="N100" s="190">
        <v>10746.266666666666</v>
      </c>
      <c r="O100" s="189">
        <v>3438.8053333333332</v>
      </c>
      <c r="P100" s="233">
        <v>51.582079999999998</v>
      </c>
      <c r="Q100" s="148" t="s">
        <v>547</v>
      </c>
      <c r="R100" s="148">
        <v>8</v>
      </c>
      <c r="S100" t="s">
        <v>66</v>
      </c>
      <c r="T100" t="s">
        <v>2143</v>
      </c>
    </row>
    <row r="101" spans="1:20" x14ac:dyDescent="0.25">
      <c r="A101" t="s">
        <v>1191</v>
      </c>
      <c r="B101">
        <v>332030</v>
      </c>
      <c r="C101" s="149">
        <v>332</v>
      </c>
      <c r="D101" t="s">
        <v>232</v>
      </c>
      <c r="E101" t="s">
        <v>233</v>
      </c>
      <c r="F101" s="23" t="s">
        <v>844</v>
      </c>
      <c r="G101" t="s">
        <v>14</v>
      </c>
      <c r="H101" s="190">
        <v>4225.7435897435889</v>
      </c>
      <c r="I101" s="235">
        <v>3000.2779487179478</v>
      </c>
      <c r="J101" s="233">
        <v>0.71</v>
      </c>
      <c r="K101" s="190">
        <v>7253.8888888888887</v>
      </c>
      <c r="L101" s="189">
        <v>5150.26111111111</v>
      </c>
      <c r="M101" s="233">
        <v>0.71</v>
      </c>
      <c r="N101" s="190">
        <v>18605</v>
      </c>
      <c r="O101" s="189">
        <v>13209.550000000001</v>
      </c>
      <c r="P101" s="233">
        <v>66.047750000000008</v>
      </c>
      <c r="Q101" s="148" t="s">
        <v>547</v>
      </c>
      <c r="R101" s="148">
        <v>12</v>
      </c>
      <c r="S101" t="s">
        <v>233</v>
      </c>
      <c r="T101" t="s">
        <v>2143</v>
      </c>
    </row>
    <row r="102" spans="1:20" x14ac:dyDescent="0.25">
      <c r="A102" t="s">
        <v>1194</v>
      </c>
      <c r="B102">
        <v>332650</v>
      </c>
      <c r="C102" s="149">
        <v>240</v>
      </c>
      <c r="D102" t="s">
        <v>238</v>
      </c>
      <c r="E102" t="s">
        <v>239</v>
      </c>
      <c r="F102" s="23" t="s">
        <v>851</v>
      </c>
      <c r="G102" t="s">
        <v>13</v>
      </c>
      <c r="H102" s="190">
        <v>4228.0757575757571</v>
      </c>
      <c r="I102" s="235">
        <v>2607.3133838383833</v>
      </c>
      <c r="J102" s="233">
        <v>0.61666666666666659</v>
      </c>
      <c r="K102" s="190">
        <v>18163.384615384617</v>
      </c>
      <c r="L102" s="189">
        <v>11200.753846153846</v>
      </c>
      <c r="M102" s="233">
        <v>0.61666666666666659</v>
      </c>
      <c r="N102" s="190">
        <v>18498.26666666667</v>
      </c>
      <c r="O102" s="189">
        <v>11407.264444444445</v>
      </c>
      <c r="P102" s="233">
        <v>171.10896666666667</v>
      </c>
      <c r="Q102" s="148" t="s">
        <v>547</v>
      </c>
      <c r="R102" s="148">
        <v>12</v>
      </c>
      <c r="S102" t="s">
        <v>239</v>
      </c>
      <c r="T102" t="s">
        <v>2143</v>
      </c>
    </row>
    <row r="103" spans="1:20" x14ac:dyDescent="0.25">
      <c r="A103" t="s">
        <v>1111</v>
      </c>
      <c r="B103">
        <v>331320</v>
      </c>
      <c r="C103" s="149">
        <v>169</v>
      </c>
      <c r="D103" t="s">
        <v>101</v>
      </c>
      <c r="E103" t="s">
        <v>111</v>
      </c>
      <c r="F103" s="23" t="s">
        <v>652</v>
      </c>
      <c r="G103" t="s">
        <v>5</v>
      </c>
      <c r="H103" s="190">
        <v>4252.7540106951874</v>
      </c>
      <c r="I103" s="235">
        <v>2303.5750891265598</v>
      </c>
      <c r="J103" s="233">
        <v>0.54166666666666674</v>
      </c>
      <c r="K103" s="190">
        <v>16797.63157894737</v>
      </c>
      <c r="L103" s="189">
        <v>9098.7171052631602</v>
      </c>
      <c r="M103" s="233">
        <v>0.54166666666666674</v>
      </c>
      <c r="N103" s="190">
        <v>17489.731707317074</v>
      </c>
      <c r="O103" s="189">
        <v>9473.6046747967484</v>
      </c>
      <c r="P103" s="233">
        <v>388.41779166666669</v>
      </c>
      <c r="Q103" s="148" t="s">
        <v>547</v>
      </c>
      <c r="R103" s="148">
        <v>12</v>
      </c>
      <c r="S103" t="s">
        <v>111</v>
      </c>
      <c r="T103" t="s">
        <v>2143</v>
      </c>
    </row>
    <row r="104" spans="1:20" x14ac:dyDescent="0.25">
      <c r="A104" t="s">
        <v>1151</v>
      </c>
      <c r="B104">
        <v>331680</v>
      </c>
      <c r="C104" s="149">
        <v>169</v>
      </c>
      <c r="D104" t="s">
        <v>101</v>
      </c>
      <c r="E104" t="s">
        <v>146</v>
      </c>
      <c r="F104" s="23" t="s">
        <v>694</v>
      </c>
      <c r="G104" t="s">
        <v>5</v>
      </c>
      <c r="H104" s="190">
        <v>4296.22</v>
      </c>
      <c r="I104" s="235">
        <v>2606.3734666666674</v>
      </c>
      <c r="J104" s="233">
        <v>0.6066666666666668</v>
      </c>
      <c r="K104" s="190">
        <v>13052.479999999998</v>
      </c>
      <c r="L104" s="189">
        <v>7918.5045333333337</v>
      </c>
      <c r="M104" s="233">
        <v>0.6066666666666668</v>
      </c>
      <c r="N104" s="190">
        <v>14707.03125</v>
      </c>
      <c r="O104" s="189">
        <v>8922.2656250000018</v>
      </c>
      <c r="P104" s="233">
        <v>285.51250000000005</v>
      </c>
      <c r="Q104" s="148" t="s">
        <v>547</v>
      </c>
      <c r="R104" s="148">
        <v>12</v>
      </c>
      <c r="S104" t="s">
        <v>146</v>
      </c>
      <c r="T104" t="s">
        <v>2143</v>
      </c>
    </row>
    <row r="105" spans="1:20" x14ac:dyDescent="0.25">
      <c r="A105" t="s">
        <v>1271</v>
      </c>
      <c r="B105">
        <v>332460</v>
      </c>
      <c r="C105" s="149">
        <v>24</v>
      </c>
      <c r="D105" t="s">
        <v>317</v>
      </c>
      <c r="E105" t="s">
        <v>318</v>
      </c>
      <c r="F105" s="23" t="s">
        <v>962</v>
      </c>
      <c r="G105" t="s">
        <v>13</v>
      </c>
      <c r="H105" s="190">
        <v>4329.0375000000004</v>
      </c>
      <c r="I105" s="235">
        <v>2337.6802499999994</v>
      </c>
      <c r="J105" s="233">
        <v>0.53999999999999992</v>
      </c>
      <c r="K105" s="190">
        <v>23418.444444444442</v>
      </c>
      <c r="L105" s="189">
        <v>12645.959999999997</v>
      </c>
      <c r="M105" s="233">
        <v>0.53999999999999992</v>
      </c>
      <c r="N105" s="190">
        <v>17353.689655172413</v>
      </c>
      <c r="O105" s="189">
        <v>9370.992413793103</v>
      </c>
      <c r="P105" s="233">
        <v>271.75877999999994</v>
      </c>
      <c r="Q105" s="148" t="s">
        <v>547</v>
      </c>
      <c r="R105" s="148">
        <v>12</v>
      </c>
      <c r="S105" t="s">
        <v>318</v>
      </c>
      <c r="T105" t="s">
        <v>2143</v>
      </c>
    </row>
    <row r="106" spans="1:20" x14ac:dyDescent="0.25">
      <c r="A106" t="s">
        <v>1066</v>
      </c>
      <c r="B106">
        <v>331030</v>
      </c>
      <c r="C106" s="149">
        <v>635</v>
      </c>
      <c r="D106" t="s">
        <v>63</v>
      </c>
      <c r="E106" t="s">
        <v>64</v>
      </c>
      <c r="F106" s="23" t="s">
        <v>578</v>
      </c>
      <c r="G106" t="s">
        <v>9</v>
      </c>
      <c r="H106" s="190">
        <v>4334.6764705882351</v>
      </c>
      <c r="I106" s="235">
        <v>2839.213088235294</v>
      </c>
      <c r="J106" s="233">
        <v>0.65500000000000014</v>
      </c>
      <c r="K106" s="190">
        <v>36920.71428571429</v>
      </c>
      <c r="L106" s="189">
        <v>24183.067857142865</v>
      </c>
      <c r="M106" s="233">
        <v>0.65500000000000014</v>
      </c>
      <c r="N106" s="190">
        <v>15339.250000000002</v>
      </c>
      <c r="O106" s="189">
        <v>10047.208750000005</v>
      </c>
      <c r="P106" s="233">
        <v>120.56650500000005</v>
      </c>
      <c r="Q106" s="148" t="s">
        <v>547</v>
      </c>
      <c r="R106" s="148">
        <v>12</v>
      </c>
      <c r="S106" t="s">
        <v>64</v>
      </c>
      <c r="T106" t="s">
        <v>2143</v>
      </c>
    </row>
    <row r="107" spans="1:20" x14ac:dyDescent="0.25">
      <c r="A107" t="s">
        <v>1163</v>
      </c>
      <c r="B107">
        <v>331780</v>
      </c>
      <c r="C107" s="149">
        <v>337</v>
      </c>
      <c r="D107" t="s">
        <v>163</v>
      </c>
      <c r="E107" t="s">
        <v>164</v>
      </c>
      <c r="F107" s="23" t="s">
        <v>748</v>
      </c>
      <c r="G107" t="s">
        <v>9</v>
      </c>
      <c r="H107" s="190">
        <v>4338.3194444444443</v>
      </c>
      <c r="I107" s="235">
        <v>3470.6555555555547</v>
      </c>
      <c r="J107" s="233">
        <v>0.79999999999999993</v>
      </c>
      <c r="K107" s="190">
        <v>13345.857142857141</v>
      </c>
      <c r="L107" s="189">
        <v>10676.685714285712</v>
      </c>
      <c r="M107" s="233">
        <v>0.79999999999999993</v>
      </c>
      <c r="N107" s="190">
        <v>11228.545454545452</v>
      </c>
      <c r="O107" s="189">
        <v>8982.8363636363611</v>
      </c>
      <c r="P107" s="233">
        <v>98.811199999999971</v>
      </c>
      <c r="Q107" s="148" t="s">
        <v>547</v>
      </c>
      <c r="R107" s="148">
        <v>12</v>
      </c>
      <c r="S107" t="s">
        <v>164</v>
      </c>
      <c r="T107" t="s">
        <v>2143</v>
      </c>
    </row>
    <row r="108" spans="1:20" x14ac:dyDescent="0.25">
      <c r="A108" t="s">
        <v>1196</v>
      </c>
      <c r="B108">
        <v>332670</v>
      </c>
      <c r="C108" s="149">
        <v>240</v>
      </c>
      <c r="D108" t="s">
        <v>238</v>
      </c>
      <c r="E108" t="s">
        <v>241</v>
      </c>
      <c r="F108" s="23" t="s">
        <v>853</v>
      </c>
      <c r="G108" t="s">
        <v>13</v>
      </c>
      <c r="H108" s="190">
        <v>4338.3411458333339</v>
      </c>
      <c r="I108" s="235">
        <v>2678.9256575520831</v>
      </c>
      <c r="J108" s="233">
        <v>0.61749999999999983</v>
      </c>
      <c r="K108" s="190">
        <v>28375.774193548383</v>
      </c>
      <c r="L108" s="189">
        <v>17522.040564516123</v>
      </c>
      <c r="M108" s="233">
        <v>0.61749999999999983</v>
      </c>
      <c r="N108" s="190">
        <v>17318.844444444443</v>
      </c>
      <c r="O108" s="189">
        <v>10694.386444444441</v>
      </c>
      <c r="P108" s="233">
        <v>481.24738999999983</v>
      </c>
      <c r="Q108" s="148" t="s">
        <v>547</v>
      </c>
      <c r="R108" s="148">
        <v>12</v>
      </c>
      <c r="S108" t="s">
        <v>241</v>
      </c>
      <c r="T108" t="s">
        <v>2143</v>
      </c>
    </row>
    <row r="109" spans="1:20" x14ac:dyDescent="0.25">
      <c r="A109" t="s">
        <v>1135</v>
      </c>
      <c r="B109">
        <v>331530</v>
      </c>
      <c r="C109" s="149">
        <v>169</v>
      </c>
      <c r="D109" t="s">
        <v>101</v>
      </c>
      <c r="E109" t="s">
        <v>132</v>
      </c>
      <c r="F109" s="23" t="s">
        <v>656</v>
      </c>
      <c r="G109" t="s">
        <v>9</v>
      </c>
      <c r="H109" s="190">
        <v>4345.9432624113479</v>
      </c>
      <c r="I109" s="235">
        <v>2426.4849881796695</v>
      </c>
      <c r="J109" s="233">
        <v>0.55833333333333346</v>
      </c>
      <c r="K109" s="190">
        <v>8963.5833333333321</v>
      </c>
      <c r="L109" s="189">
        <v>5004.6673611111109</v>
      </c>
      <c r="M109" s="233">
        <v>0.55833333333333346</v>
      </c>
      <c r="N109" s="190">
        <v>20868.058823529409</v>
      </c>
      <c r="O109" s="189">
        <v>11651.332843137256</v>
      </c>
      <c r="P109" s="233">
        <v>198.07265833333335</v>
      </c>
      <c r="Q109" s="148" t="s">
        <v>547</v>
      </c>
      <c r="R109" s="148">
        <v>12</v>
      </c>
      <c r="S109" t="s">
        <v>132</v>
      </c>
      <c r="T109" t="s">
        <v>2143</v>
      </c>
    </row>
    <row r="110" spans="1:20" x14ac:dyDescent="0.25">
      <c r="A110" t="s">
        <v>1260</v>
      </c>
      <c r="B110">
        <v>332720</v>
      </c>
      <c r="C110" s="149">
        <v>344</v>
      </c>
      <c r="D110" t="s">
        <v>365</v>
      </c>
      <c r="E110" t="s">
        <v>366</v>
      </c>
      <c r="F110" s="23" t="s">
        <v>1019</v>
      </c>
      <c r="G110" t="s">
        <v>9</v>
      </c>
      <c r="H110" s="190">
        <v>4408.7477477477469</v>
      </c>
      <c r="I110" s="235">
        <v>2865.6860360360361</v>
      </c>
      <c r="J110" s="233">
        <v>0.65000000000000013</v>
      </c>
      <c r="K110" s="190">
        <v>17037.68181818182</v>
      </c>
      <c r="L110" s="189">
        <v>11074.493181818183</v>
      </c>
      <c r="M110" s="233">
        <v>0.65000000000000013</v>
      </c>
      <c r="N110" s="190">
        <v>5627.5</v>
      </c>
      <c r="O110" s="189">
        <v>3657.8750000000009</v>
      </c>
      <c r="P110" s="233">
        <v>51.210250000000016</v>
      </c>
      <c r="Q110" s="148" t="s">
        <v>547</v>
      </c>
      <c r="R110" s="148">
        <v>12</v>
      </c>
      <c r="S110" t="s">
        <v>366</v>
      </c>
      <c r="T110" t="s">
        <v>2143</v>
      </c>
    </row>
    <row r="111" spans="1:20" x14ac:dyDescent="0.25">
      <c r="A111" t="s">
        <v>1085</v>
      </c>
      <c r="B111">
        <v>331140</v>
      </c>
      <c r="C111" s="149">
        <v>2</v>
      </c>
      <c r="D111" t="s">
        <v>78</v>
      </c>
      <c r="E111" t="s">
        <v>89</v>
      </c>
      <c r="F111" s="23" t="s">
        <v>598</v>
      </c>
      <c r="G111" t="s">
        <v>13</v>
      </c>
      <c r="H111" s="190">
        <v>4458.5483870967746</v>
      </c>
      <c r="I111" s="235">
        <v>1125.7834677419353</v>
      </c>
      <c r="J111" s="233">
        <v>0.2525</v>
      </c>
      <c r="K111" s="190">
        <v>16259.058823529411</v>
      </c>
      <c r="L111" s="189">
        <v>4105.4123529411772</v>
      </c>
      <c r="M111" s="233">
        <v>0.2525</v>
      </c>
      <c r="N111" s="190">
        <v>6051.4285714285725</v>
      </c>
      <c r="O111" s="189">
        <v>1527.9857142857145</v>
      </c>
      <c r="P111" s="233">
        <v>10.695900000000002</v>
      </c>
      <c r="Q111" s="148" t="s">
        <v>547</v>
      </c>
      <c r="R111" s="148">
        <v>12</v>
      </c>
      <c r="S111" t="s">
        <v>89</v>
      </c>
      <c r="T111" t="s">
        <v>2143</v>
      </c>
    </row>
    <row r="112" spans="1:20" x14ac:dyDescent="0.25">
      <c r="A112" t="s">
        <v>1235</v>
      </c>
      <c r="B112">
        <v>332420</v>
      </c>
      <c r="C112" s="149">
        <v>408</v>
      </c>
      <c r="D112" t="s">
        <v>309</v>
      </c>
      <c r="E112" t="s">
        <v>310</v>
      </c>
      <c r="F112" s="23" t="s">
        <v>953</v>
      </c>
      <c r="G112" t="s">
        <v>9</v>
      </c>
      <c r="H112" s="190">
        <v>4479.9729729729725</v>
      </c>
      <c r="I112" s="235">
        <v>2374.3856756756759</v>
      </c>
      <c r="J112" s="233">
        <v>0.53000000000000014</v>
      </c>
      <c r="K112" s="190">
        <v>63246.571428571428</v>
      </c>
      <c r="L112" s="189">
        <v>33520.682857142863</v>
      </c>
      <c r="M112" s="233">
        <v>0.53000000000000014</v>
      </c>
      <c r="N112" s="190">
        <v>22743.555555555555</v>
      </c>
      <c r="O112" s="189">
        <v>12054.084444444448</v>
      </c>
      <c r="P112" s="233">
        <v>108.48676000000003</v>
      </c>
      <c r="Q112" s="148" t="s">
        <v>547</v>
      </c>
      <c r="R112" s="148">
        <v>12</v>
      </c>
      <c r="S112" t="s">
        <v>310</v>
      </c>
      <c r="T112" t="s">
        <v>2143</v>
      </c>
    </row>
    <row r="113" spans="1:20" x14ac:dyDescent="0.25">
      <c r="A113" t="s">
        <v>1145</v>
      </c>
      <c r="B113">
        <v>331600</v>
      </c>
      <c r="C113" s="149">
        <v>169</v>
      </c>
      <c r="D113" t="s">
        <v>101</v>
      </c>
      <c r="E113" t="s">
        <v>140</v>
      </c>
      <c r="F113" s="23" t="s">
        <v>685</v>
      </c>
      <c r="G113" t="s">
        <v>9</v>
      </c>
      <c r="H113" s="190">
        <v>4481.5196850393704</v>
      </c>
      <c r="I113" s="235">
        <v>2875.6417979002626</v>
      </c>
      <c r="J113" s="233">
        <v>0.64166666666666672</v>
      </c>
      <c r="K113" s="190">
        <v>8225.7666666666664</v>
      </c>
      <c r="L113" s="189">
        <v>5278.2002777777789</v>
      </c>
      <c r="M113" s="233">
        <v>0.64166666666666672</v>
      </c>
      <c r="N113" s="190">
        <v>37304.333333333336</v>
      </c>
      <c r="O113" s="189">
        <v>23936.947222222221</v>
      </c>
      <c r="P113" s="233">
        <v>502.6758916666667</v>
      </c>
      <c r="Q113" s="148" t="s">
        <v>547</v>
      </c>
      <c r="R113" s="148">
        <v>12</v>
      </c>
      <c r="S113" t="s">
        <v>140</v>
      </c>
      <c r="T113" t="s">
        <v>2143</v>
      </c>
    </row>
    <row r="114" spans="1:20" x14ac:dyDescent="0.25">
      <c r="A114" t="s">
        <v>1183</v>
      </c>
      <c r="B114">
        <v>331980</v>
      </c>
      <c r="C114" s="149">
        <v>88</v>
      </c>
      <c r="D114" t="s">
        <v>214</v>
      </c>
      <c r="E114" t="s">
        <v>215</v>
      </c>
      <c r="F114" s="23" t="s">
        <v>816</v>
      </c>
      <c r="G114" t="s">
        <v>4</v>
      </c>
      <c r="H114" s="190">
        <v>4498.8947368421059</v>
      </c>
      <c r="I114" s="235">
        <v>3205.4624999999996</v>
      </c>
      <c r="J114" s="233">
        <v>0.71249999999999991</v>
      </c>
      <c r="K114" s="190">
        <v>30076.541666666672</v>
      </c>
      <c r="L114" s="189">
        <v>21429.535937500001</v>
      </c>
      <c r="M114" s="233">
        <v>0.71249999999999991</v>
      </c>
      <c r="N114" s="190">
        <v>22597.41071428571</v>
      </c>
      <c r="O114" s="189">
        <v>16100.655133928569</v>
      </c>
      <c r="P114" s="233">
        <v>901.63668749999988</v>
      </c>
      <c r="Q114" s="148" t="s">
        <v>547</v>
      </c>
      <c r="R114" s="148">
        <v>12</v>
      </c>
      <c r="S114" t="s">
        <v>215</v>
      </c>
      <c r="T114" t="s">
        <v>2143</v>
      </c>
    </row>
    <row r="115" spans="1:20" x14ac:dyDescent="0.25">
      <c r="A115" t="s">
        <v>1105</v>
      </c>
      <c r="B115">
        <v>331280</v>
      </c>
      <c r="C115" s="149">
        <v>169</v>
      </c>
      <c r="D115" t="s">
        <v>101</v>
      </c>
      <c r="E115" t="s">
        <v>106</v>
      </c>
      <c r="F115" s="23" t="s">
        <v>647</v>
      </c>
      <c r="G115" t="s">
        <v>9</v>
      </c>
      <c r="H115" s="190">
        <v>4500.0269058295971</v>
      </c>
      <c r="I115" s="235">
        <v>2377.5142152466374</v>
      </c>
      <c r="J115" s="233">
        <v>0.52833333333333343</v>
      </c>
      <c r="K115" s="190">
        <v>13200.228571428572</v>
      </c>
      <c r="L115" s="189">
        <v>6974.1207619047636</v>
      </c>
      <c r="M115" s="233">
        <v>0.52833333333333343</v>
      </c>
      <c r="N115" s="190">
        <v>42507.999999999993</v>
      </c>
      <c r="O115" s="189">
        <v>22458.393333333337</v>
      </c>
      <c r="P115" s="233">
        <v>471.62626000000006</v>
      </c>
      <c r="Q115" s="148" t="s">
        <v>547</v>
      </c>
      <c r="R115" s="148">
        <v>12</v>
      </c>
      <c r="S115" t="s">
        <v>106</v>
      </c>
      <c r="T115" t="s">
        <v>2143</v>
      </c>
    </row>
    <row r="116" spans="1:20" x14ac:dyDescent="0.25">
      <c r="A116" t="s">
        <v>1153</v>
      </c>
      <c r="B116">
        <v>331690</v>
      </c>
      <c r="C116" s="149">
        <v>169</v>
      </c>
      <c r="D116" t="s">
        <v>101</v>
      </c>
      <c r="E116" t="s">
        <v>148</v>
      </c>
      <c r="F116" s="23" t="s">
        <v>696</v>
      </c>
      <c r="G116" t="s">
        <v>6</v>
      </c>
      <c r="H116" s="190">
        <v>4558.80303030303</v>
      </c>
      <c r="I116" s="235">
        <v>2902.4379292929293</v>
      </c>
      <c r="J116" s="233">
        <v>0.6366666666666666</v>
      </c>
      <c r="K116" s="190">
        <v>16098.222222222223</v>
      </c>
      <c r="L116" s="189">
        <v>10249.201481481479</v>
      </c>
      <c r="M116" s="233">
        <v>0.6366666666666666</v>
      </c>
      <c r="N116" s="190">
        <v>20278.9756097561</v>
      </c>
      <c r="O116" s="189">
        <v>12910.947804878047</v>
      </c>
      <c r="P116" s="233">
        <v>529.34885999999995</v>
      </c>
      <c r="Q116" s="148" t="s">
        <v>547</v>
      </c>
      <c r="R116" s="148">
        <v>12</v>
      </c>
      <c r="S116" t="s">
        <v>148</v>
      </c>
      <c r="T116" t="s">
        <v>2143</v>
      </c>
    </row>
    <row r="117" spans="1:20" x14ac:dyDescent="0.25">
      <c r="A117" t="s">
        <v>1182</v>
      </c>
      <c r="B117">
        <v>331970</v>
      </c>
      <c r="C117" s="149">
        <v>442</v>
      </c>
      <c r="D117" t="s">
        <v>209</v>
      </c>
      <c r="E117" t="s">
        <v>210</v>
      </c>
      <c r="F117" s="23" t="s">
        <v>812</v>
      </c>
      <c r="G117" t="s">
        <v>4</v>
      </c>
      <c r="H117" s="190">
        <v>4559.8214285714294</v>
      </c>
      <c r="I117" s="235">
        <v>1915.125</v>
      </c>
      <c r="J117" s="233">
        <v>0.42</v>
      </c>
      <c r="K117" s="190">
        <v>23757.176470588234</v>
      </c>
      <c r="L117" s="189">
        <v>9978.014117647057</v>
      </c>
      <c r="M117" s="233">
        <v>0.42</v>
      </c>
      <c r="N117" s="190">
        <v>6557.8571428571431</v>
      </c>
      <c r="O117" s="189">
        <v>2754.3</v>
      </c>
      <c r="P117" s="233">
        <v>38.560200000000002</v>
      </c>
      <c r="Q117" s="148" t="s">
        <v>547</v>
      </c>
      <c r="R117" s="148">
        <v>12</v>
      </c>
      <c r="S117" t="s">
        <v>210</v>
      </c>
      <c r="T117" t="s">
        <v>2143</v>
      </c>
    </row>
    <row r="118" spans="1:20" x14ac:dyDescent="0.25">
      <c r="A118" t="s">
        <v>1223</v>
      </c>
      <c r="B118">
        <v>332310</v>
      </c>
      <c r="C118" s="149">
        <v>365</v>
      </c>
      <c r="D118" t="s">
        <v>289</v>
      </c>
      <c r="E118" t="s">
        <v>290</v>
      </c>
      <c r="F118" s="23" t="s">
        <v>929</v>
      </c>
      <c r="G118" t="s">
        <v>9</v>
      </c>
      <c r="H118" s="190">
        <v>4571.2692307692314</v>
      </c>
      <c r="I118" s="235">
        <v>3017.0376923076929</v>
      </c>
      <c r="J118" s="233">
        <v>0.66</v>
      </c>
      <c r="K118" s="190">
        <v>24523.833333333332</v>
      </c>
      <c r="L118" s="189">
        <v>16185.730000000003</v>
      </c>
      <c r="M118" s="233">
        <v>0.66</v>
      </c>
      <c r="N118" s="190">
        <v>31225.956521739135</v>
      </c>
      <c r="O118" s="189">
        <v>20609.131304347829</v>
      </c>
      <c r="P118" s="233">
        <v>474.01002000000011</v>
      </c>
      <c r="Q118" s="148" t="s">
        <v>547</v>
      </c>
      <c r="R118" s="148">
        <v>12</v>
      </c>
      <c r="S118" t="s">
        <v>290</v>
      </c>
      <c r="T118" t="s">
        <v>2143</v>
      </c>
    </row>
    <row r="119" spans="1:20" x14ac:dyDescent="0.25">
      <c r="A119" t="s">
        <v>1110</v>
      </c>
      <c r="B119">
        <v>331310</v>
      </c>
      <c r="C119" s="149">
        <v>169</v>
      </c>
      <c r="D119" t="s">
        <v>101</v>
      </c>
      <c r="E119" t="s">
        <v>110</v>
      </c>
      <c r="F119" s="23" t="s">
        <v>638</v>
      </c>
      <c r="G119" t="s">
        <v>9</v>
      </c>
      <c r="H119" s="190">
        <v>4626.8834080717488</v>
      </c>
      <c r="I119" s="235">
        <v>2675.8809043348278</v>
      </c>
      <c r="J119" s="233">
        <v>0.57833333333333325</v>
      </c>
      <c r="K119" s="190">
        <v>22082.33870967742</v>
      </c>
      <c r="L119" s="189">
        <v>12770.95255376344</v>
      </c>
      <c r="M119" s="233">
        <v>0.57833333333333325</v>
      </c>
      <c r="N119" s="190">
        <v>43686.1875</v>
      </c>
      <c r="O119" s="189">
        <v>25265.178437499999</v>
      </c>
      <c r="P119" s="233">
        <v>808.48570999999993</v>
      </c>
      <c r="Q119" s="148" t="s">
        <v>547</v>
      </c>
      <c r="R119" s="148">
        <v>12</v>
      </c>
      <c r="S119" t="s">
        <v>110</v>
      </c>
      <c r="T119" t="s">
        <v>2143</v>
      </c>
    </row>
    <row r="120" spans="1:20" x14ac:dyDescent="0.25">
      <c r="A120" t="s">
        <v>1122</v>
      </c>
      <c r="B120">
        <v>332090</v>
      </c>
      <c r="C120" s="149">
        <v>407</v>
      </c>
      <c r="D120" t="s">
        <v>101</v>
      </c>
      <c r="E120" t="s">
        <v>254</v>
      </c>
      <c r="F120" s="23" t="s">
        <v>691</v>
      </c>
      <c r="G120" t="s">
        <v>11</v>
      </c>
      <c r="H120" s="190">
        <v>4631.9487179487187</v>
      </c>
      <c r="I120" s="235">
        <v>3767.3182905982922</v>
      </c>
      <c r="J120" s="233">
        <v>0.81333333333333357</v>
      </c>
      <c r="K120" s="190">
        <v>13708.666666666666</v>
      </c>
      <c r="L120" s="189">
        <v>11149.715555555558</v>
      </c>
      <c r="M120" s="233">
        <v>0.81333333333333346</v>
      </c>
      <c r="N120" s="190">
        <v>27043.999999999996</v>
      </c>
      <c r="O120" s="189">
        <v>21995.78666666667</v>
      </c>
      <c r="P120" s="233">
        <v>131.97472000000002</v>
      </c>
      <c r="Q120" s="148" t="s">
        <v>547</v>
      </c>
      <c r="R120" s="148">
        <v>12</v>
      </c>
      <c r="S120" t="s">
        <v>254</v>
      </c>
      <c r="T120" t="s">
        <v>2143</v>
      </c>
    </row>
    <row r="121" spans="1:20" x14ac:dyDescent="0.25">
      <c r="A121" t="s">
        <v>1139</v>
      </c>
      <c r="B121">
        <v>331570</v>
      </c>
      <c r="C121" s="149">
        <v>169</v>
      </c>
      <c r="D121" t="s">
        <v>101</v>
      </c>
      <c r="E121" t="s">
        <v>135</v>
      </c>
      <c r="F121" s="23" t="s">
        <v>678</v>
      </c>
      <c r="G121" t="s">
        <v>9</v>
      </c>
      <c r="H121" s="190">
        <v>4666.20652173913</v>
      </c>
      <c r="I121" s="235">
        <v>2473.0894565217395</v>
      </c>
      <c r="J121" s="233">
        <v>0.53000000000000014</v>
      </c>
      <c r="K121" s="190">
        <v>17479.033333333333</v>
      </c>
      <c r="L121" s="189">
        <v>9263.8876666666692</v>
      </c>
      <c r="M121" s="233">
        <v>0.53000000000000014</v>
      </c>
      <c r="N121" s="190">
        <v>22184.571428571428</v>
      </c>
      <c r="O121" s="189">
        <v>11757.822857142859</v>
      </c>
      <c r="P121" s="233">
        <v>329.21904000000006</v>
      </c>
      <c r="Q121" s="148" t="s">
        <v>547</v>
      </c>
      <c r="R121" s="148">
        <v>12</v>
      </c>
      <c r="S121" t="s">
        <v>135</v>
      </c>
      <c r="T121" t="s">
        <v>2143</v>
      </c>
    </row>
    <row r="122" spans="1:20" x14ac:dyDescent="0.25">
      <c r="A122" t="s">
        <v>1129</v>
      </c>
      <c r="B122">
        <v>331470</v>
      </c>
      <c r="C122" s="149">
        <v>169</v>
      </c>
      <c r="D122" t="s">
        <v>101</v>
      </c>
      <c r="E122" t="s">
        <v>126</v>
      </c>
      <c r="F122" s="23" t="s">
        <v>668</v>
      </c>
      <c r="G122" t="s">
        <v>9</v>
      </c>
      <c r="H122" s="190">
        <v>4681.1909547738687</v>
      </c>
      <c r="I122" s="235">
        <v>2964.7542713567832</v>
      </c>
      <c r="J122" s="233">
        <v>0.63333333333333319</v>
      </c>
      <c r="K122" s="190">
        <v>24018.320000000003</v>
      </c>
      <c r="L122" s="189">
        <v>15211.602666666666</v>
      </c>
      <c r="M122" s="233">
        <v>0.63333333333333319</v>
      </c>
      <c r="N122" s="190">
        <v>29001.05</v>
      </c>
      <c r="O122" s="189">
        <v>18367.331666666661</v>
      </c>
      <c r="P122" s="233">
        <v>734.69326666666643</v>
      </c>
      <c r="Q122" s="148" t="s">
        <v>547</v>
      </c>
      <c r="R122" s="148">
        <v>12</v>
      </c>
      <c r="S122" t="s">
        <v>126</v>
      </c>
      <c r="T122" t="s">
        <v>2143</v>
      </c>
    </row>
    <row r="123" spans="1:20" x14ac:dyDescent="0.25">
      <c r="A123" t="s">
        <v>1247</v>
      </c>
      <c r="B123">
        <v>332540</v>
      </c>
      <c r="C123" s="149">
        <v>230</v>
      </c>
      <c r="D123" t="s">
        <v>1989</v>
      </c>
      <c r="E123" t="s">
        <v>358</v>
      </c>
      <c r="F123" s="23" t="s">
        <v>1001</v>
      </c>
      <c r="G123" t="s">
        <v>4</v>
      </c>
      <c r="H123" s="190">
        <v>4692.0380622837374</v>
      </c>
      <c r="I123" s="235">
        <v>2643.1814417531718</v>
      </c>
      <c r="J123" s="233">
        <v>0.56333333333333335</v>
      </c>
      <c r="K123" s="190">
        <v>14197.524271844659</v>
      </c>
      <c r="L123" s="189">
        <v>7997.9386731391569</v>
      </c>
      <c r="M123" s="233">
        <v>0.56333333333333335</v>
      </c>
      <c r="N123" s="190">
        <v>18357.558139534885</v>
      </c>
      <c r="O123" s="189">
        <v>10341.424418604651</v>
      </c>
      <c r="P123" s="233">
        <v>444.68125000000003</v>
      </c>
      <c r="Q123" s="148" t="s">
        <v>547</v>
      </c>
      <c r="R123" s="148">
        <v>12</v>
      </c>
      <c r="S123" t="s">
        <v>358</v>
      </c>
      <c r="T123" t="s">
        <v>2143</v>
      </c>
    </row>
    <row r="124" spans="1:20" x14ac:dyDescent="0.25">
      <c r="A124" t="s">
        <v>1094</v>
      </c>
      <c r="B124">
        <v>331210</v>
      </c>
      <c r="C124" s="149">
        <v>0</v>
      </c>
      <c r="D124" t="s">
        <v>78</v>
      </c>
      <c r="E124" t="s">
        <v>1095</v>
      </c>
      <c r="F124" s="23" t="s">
        <v>598</v>
      </c>
      <c r="G124" t="s">
        <v>13</v>
      </c>
      <c r="H124" s="190">
        <v>4695.1812500000005</v>
      </c>
      <c r="I124" s="235">
        <v>1185.5332656250002</v>
      </c>
      <c r="J124" s="233">
        <v>0.2525</v>
      </c>
      <c r="K124" s="190">
        <v>9404.1428571428569</v>
      </c>
      <c r="L124" s="189">
        <v>2374.5460714285714</v>
      </c>
      <c r="M124" s="233">
        <v>0.2525</v>
      </c>
      <c r="N124" s="190">
        <v>15690</v>
      </c>
      <c r="O124" s="189">
        <v>3961.7249999999999</v>
      </c>
      <c r="P124" s="233">
        <v>225.81832499999999</v>
      </c>
      <c r="Q124" s="148" t="s">
        <v>547</v>
      </c>
      <c r="R124" s="148">
        <v>12</v>
      </c>
      <c r="S124" t="s">
        <v>411</v>
      </c>
      <c r="T124" t="s">
        <v>2143</v>
      </c>
    </row>
    <row r="125" spans="1:20" x14ac:dyDescent="0.25">
      <c r="A125" t="s">
        <v>1202</v>
      </c>
      <c r="B125">
        <v>332080</v>
      </c>
      <c r="C125" s="149">
        <v>446</v>
      </c>
      <c r="D125" t="s">
        <v>400</v>
      </c>
      <c r="E125" t="s">
        <v>401</v>
      </c>
      <c r="F125" s="23" t="s">
        <v>869</v>
      </c>
      <c r="G125" t="s">
        <v>9</v>
      </c>
      <c r="H125" s="190">
        <v>4701.4712643678158</v>
      </c>
      <c r="I125" s="235">
        <v>2875.7332567049798</v>
      </c>
      <c r="J125" s="233">
        <v>0.61166666666666647</v>
      </c>
      <c r="K125" s="190">
        <v>13555.242424242424</v>
      </c>
      <c r="L125" s="189">
        <v>8291.2899494949452</v>
      </c>
      <c r="M125" s="233">
        <v>0.61166666666666647</v>
      </c>
      <c r="N125" s="190">
        <v>15792.9375</v>
      </c>
      <c r="O125" s="189">
        <v>9660.013437499998</v>
      </c>
      <c r="P125" s="233">
        <v>154.56021499999997</v>
      </c>
      <c r="Q125" s="148" t="s">
        <v>547</v>
      </c>
      <c r="R125" s="148">
        <v>12</v>
      </c>
      <c r="S125" t="s">
        <v>401</v>
      </c>
      <c r="T125" t="s">
        <v>2143</v>
      </c>
    </row>
    <row r="126" spans="1:20" x14ac:dyDescent="0.25">
      <c r="A126" t="s">
        <v>1109</v>
      </c>
      <c r="B126">
        <v>331300</v>
      </c>
      <c r="C126" s="149">
        <v>169</v>
      </c>
      <c r="D126" t="s">
        <v>101</v>
      </c>
      <c r="E126" t="s">
        <v>109</v>
      </c>
      <c r="F126" s="23" t="s">
        <v>649</v>
      </c>
      <c r="G126" t="s">
        <v>5</v>
      </c>
      <c r="H126" s="190">
        <v>4709.9896907216489</v>
      </c>
      <c r="I126" s="235">
        <v>2904.4936426116833</v>
      </c>
      <c r="J126" s="233">
        <v>0.61666666666666659</v>
      </c>
      <c r="K126" s="190">
        <v>16341.571428571424</v>
      </c>
      <c r="L126" s="189">
        <v>10077.302380952377</v>
      </c>
      <c r="M126" s="233">
        <v>0.61666666666666659</v>
      </c>
      <c r="N126" s="190">
        <v>18753.32</v>
      </c>
      <c r="O126" s="189">
        <v>11564.54733333333</v>
      </c>
      <c r="P126" s="233">
        <v>289.11368333333326</v>
      </c>
      <c r="Q126" s="148" t="s">
        <v>547</v>
      </c>
      <c r="R126" s="148">
        <v>12</v>
      </c>
      <c r="S126" t="s">
        <v>109</v>
      </c>
      <c r="T126" t="s">
        <v>2143</v>
      </c>
    </row>
    <row r="127" spans="1:20" x14ac:dyDescent="0.25">
      <c r="A127" t="s">
        <v>1099</v>
      </c>
      <c r="B127">
        <v>331240</v>
      </c>
      <c r="C127" s="149">
        <v>169</v>
      </c>
      <c r="D127" t="s">
        <v>101</v>
      </c>
      <c r="E127" t="s">
        <v>102</v>
      </c>
      <c r="F127" s="23" t="s">
        <v>1325</v>
      </c>
      <c r="G127" t="s">
        <v>9</v>
      </c>
      <c r="H127" s="190">
        <v>4719.144578313254</v>
      </c>
      <c r="I127" s="235">
        <v>2902.2739156626512</v>
      </c>
      <c r="J127" s="233">
        <v>0.61499999999999999</v>
      </c>
      <c r="K127" s="190">
        <v>14453.227272727274</v>
      </c>
      <c r="L127" s="189">
        <v>8888.7347727272736</v>
      </c>
      <c r="M127" s="233">
        <v>0.61499999999999999</v>
      </c>
      <c r="N127" s="190">
        <v>55961.947368421061</v>
      </c>
      <c r="O127" s="189">
        <v>34416.597631578945</v>
      </c>
      <c r="P127" s="233">
        <v>653.91535499999998</v>
      </c>
      <c r="Q127" s="148" t="s">
        <v>547</v>
      </c>
      <c r="R127" s="148">
        <v>12</v>
      </c>
      <c r="S127" t="s">
        <v>102</v>
      </c>
      <c r="T127" t="s">
        <v>2143</v>
      </c>
    </row>
    <row r="128" spans="1:20" x14ac:dyDescent="0.25">
      <c r="A128" t="s">
        <v>1157</v>
      </c>
      <c r="B128">
        <v>332900</v>
      </c>
      <c r="C128" s="149">
        <v>53</v>
      </c>
      <c r="D128" t="s">
        <v>2003</v>
      </c>
      <c r="E128" t="s">
        <v>382</v>
      </c>
      <c r="F128" s="23" t="s">
        <v>702</v>
      </c>
      <c r="G128" t="s">
        <v>13</v>
      </c>
      <c r="H128" s="190">
        <v>4758.7424749163874</v>
      </c>
      <c r="I128" s="235">
        <v>2514.2022742474919</v>
      </c>
      <c r="J128" s="233">
        <v>0.52833333333333343</v>
      </c>
      <c r="K128" s="190">
        <v>29950.416666666668</v>
      </c>
      <c r="L128" s="189">
        <v>15823.803472222226</v>
      </c>
      <c r="M128" s="233">
        <v>0.52833333333333343</v>
      </c>
      <c r="N128" s="190">
        <v>17433.5625</v>
      </c>
      <c r="O128" s="189">
        <v>9210.7321875000016</v>
      </c>
      <c r="P128" s="233">
        <v>589.48686000000009</v>
      </c>
      <c r="Q128" s="148" t="s">
        <v>547</v>
      </c>
      <c r="R128" s="148">
        <v>12</v>
      </c>
      <c r="S128" t="s">
        <v>382</v>
      </c>
      <c r="T128" t="s">
        <v>2143</v>
      </c>
    </row>
    <row r="129" spans="1:20" x14ac:dyDescent="0.25">
      <c r="A129" t="s">
        <v>1149</v>
      </c>
      <c r="B129">
        <v>331640</v>
      </c>
      <c r="C129" s="149">
        <v>169</v>
      </c>
      <c r="D129" t="s">
        <v>101</v>
      </c>
      <c r="E129" t="s">
        <v>144</v>
      </c>
      <c r="F129" s="23" t="s">
        <v>689</v>
      </c>
      <c r="G129" t="s">
        <v>5</v>
      </c>
      <c r="H129" s="190">
        <v>4774.4645161290327</v>
      </c>
      <c r="I129" s="235">
        <v>2960.1680000000006</v>
      </c>
      <c r="J129" s="233">
        <v>0.62</v>
      </c>
      <c r="K129" s="190">
        <v>14634.115384615387</v>
      </c>
      <c r="L129" s="189">
        <v>9073.1515384615395</v>
      </c>
      <c r="M129" s="233">
        <v>0.62</v>
      </c>
      <c r="N129" s="190">
        <v>15192.666666666668</v>
      </c>
      <c r="O129" s="189">
        <v>9419.4533333333347</v>
      </c>
      <c r="P129" s="233">
        <v>310.84196000000003</v>
      </c>
      <c r="Q129" s="148" t="s">
        <v>547</v>
      </c>
      <c r="R129" s="148">
        <v>12</v>
      </c>
      <c r="S129" t="s">
        <v>144</v>
      </c>
      <c r="T129" t="s">
        <v>2143</v>
      </c>
    </row>
    <row r="130" spans="1:20" x14ac:dyDescent="0.25">
      <c r="A130" t="s">
        <v>1131</v>
      </c>
      <c r="B130">
        <v>331490</v>
      </c>
      <c r="C130" s="149">
        <v>169</v>
      </c>
      <c r="D130" t="s">
        <v>101</v>
      </c>
      <c r="E130" t="s">
        <v>128</v>
      </c>
      <c r="F130" s="23" t="s">
        <v>698</v>
      </c>
      <c r="G130" t="s">
        <v>9</v>
      </c>
      <c r="H130" s="190">
        <v>4780.5084745762697</v>
      </c>
      <c r="I130" s="235">
        <v>2605.3771186440667</v>
      </c>
      <c r="J130" s="233">
        <v>0.54499999999999993</v>
      </c>
      <c r="K130" s="190">
        <v>7735.2941176470567</v>
      </c>
      <c r="L130" s="189">
        <v>4215.735294117645</v>
      </c>
      <c r="M130" s="233">
        <v>0.54499999999999993</v>
      </c>
      <c r="N130" s="190">
        <v>10996.133333333335</v>
      </c>
      <c r="O130" s="189">
        <v>5992.8926666666666</v>
      </c>
      <c r="P130" s="233">
        <v>89.893389999999997</v>
      </c>
      <c r="Q130" s="148" t="s">
        <v>547</v>
      </c>
      <c r="R130" s="148">
        <v>12</v>
      </c>
      <c r="S130" t="s">
        <v>128</v>
      </c>
      <c r="T130" t="s">
        <v>2143</v>
      </c>
    </row>
    <row r="131" spans="1:20" x14ac:dyDescent="0.25">
      <c r="A131" t="s">
        <v>1178</v>
      </c>
      <c r="B131">
        <v>331920</v>
      </c>
      <c r="C131" s="149">
        <v>160</v>
      </c>
      <c r="D131" t="s">
        <v>200</v>
      </c>
      <c r="E131" t="s">
        <v>793</v>
      </c>
      <c r="F131" s="23" t="s">
        <v>792</v>
      </c>
      <c r="G131" t="s">
        <v>7</v>
      </c>
      <c r="H131" s="190">
        <v>4785.7465681098201</v>
      </c>
      <c r="I131" s="235">
        <v>1970.1323372052093</v>
      </c>
      <c r="J131" s="233">
        <v>0.41166666666666663</v>
      </c>
      <c r="K131" s="190">
        <v>20680.171464330411</v>
      </c>
      <c r="L131" s="189">
        <v>8513.337252816018</v>
      </c>
      <c r="M131" s="233">
        <v>0.41166666666666663</v>
      </c>
      <c r="N131" s="190">
        <v>42404.504587155971</v>
      </c>
      <c r="O131" s="189">
        <v>17456.521055045872</v>
      </c>
      <c r="P131" s="233">
        <v>1902.7607949999999</v>
      </c>
      <c r="Q131" s="148" t="s">
        <v>547</v>
      </c>
      <c r="R131" s="148">
        <v>12</v>
      </c>
      <c r="S131" t="s">
        <v>793</v>
      </c>
      <c r="T131" t="s">
        <v>2143</v>
      </c>
    </row>
    <row r="132" spans="1:20" x14ac:dyDescent="0.25">
      <c r="A132" t="s">
        <v>1126</v>
      </c>
      <c r="B132">
        <v>331440</v>
      </c>
      <c r="C132" s="149">
        <v>169</v>
      </c>
      <c r="D132" t="s">
        <v>101</v>
      </c>
      <c r="E132" t="s">
        <v>123</v>
      </c>
      <c r="F132" s="23" t="s">
        <v>666</v>
      </c>
      <c r="G132" t="s">
        <v>9</v>
      </c>
      <c r="H132" s="190">
        <v>4789.7543859649131</v>
      </c>
      <c r="I132" s="235">
        <v>2957.6733333333336</v>
      </c>
      <c r="J132" s="233">
        <v>0.61750000000000005</v>
      </c>
      <c r="K132" s="190">
        <v>12378.157894736843</v>
      </c>
      <c r="L132" s="189">
        <v>7643.5125000000007</v>
      </c>
      <c r="M132" s="233">
        <v>0.61750000000000005</v>
      </c>
      <c r="N132" s="190">
        <v>26573.239999999994</v>
      </c>
      <c r="O132" s="189">
        <v>16408.975699999999</v>
      </c>
      <c r="P132" s="233">
        <v>410.22439249999996</v>
      </c>
      <c r="Q132" s="148" t="s">
        <v>547</v>
      </c>
      <c r="R132" s="148">
        <v>12</v>
      </c>
      <c r="S132" t="s">
        <v>123</v>
      </c>
      <c r="T132" t="s">
        <v>2143</v>
      </c>
    </row>
    <row r="133" spans="1:20" x14ac:dyDescent="0.25">
      <c r="A133" t="s">
        <v>1096</v>
      </c>
      <c r="B133">
        <v>331220</v>
      </c>
      <c r="C133" s="149">
        <v>2</v>
      </c>
      <c r="D133" t="s">
        <v>78</v>
      </c>
      <c r="E133" t="s">
        <v>1097</v>
      </c>
      <c r="F133" s="23" t="s">
        <v>622</v>
      </c>
      <c r="G133" t="s">
        <v>14</v>
      </c>
      <c r="H133" s="190">
        <v>4802.1135770234987</v>
      </c>
      <c r="I133" s="235">
        <v>2220.9775293733683</v>
      </c>
      <c r="J133" s="233">
        <v>0.46249999999999997</v>
      </c>
      <c r="K133" s="190">
        <v>13541.897142857142</v>
      </c>
      <c r="L133" s="189">
        <v>6263.127428571428</v>
      </c>
      <c r="M133" s="233">
        <v>0.46250000000000002</v>
      </c>
      <c r="N133" s="190">
        <v>15669.112500000003</v>
      </c>
      <c r="O133" s="189">
        <v>7246.9645312500006</v>
      </c>
      <c r="P133" s="233">
        <v>579.75716250000005</v>
      </c>
      <c r="Q133" s="148" t="s">
        <v>547</v>
      </c>
      <c r="R133" s="148">
        <v>12</v>
      </c>
      <c r="S133" t="s">
        <v>1097</v>
      </c>
      <c r="T133" t="s">
        <v>2143</v>
      </c>
    </row>
    <row r="134" spans="1:20" x14ac:dyDescent="0.25">
      <c r="A134" t="s">
        <v>1137</v>
      </c>
      <c r="B134">
        <v>331550</v>
      </c>
      <c r="C134" s="149">
        <v>169</v>
      </c>
      <c r="D134" t="s">
        <v>101</v>
      </c>
      <c r="E134" t="s">
        <v>134</v>
      </c>
      <c r="F134" s="23" t="s">
        <v>676</v>
      </c>
      <c r="G134" t="s">
        <v>9</v>
      </c>
      <c r="H134" s="190">
        <v>4827.5985915492956</v>
      </c>
      <c r="I134" s="235">
        <v>2920.6971478873243</v>
      </c>
      <c r="J134" s="233">
        <v>0.60500000000000009</v>
      </c>
      <c r="K134" s="190">
        <v>15254.833333333332</v>
      </c>
      <c r="L134" s="189">
        <v>9229.1741666666676</v>
      </c>
      <c r="M134" s="233">
        <v>0.60500000000000009</v>
      </c>
      <c r="N134" s="190">
        <v>32900.75</v>
      </c>
      <c r="O134" s="189">
        <v>19904.953750000001</v>
      </c>
      <c r="P134" s="233">
        <v>398.09907500000003</v>
      </c>
      <c r="Q134" s="148" t="s">
        <v>547</v>
      </c>
      <c r="R134" s="148">
        <v>12</v>
      </c>
      <c r="S134" t="s">
        <v>134</v>
      </c>
      <c r="T134" t="s">
        <v>2143</v>
      </c>
    </row>
    <row r="135" spans="1:20" x14ac:dyDescent="0.25">
      <c r="A135" t="s">
        <v>1120</v>
      </c>
      <c r="B135">
        <v>331400</v>
      </c>
      <c r="C135" s="149">
        <v>169</v>
      </c>
      <c r="D135" t="s">
        <v>101</v>
      </c>
      <c r="E135" t="s">
        <v>119</v>
      </c>
      <c r="F135" s="23" t="s">
        <v>658</v>
      </c>
      <c r="G135" t="s">
        <v>11</v>
      </c>
      <c r="H135" s="190">
        <v>4830.1507936507924</v>
      </c>
      <c r="I135" s="235">
        <v>3220.1005291005285</v>
      </c>
      <c r="J135" s="233">
        <v>0.66666666666666663</v>
      </c>
      <c r="K135" s="190">
        <v>11331.631578947368</v>
      </c>
      <c r="L135" s="189">
        <v>7554.4210526315783</v>
      </c>
      <c r="M135" s="233">
        <v>0.66666666666666663</v>
      </c>
      <c r="N135" s="190">
        <v>32688.105263157893</v>
      </c>
      <c r="O135" s="189">
        <v>21792.070175438592</v>
      </c>
      <c r="P135" s="233">
        <v>414.04933333333327</v>
      </c>
      <c r="Q135" s="148" t="s">
        <v>547</v>
      </c>
      <c r="R135" s="148">
        <v>11</v>
      </c>
      <c r="S135" t="s">
        <v>119</v>
      </c>
      <c r="T135" t="s">
        <v>2143</v>
      </c>
    </row>
    <row r="136" spans="1:20" x14ac:dyDescent="0.25">
      <c r="A136" t="s">
        <v>1091</v>
      </c>
      <c r="B136">
        <v>331190</v>
      </c>
      <c r="C136" s="149">
        <v>2</v>
      </c>
      <c r="D136" t="s">
        <v>78</v>
      </c>
      <c r="E136" t="s">
        <v>93</v>
      </c>
      <c r="F136" s="23" t="s">
        <v>1275</v>
      </c>
      <c r="G136" t="s">
        <v>13</v>
      </c>
      <c r="H136" s="190">
        <v>4862.2077519379845</v>
      </c>
      <c r="I136" s="235">
        <v>1191.2408992248061</v>
      </c>
      <c r="J136" s="233">
        <v>0.24499999999999997</v>
      </c>
      <c r="K136" s="190">
        <v>13834.419958419956</v>
      </c>
      <c r="L136" s="189">
        <v>3389.4328898128883</v>
      </c>
      <c r="M136" s="233">
        <v>0.24499999999999997</v>
      </c>
      <c r="N136" s="190">
        <v>20969.409523809525</v>
      </c>
      <c r="O136" s="189">
        <v>5137.5053333333326</v>
      </c>
      <c r="P136" s="233">
        <v>539.43805999999995</v>
      </c>
      <c r="Q136" s="148" t="s">
        <v>547</v>
      </c>
      <c r="R136" s="148">
        <v>12</v>
      </c>
      <c r="S136" t="s">
        <v>93</v>
      </c>
      <c r="T136" t="s">
        <v>2143</v>
      </c>
    </row>
    <row r="137" spans="1:20" x14ac:dyDescent="0.25">
      <c r="A137" t="s">
        <v>1130</v>
      </c>
      <c r="B137">
        <v>331480</v>
      </c>
      <c r="C137" s="149">
        <v>169</v>
      </c>
      <c r="D137" t="s">
        <v>101</v>
      </c>
      <c r="E137" t="s">
        <v>127</v>
      </c>
      <c r="F137" s="23" t="s">
        <v>670</v>
      </c>
      <c r="G137" t="s">
        <v>6</v>
      </c>
      <c r="H137" s="190">
        <v>4870.9464285714284</v>
      </c>
      <c r="I137" s="235">
        <v>3093.0509821428564</v>
      </c>
      <c r="J137" s="233">
        <v>0.6349999999999999</v>
      </c>
      <c r="K137" s="190">
        <v>8903</v>
      </c>
      <c r="L137" s="189">
        <v>5653.4049999999988</v>
      </c>
      <c r="M137" s="233">
        <v>0.6349999999999999</v>
      </c>
      <c r="N137" s="190">
        <v>21876.652173913044</v>
      </c>
      <c r="O137" s="189">
        <v>13891.674130434782</v>
      </c>
      <c r="P137" s="233">
        <v>319.50850499999996</v>
      </c>
      <c r="Q137" s="148" t="s">
        <v>547</v>
      </c>
      <c r="R137" s="148">
        <v>6</v>
      </c>
      <c r="S137" t="s">
        <v>127</v>
      </c>
      <c r="T137" t="s">
        <v>2143</v>
      </c>
    </row>
    <row r="138" spans="1:20" x14ac:dyDescent="0.25">
      <c r="A138" t="s">
        <v>1116</v>
      </c>
      <c r="B138">
        <v>331370</v>
      </c>
      <c r="C138" s="149">
        <v>169</v>
      </c>
      <c r="D138" t="s">
        <v>101</v>
      </c>
      <c r="E138" t="s">
        <v>116</v>
      </c>
      <c r="F138" s="23" t="s">
        <v>714</v>
      </c>
      <c r="G138" t="s">
        <v>14</v>
      </c>
      <c r="H138" s="190">
        <v>4896.4311926605506</v>
      </c>
      <c r="I138" s="235">
        <v>2921.5372782874615</v>
      </c>
      <c r="J138" s="233">
        <v>0.59666666666666657</v>
      </c>
      <c r="K138" s="190">
        <v>2955.454545454545</v>
      </c>
      <c r="L138" s="189">
        <v>1763.4212121212115</v>
      </c>
      <c r="M138" s="233">
        <v>0.59666666666666657</v>
      </c>
      <c r="N138" s="190">
        <v>14833.400000000001</v>
      </c>
      <c r="O138" s="189">
        <v>8850.5953333333327</v>
      </c>
      <c r="P138" s="233">
        <v>221.26488333333333</v>
      </c>
      <c r="Q138" s="148" t="s">
        <v>547</v>
      </c>
      <c r="R138" s="148">
        <v>12</v>
      </c>
      <c r="S138" t="s">
        <v>116</v>
      </c>
      <c r="T138" t="s">
        <v>2143</v>
      </c>
    </row>
    <row r="139" spans="1:20" x14ac:dyDescent="0.25">
      <c r="A139" t="s">
        <v>1117</v>
      </c>
      <c r="B139">
        <v>331720</v>
      </c>
      <c r="C139" s="149">
        <v>169</v>
      </c>
      <c r="D139" t="s">
        <v>101</v>
      </c>
      <c r="E139" t="s">
        <v>394</v>
      </c>
      <c r="F139" s="23" t="s">
        <v>700</v>
      </c>
      <c r="G139" t="s">
        <v>9</v>
      </c>
      <c r="H139" s="190">
        <v>4898.1323529411775</v>
      </c>
      <c r="I139" s="235">
        <v>2979.6971813725499</v>
      </c>
      <c r="J139" s="233">
        <v>0.6083333333333335</v>
      </c>
      <c r="K139" s="190">
        <v>6681.04</v>
      </c>
      <c r="L139" s="189">
        <v>4064.2993333333343</v>
      </c>
      <c r="M139" s="233">
        <v>0.6083333333333335</v>
      </c>
      <c r="N139" s="190">
        <v>11994.181818181816</v>
      </c>
      <c r="O139" s="189">
        <v>7296.4606060606066</v>
      </c>
      <c r="P139" s="233">
        <v>160.52213333333336</v>
      </c>
      <c r="Q139" s="148" t="s">
        <v>547</v>
      </c>
      <c r="R139" s="148">
        <v>12</v>
      </c>
      <c r="S139" t="s">
        <v>394</v>
      </c>
      <c r="T139" t="s">
        <v>2143</v>
      </c>
    </row>
    <row r="140" spans="1:20" x14ac:dyDescent="0.25">
      <c r="A140" t="s">
        <v>1104</v>
      </c>
      <c r="B140">
        <v>331270</v>
      </c>
      <c r="C140" s="149">
        <v>169</v>
      </c>
      <c r="D140" t="s">
        <v>101</v>
      </c>
      <c r="E140" t="s">
        <v>105</v>
      </c>
      <c r="F140" s="23" t="s">
        <v>645</v>
      </c>
      <c r="G140" t="s">
        <v>5</v>
      </c>
      <c r="H140" s="190">
        <v>4914.9583333333339</v>
      </c>
      <c r="I140" s="235">
        <v>2891.6338194444447</v>
      </c>
      <c r="J140" s="233">
        <v>0.58833333333333337</v>
      </c>
      <c r="K140" s="190">
        <v>7860.3076923076915</v>
      </c>
      <c r="L140" s="189">
        <v>4624.4810256410256</v>
      </c>
      <c r="M140" s="233">
        <v>0.58833333333333337</v>
      </c>
      <c r="N140" s="190">
        <v>18913.560000000001</v>
      </c>
      <c r="O140" s="189">
        <v>11127.477800000001</v>
      </c>
      <c r="P140" s="233">
        <v>278.18694500000004</v>
      </c>
      <c r="Q140" s="148" t="s">
        <v>547</v>
      </c>
      <c r="R140" s="148">
        <v>12</v>
      </c>
      <c r="S140" t="s">
        <v>105</v>
      </c>
      <c r="T140" t="s">
        <v>2143</v>
      </c>
    </row>
    <row r="141" spans="1:20" x14ac:dyDescent="0.25">
      <c r="A141" t="s">
        <v>1082</v>
      </c>
      <c r="B141">
        <v>331120</v>
      </c>
      <c r="C141" s="149">
        <v>2</v>
      </c>
      <c r="D141" t="s">
        <v>78</v>
      </c>
      <c r="E141" t="s">
        <v>1083</v>
      </c>
      <c r="F141" s="23" t="s">
        <v>1275</v>
      </c>
      <c r="G141" t="s">
        <v>13</v>
      </c>
      <c r="H141" s="190">
        <v>4941.4265103697035</v>
      </c>
      <c r="I141" s="235">
        <v>1560.667206191765</v>
      </c>
      <c r="J141" s="233">
        <v>0.31583333333333341</v>
      </c>
      <c r="K141" s="190">
        <v>13536.185507246377</v>
      </c>
      <c r="L141" s="189">
        <v>4275.1785893719807</v>
      </c>
      <c r="M141" s="233">
        <v>0.31583333333333341</v>
      </c>
      <c r="N141" s="190">
        <v>36852.178571428572</v>
      </c>
      <c r="O141" s="189">
        <v>11639.146398809527</v>
      </c>
      <c r="P141" s="233">
        <v>651.79219833333354</v>
      </c>
      <c r="Q141" s="148" t="s">
        <v>547</v>
      </c>
      <c r="R141" s="148">
        <v>12</v>
      </c>
      <c r="S141" t="s">
        <v>1083</v>
      </c>
      <c r="T141" t="s">
        <v>2143</v>
      </c>
    </row>
    <row r="142" spans="1:20" x14ac:dyDescent="0.25">
      <c r="A142" t="s">
        <v>1100</v>
      </c>
      <c r="B142">
        <v>331250</v>
      </c>
      <c r="C142" s="149">
        <v>169</v>
      </c>
      <c r="D142" t="s">
        <v>101</v>
      </c>
      <c r="E142" t="s">
        <v>103</v>
      </c>
      <c r="F142" s="23" t="s">
        <v>640</v>
      </c>
      <c r="G142" t="s">
        <v>11</v>
      </c>
      <c r="H142" s="190">
        <v>4952.8965517241377</v>
      </c>
      <c r="I142" s="235">
        <v>3788.9658620689656</v>
      </c>
      <c r="J142" s="233">
        <v>0.76500000000000024</v>
      </c>
      <c r="K142" s="190">
        <v>11383.363636363638</v>
      </c>
      <c r="L142" s="189">
        <v>8708.2731818181837</v>
      </c>
      <c r="M142" s="233">
        <v>0.76500000000000012</v>
      </c>
      <c r="N142" s="190">
        <v>27873.454545454548</v>
      </c>
      <c r="O142" s="189">
        <v>21323.19272727273</v>
      </c>
      <c r="P142" s="233">
        <v>469.11024000000009</v>
      </c>
      <c r="Q142" s="148" t="s">
        <v>547</v>
      </c>
      <c r="R142" s="148">
        <v>6</v>
      </c>
      <c r="S142" t="s">
        <v>103</v>
      </c>
      <c r="T142" t="s">
        <v>2143</v>
      </c>
    </row>
    <row r="143" spans="1:20" x14ac:dyDescent="0.25">
      <c r="A143" t="s">
        <v>1160</v>
      </c>
      <c r="B143">
        <v>331760</v>
      </c>
      <c r="C143" s="149">
        <v>5</v>
      </c>
      <c r="D143" t="s">
        <v>157</v>
      </c>
      <c r="E143" t="s">
        <v>158</v>
      </c>
      <c r="F143" s="23" t="s">
        <v>742</v>
      </c>
      <c r="G143" t="s">
        <v>9</v>
      </c>
      <c r="H143" s="190">
        <v>4988.4278074866306</v>
      </c>
      <c r="I143" s="235">
        <v>3558.4118360071307</v>
      </c>
      <c r="J143" s="233">
        <v>0.71333333333333337</v>
      </c>
      <c r="K143" s="190">
        <v>29442.931034482754</v>
      </c>
      <c r="L143" s="189">
        <v>21002.624137931034</v>
      </c>
      <c r="M143" s="233">
        <v>0.71333333333333337</v>
      </c>
      <c r="N143" s="190">
        <v>42903.777777777774</v>
      </c>
      <c r="O143" s="189">
        <v>30604.694814814822</v>
      </c>
      <c r="P143" s="233">
        <v>275.44225333333338</v>
      </c>
      <c r="Q143" s="148" t="s">
        <v>547</v>
      </c>
      <c r="R143" s="148">
        <v>12</v>
      </c>
      <c r="S143" t="s">
        <v>158</v>
      </c>
      <c r="T143" t="s">
        <v>2143</v>
      </c>
    </row>
    <row r="144" spans="1:20" x14ac:dyDescent="0.25">
      <c r="A144" t="s">
        <v>1154</v>
      </c>
      <c r="B144">
        <v>331700</v>
      </c>
      <c r="C144" s="149">
        <v>169</v>
      </c>
      <c r="D144" t="s">
        <v>101</v>
      </c>
      <c r="E144" t="s">
        <v>149</v>
      </c>
      <c r="F144" s="23" t="s">
        <v>698</v>
      </c>
      <c r="G144" t="s">
        <v>9</v>
      </c>
      <c r="H144" s="190">
        <v>4992.231884057971</v>
      </c>
      <c r="I144" s="235">
        <v>2729.0867632850245</v>
      </c>
      <c r="J144" s="233">
        <v>0.54666666666666675</v>
      </c>
      <c r="K144" s="190">
        <v>9995.5333333333328</v>
      </c>
      <c r="L144" s="189">
        <v>5464.2248888888889</v>
      </c>
      <c r="M144" s="233">
        <v>0.54666666666666675</v>
      </c>
      <c r="N144" s="190">
        <v>25925.304347826092</v>
      </c>
      <c r="O144" s="189">
        <v>14172.499710144932</v>
      </c>
      <c r="P144" s="233">
        <v>325.96749333333344</v>
      </c>
      <c r="Q144" s="148" t="s">
        <v>547</v>
      </c>
      <c r="R144" s="148">
        <v>12</v>
      </c>
      <c r="S144" t="s">
        <v>149</v>
      </c>
      <c r="T144" t="s">
        <v>2143</v>
      </c>
    </row>
    <row r="145" spans="1:20" x14ac:dyDescent="0.25">
      <c r="A145" t="s">
        <v>1140</v>
      </c>
      <c r="B145">
        <v>331580</v>
      </c>
      <c r="C145" s="149">
        <v>169</v>
      </c>
      <c r="D145" t="s">
        <v>101</v>
      </c>
      <c r="E145" t="s">
        <v>136</v>
      </c>
      <c r="F145" s="23" t="s">
        <v>726</v>
      </c>
      <c r="G145" t="s">
        <v>9</v>
      </c>
      <c r="H145" s="190">
        <v>5049.24</v>
      </c>
      <c r="I145" s="235">
        <v>3138.9441999999999</v>
      </c>
      <c r="J145" s="233">
        <v>0.6216666666666667</v>
      </c>
      <c r="K145" s="190">
        <v>6615.875</v>
      </c>
      <c r="L145" s="189">
        <v>4112.8689583333335</v>
      </c>
      <c r="M145" s="233">
        <v>0.6216666666666667</v>
      </c>
      <c r="N145" s="190">
        <v>28779.470588235294</v>
      </c>
      <c r="O145" s="189">
        <v>17891.23754901961</v>
      </c>
      <c r="P145" s="233">
        <v>304.15103833333336</v>
      </c>
      <c r="Q145" s="148" t="s">
        <v>547</v>
      </c>
      <c r="R145" s="148">
        <v>12</v>
      </c>
      <c r="S145" t="s">
        <v>136</v>
      </c>
      <c r="T145" t="s">
        <v>2143</v>
      </c>
    </row>
    <row r="146" spans="1:20" x14ac:dyDescent="0.25">
      <c r="A146" t="s">
        <v>1124</v>
      </c>
      <c r="B146">
        <v>331420</v>
      </c>
      <c r="C146" s="149">
        <v>169</v>
      </c>
      <c r="D146" t="s">
        <v>101</v>
      </c>
      <c r="E146" t="s">
        <v>122</v>
      </c>
      <c r="F146" s="23" t="s">
        <v>664</v>
      </c>
      <c r="G146" t="s">
        <v>5</v>
      </c>
      <c r="H146" s="190">
        <v>5058.9148936170213</v>
      </c>
      <c r="I146" s="235">
        <v>3119.6641843971629</v>
      </c>
      <c r="J146" s="233">
        <v>0.61666666666666659</v>
      </c>
      <c r="K146" s="190">
        <v>12456.473684210527</v>
      </c>
      <c r="L146" s="189">
        <v>7681.4921052631571</v>
      </c>
      <c r="M146" s="233">
        <v>0.61666666666666659</v>
      </c>
      <c r="N146" s="190">
        <v>18325.12</v>
      </c>
      <c r="O146" s="189">
        <v>11300.490666666665</v>
      </c>
      <c r="P146" s="233">
        <v>282.51226666666662</v>
      </c>
      <c r="Q146" s="148" t="s">
        <v>547</v>
      </c>
      <c r="R146" s="148">
        <v>12</v>
      </c>
      <c r="S146" t="s">
        <v>122</v>
      </c>
      <c r="T146" t="s">
        <v>2143</v>
      </c>
    </row>
    <row r="147" spans="1:20" x14ac:dyDescent="0.25">
      <c r="A147" t="s">
        <v>1144</v>
      </c>
      <c r="B147">
        <v>331590</v>
      </c>
      <c r="C147" s="149">
        <v>169</v>
      </c>
      <c r="D147" t="s">
        <v>101</v>
      </c>
      <c r="E147" t="s">
        <v>139</v>
      </c>
      <c r="F147" s="23" t="s">
        <v>683</v>
      </c>
      <c r="G147" t="s">
        <v>5</v>
      </c>
      <c r="H147" s="190">
        <v>5059.9942528735637</v>
      </c>
      <c r="I147" s="235">
        <v>2766.1301915708818</v>
      </c>
      <c r="J147" s="233">
        <v>0.54666666666666675</v>
      </c>
      <c r="K147" s="190">
        <v>21558.529411764706</v>
      </c>
      <c r="L147" s="189">
        <v>11785.329411764709</v>
      </c>
      <c r="M147" s="233">
        <v>0.54666666666666675</v>
      </c>
      <c r="N147" s="190">
        <v>24416.617647058822</v>
      </c>
      <c r="O147" s="189">
        <v>13347.750980392158</v>
      </c>
      <c r="P147" s="233">
        <v>453.82353333333339</v>
      </c>
      <c r="Q147" s="148" t="s">
        <v>547</v>
      </c>
      <c r="R147" s="148">
        <v>12</v>
      </c>
      <c r="S147" t="s">
        <v>139</v>
      </c>
      <c r="T147" t="s">
        <v>2143</v>
      </c>
    </row>
    <row r="148" spans="1:20" x14ac:dyDescent="0.25">
      <c r="A148" t="s">
        <v>1123</v>
      </c>
      <c r="B148">
        <v>332120</v>
      </c>
      <c r="C148" s="149">
        <v>285</v>
      </c>
      <c r="D148" t="s">
        <v>101</v>
      </c>
      <c r="E148" t="s">
        <v>121</v>
      </c>
      <c r="F148" s="23" t="s">
        <v>662</v>
      </c>
      <c r="G148" t="s">
        <v>9</v>
      </c>
      <c r="H148" s="190">
        <v>5065.3405797101459</v>
      </c>
      <c r="I148" s="235">
        <v>3165.8378623188405</v>
      </c>
      <c r="J148" s="233">
        <v>0.625</v>
      </c>
      <c r="K148" s="190">
        <v>14959.892857142859</v>
      </c>
      <c r="L148" s="189">
        <v>9349.9330357142862</v>
      </c>
      <c r="M148" s="233">
        <v>0.625</v>
      </c>
      <c r="N148" s="190">
        <v>31629.478260869568</v>
      </c>
      <c r="O148" s="189">
        <v>19768.42391304348</v>
      </c>
      <c r="P148" s="233">
        <v>454.67375000000004</v>
      </c>
      <c r="Q148" s="148" t="s">
        <v>547</v>
      </c>
      <c r="R148" s="148">
        <v>12</v>
      </c>
      <c r="S148" t="s">
        <v>121</v>
      </c>
      <c r="T148" t="s">
        <v>2143</v>
      </c>
    </row>
    <row r="149" spans="1:20" x14ac:dyDescent="0.25">
      <c r="A149" t="s">
        <v>1246</v>
      </c>
      <c r="B149">
        <v>332560</v>
      </c>
      <c r="C149" s="149">
        <v>339</v>
      </c>
      <c r="D149" t="s">
        <v>336</v>
      </c>
      <c r="E149" t="s">
        <v>337</v>
      </c>
      <c r="F149" s="23" t="s">
        <v>979</v>
      </c>
      <c r="G149" t="s">
        <v>4</v>
      </c>
      <c r="H149" s="190">
        <v>5115.4899328859065</v>
      </c>
      <c r="I149" s="235">
        <v>2672.8434899328868</v>
      </c>
      <c r="J149" s="233">
        <v>0.52250000000000008</v>
      </c>
      <c r="K149" s="190">
        <v>41340.909090909096</v>
      </c>
      <c r="L149" s="189">
        <v>21600.625</v>
      </c>
      <c r="M149" s="233">
        <v>0.52250000000000008</v>
      </c>
      <c r="N149" s="190">
        <v>29055.979166666672</v>
      </c>
      <c r="O149" s="189">
        <v>15181.749114583339</v>
      </c>
      <c r="P149" s="233">
        <v>728.72395750000021</v>
      </c>
      <c r="Q149" s="148" t="s">
        <v>547</v>
      </c>
      <c r="R149" s="148">
        <v>12</v>
      </c>
      <c r="S149" t="s">
        <v>337</v>
      </c>
      <c r="T149" t="s">
        <v>2143</v>
      </c>
    </row>
    <row r="150" spans="1:20" x14ac:dyDescent="0.25">
      <c r="A150" t="s">
        <v>1263</v>
      </c>
      <c r="B150">
        <v>332850</v>
      </c>
      <c r="C150" s="149">
        <v>741</v>
      </c>
      <c r="D150" t="s">
        <v>371</v>
      </c>
      <c r="E150" t="s">
        <v>372</v>
      </c>
      <c r="F150" s="23" t="s">
        <v>1028</v>
      </c>
      <c r="G150" t="s">
        <v>5</v>
      </c>
      <c r="H150" s="190">
        <v>5143.4826388888896</v>
      </c>
      <c r="I150" s="235">
        <v>2254.5598900462965</v>
      </c>
      <c r="J150" s="233">
        <v>0.43833333333333324</v>
      </c>
      <c r="K150" s="190">
        <v>42898.043478260865</v>
      </c>
      <c r="L150" s="189">
        <v>18803.642391304347</v>
      </c>
      <c r="M150" s="233">
        <v>0.43833333333333335</v>
      </c>
      <c r="N150" s="190">
        <v>22056.032258064519</v>
      </c>
      <c r="O150" s="189">
        <v>9667.8941397849467</v>
      </c>
      <c r="P150" s="233">
        <v>299.70471833333335</v>
      </c>
      <c r="Q150" s="148" t="s">
        <v>547</v>
      </c>
      <c r="R150" s="148">
        <v>12</v>
      </c>
      <c r="S150" t="s">
        <v>372</v>
      </c>
      <c r="T150" t="s">
        <v>2143</v>
      </c>
    </row>
    <row r="151" spans="1:20" x14ac:dyDescent="0.25">
      <c r="A151" t="s">
        <v>1264</v>
      </c>
      <c r="B151">
        <v>332860</v>
      </c>
      <c r="C151" s="149">
        <v>106</v>
      </c>
      <c r="D151" t="s">
        <v>373</v>
      </c>
      <c r="E151" t="s">
        <v>407</v>
      </c>
      <c r="F151" s="23" t="s">
        <v>1030</v>
      </c>
      <c r="G151" t="s">
        <v>4</v>
      </c>
      <c r="H151" s="190">
        <v>5185.2667597765367</v>
      </c>
      <c r="I151" s="235">
        <v>2445.7174883612661</v>
      </c>
      <c r="J151" s="233">
        <v>0.47166666666666668</v>
      </c>
      <c r="K151" s="190">
        <v>198076.40211640214</v>
      </c>
      <c r="L151" s="189">
        <v>93426.036331569674</v>
      </c>
      <c r="M151" s="233">
        <v>0.47166666666666673</v>
      </c>
      <c r="N151" s="190">
        <v>45062.276315789466</v>
      </c>
      <c r="O151" s="189">
        <v>21254.373662280697</v>
      </c>
      <c r="P151" s="233">
        <v>1615.3323983333332</v>
      </c>
      <c r="Q151" s="148" t="s">
        <v>547</v>
      </c>
      <c r="R151" s="148">
        <v>12</v>
      </c>
      <c r="S151" t="s">
        <v>407</v>
      </c>
      <c r="T151" t="s">
        <v>2143</v>
      </c>
    </row>
    <row r="152" spans="1:20" x14ac:dyDescent="0.25">
      <c r="A152" t="s">
        <v>1150</v>
      </c>
      <c r="B152">
        <v>331650</v>
      </c>
      <c r="C152" s="149">
        <v>169</v>
      </c>
      <c r="D152" t="s">
        <v>101</v>
      </c>
      <c r="E152" t="s">
        <v>145</v>
      </c>
      <c r="F152" s="23" t="s">
        <v>691</v>
      </c>
      <c r="G152" t="s">
        <v>11</v>
      </c>
      <c r="H152" s="190">
        <v>5221.3571428571431</v>
      </c>
      <c r="I152" s="235">
        <v>4246.7038095238104</v>
      </c>
      <c r="J152" s="233">
        <v>0.81333333333333346</v>
      </c>
      <c r="K152" s="190">
        <v>12033.857142857143</v>
      </c>
      <c r="L152" s="189">
        <v>9787.5371428571434</v>
      </c>
      <c r="M152" s="233">
        <v>0.81333333333333335</v>
      </c>
      <c r="N152" s="190">
        <v>25288.937500000004</v>
      </c>
      <c r="O152" s="189">
        <v>20568.335833333338</v>
      </c>
      <c r="P152" s="233">
        <v>329.09337333333343</v>
      </c>
      <c r="Q152" s="148" t="s">
        <v>547</v>
      </c>
      <c r="R152" s="148">
        <v>12</v>
      </c>
      <c r="S152" t="s">
        <v>145</v>
      </c>
      <c r="T152" t="s">
        <v>2143</v>
      </c>
    </row>
    <row r="153" spans="1:20" x14ac:dyDescent="0.25">
      <c r="A153" t="s">
        <v>1077</v>
      </c>
      <c r="B153">
        <v>331090</v>
      </c>
      <c r="C153" s="149">
        <v>2</v>
      </c>
      <c r="D153" t="s">
        <v>78</v>
      </c>
      <c r="E153" t="s">
        <v>82</v>
      </c>
      <c r="F153" s="23" t="s">
        <v>598</v>
      </c>
      <c r="G153" t="s">
        <v>13</v>
      </c>
      <c r="H153" s="190">
        <v>5246.5828313253014</v>
      </c>
      <c r="I153" s="235">
        <v>1324.7621649096386</v>
      </c>
      <c r="J153" s="233">
        <v>0.2525</v>
      </c>
      <c r="K153" s="190">
        <v>19431.344594594597</v>
      </c>
      <c r="L153" s="189">
        <v>4906.4145101351351</v>
      </c>
      <c r="M153" s="233">
        <v>0.2525</v>
      </c>
      <c r="N153" s="190">
        <v>29426.926470588234</v>
      </c>
      <c r="O153" s="189">
        <v>7430.2989338235293</v>
      </c>
      <c r="P153" s="233">
        <v>505.26032750000002</v>
      </c>
      <c r="Q153" s="148" t="s">
        <v>547</v>
      </c>
      <c r="R153" s="148">
        <v>12</v>
      </c>
      <c r="S153" t="s">
        <v>82</v>
      </c>
      <c r="T153" t="s">
        <v>2143</v>
      </c>
    </row>
    <row r="154" spans="1:20" x14ac:dyDescent="0.25">
      <c r="A154" t="s">
        <v>1236</v>
      </c>
      <c r="B154">
        <v>332430</v>
      </c>
      <c r="C154" s="149">
        <v>45</v>
      </c>
      <c r="D154" t="s">
        <v>311</v>
      </c>
      <c r="E154" t="s">
        <v>956</v>
      </c>
      <c r="F154" s="23" t="s">
        <v>955</v>
      </c>
      <c r="G154" t="s">
        <v>6</v>
      </c>
      <c r="H154" s="190">
        <v>5285.0642570281116</v>
      </c>
      <c r="I154" s="235">
        <v>2483.980200803212</v>
      </c>
      <c r="J154" s="233">
        <v>0.46999999999999992</v>
      </c>
      <c r="K154" s="190">
        <v>26978.073604060912</v>
      </c>
      <c r="L154" s="189">
        <v>12679.694593908625</v>
      </c>
      <c r="M154" s="233">
        <v>0.46999999999999992</v>
      </c>
      <c r="N154" s="190">
        <v>14867.707964601768</v>
      </c>
      <c r="O154" s="189">
        <v>6987.8227433628308</v>
      </c>
      <c r="P154" s="233">
        <v>789.62396999999987</v>
      </c>
      <c r="Q154" s="148" t="s">
        <v>547</v>
      </c>
      <c r="R154" s="148">
        <v>12</v>
      </c>
      <c r="S154" t="s">
        <v>956</v>
      </c>
      <c r="T154" t="s">
        <v>2143</v>
      </c>
    </row>
    <row r="155" spans="1:20" x14ac:dyDescent="0.25">
      <c r="A155" t="s">
        <v>1208</v>
      </c>
      <c r="B155">
        <v>332160</v>
      </c>
      <c r="C155" s="149">
        <v>376</v>
      </c>
      <c r="D155" t="s">
        <v>264</v>
      </c>
      <c r="E155" t="s">
        <v>265</v>
      </c>
      <c r="F155" s="23" t="s">
        <v>895</v>
      </c>
      <c r="G155" t="s">
        <v>9</v>
      </c>
      <c r="H155" s="190">
        <v>5313.7419354838712</v>
      </c>
      <c r="I155" s="235">
        <v>3241.3825806451619</v>
      </c>
      <c r="J155" s="233">
        <v>0.6100000000000001</v>
      </c>
      <c r="K155" s="190">
        <v>20012.600000000002</v>
      </c>
      <c r="L155" s="189">
        <v>12207.686000000003</v>
      </c>
      <c r="M155" s="233">
        <v>0.6100000000000001</v>
      </c>
      <c r="N155" s="190">
        <v>12526.833333333334</v>
      </c>
      <c r="O155" s="189">
        <v>7641.3683333333347</v>
      </c>
      <c r="P155" s="233">
        <v>45.848210000000009</v>
      </c>
      <c r="Q155" s="148" t="s">
        <v>547</v>
      </c>
      <c r="R155" s="148">
        <v>12</v>
      </c>
      <c r="S155" t="s">
        <v>265</v>
      </c>
      <c r="T155" t="s">
        <v>2143</v>
      </c>
    </row>
    <row r="156" spans="1:20" x14ac:dyDescent="0.25">
      <c r="A156" t="s">
        <v>1269</v>
      </c>
      <c r="B156">
        <v>332070</v>
      </c>
      <c r="C156" s="149">
        <v>289</v>
      </c>
      <c r="D156" t="s">
        <v>251</v>
      </c>
      <c r="E156" t="s">
        <v>252</v>
      </c>
      <c r="F156" s="23" t="s">
        <v>867</v>
      </c>
      <c r="G156" t="s">
        <v>4</v>
      </c>
      <c r="H156" s="190">
        <v>5323.8163265306111</v>
      </c>
      <c r="I156" s="235">
        <v>1597.1448979591828</v>
      </c>
      <c r="J156" s="233">
        <v>0.29999999999999993</v>
      </c>
      <c r="K156" s="190">
        <v>8060.5858585858596</v>
      </c>
      <c r="L156" s="189">
        <v>2418.175757575757</v>
      </c>
      <c r="M156" s="233">
        <v>0.29999999999999993</v>
      </c>
      <c r="N156" s="190">
        <v>25584.499999999996</v>
      </c>
      <c r="O156" s="189">
        <v>7675.3499999999976</v>
      </c>
      <c r="P156" s="233">
        <v>291.66329999999988</v>
      </c>
      <c r="Q156" s="148" t="s">
        <v>547</v>
      </c>
      <c r="R156" s="148">
        <v>12</v>
      </c>
      <c r="S156" t="s">
        <v>252</v>
      </c>
      <c r="T156" t="e">
        <v>#N/A</v>
      </c>
    </row>
    <row r="157" spans="1:20" x14ac:dyDescent="0.25">
      <c r="A157" t="s">
        <v>1227</v>
      </c>
      <c r="B157">
        <v>332340</v>
      </c>
      <c r="C157" s="149">
        <v>150</v>
      </c>
      <c r="D157" t="s">
        <v>299</v>
      </c>
      <c r="E157" t="s">
        <v>166</v>
      </c>
      <c r="F157" s="23" t="s">
        <v>937</v>
      </c>
      <c r="G157" t="s">
        <v>5</v>
      </c>
      <c r="H157" s="190">
        <v>5336.6351118760767</v>
      </c>
      <c r="I157" s="235">
        <v>2099.0764773379237</v>
      </c>
      <c r="J157" s="233">
        <v>0.39333333333333337</v>
      </c>
      <c r="K157" s="190">
        <v>49631.049122807024</v>
      </c>
      <c r="L157" s="189">
        <v>19521.545988304093</v>
      </c>
      <c r="M157" s="233">
        <v>0.39333333333333331</v>
      </c>
      <c r="N157" s="190">
        <v>45247.753731343284</v>
      </c>
      <c r="O157" s="189">
        <v>17797.449800995029</v>
      </c>
      <c r="P157" s="233">
        <v>2384.8582733333337</v>
      </c>
      <c r="Q157" s="148" t="s">
        <v>547</v>
      </c>
      <c r="R157" s="148">
        <v>12</v>
      </c>
      <c r="S157" t="s">
        <v>166</v>
      </c>
      <c r="T157" t="s">
        <v>2143</v>
      </c>
    </row>
    <row r="158" spans="1:20" x14ac:dyDescent="0.25">
      <c r="A158" t="s">
        <v>1146</v>
      </c>
      <c r="B158">
        <v>331610</v>
      </c>
      <c r="C158" s="149">
        <v>169</v>
      </c>
      <c r="D158" t="s">
        <v>101</v>
      </c>
      <c r="E158" t="s">
        <v>141</v>
      </c>
      <c r="F158" s="23" t="s">
        <v>687</v>
      </c>
      <c r="G158" t="s">
        <v>11</v>
      </c>
      <c r="H158" s="190">
        <v>5340.2222222222226</v>
      </c>
      <c r="I158" s="235">
        <v>3293.1370370370369</v>
      </c>
      <c r="J158" s="233">
        <v>0.61666666666666659</v>
      </c>
      <c r="K158" s="190">
        <v>9037.6</v>
      </c>
      <c r="L158" s="189">
        <v>5573.1866666666665</v>
      </c>
      <c r="M158" s="233">
        <v>0.61666666666666659</v>
      </c>
      <c r="N158" s="190">
        <v>32805.454545454544</v>
      </c>
      <c r="O158" s="189">
        <v>20230.0303030303</v>
      </c>
      <c r="P158" s="233">
        <v>667.59099999999989</v>
      </c>
      <c r="Q158" s="148" t="s">
        <v>547</v>
      </c>
      <c r="R158" s="148">
        <v>12</v>
      </c>
      <c r="S158" t="s">
        <v>141</v>
      </c>
      <c r="T158" t="s">
        <v>2143</v>
      </c>
    </row>
    <row r="159" spans="1:20" x14ac:dyDescent="0.25">
      <c r="A159" t="s">
        <v>1143</v>
      </c>
      <c r="B159">
        <v>331670</v>
      </c>
      <c r="C159" s="149">
        <v>169</v>
      </c>
      <c r="D159" t="s">
        <v>101</v>
      </c>
      <c r="E159" t="s">
        <v>138</v>
      </c>
      <c r="F159" s="23" t="s">
        <v>2098</v>
      </c>
      <c r="G159" t="s">
        <v>5</v>
      </c>
      <c r="H159" s="190">
        <v>5451.6923076923076</v>
      </c>
      <c r="I159" s="235">
        <v>3352.7907692307695</v>
      </c>
      <c r="J159" s="233">
        <v>0.61499999999999999</v>
      </c>
      <c r="K159" s="190">
        <v>14125.15625</v>
      </c>
      <c r="L159" s="189">
        <v>8686.9710937500004</v>
      </c>
      <c r="M159" s="233">
        <v>0.61499999999999999</v>
      </c>
      <c r="N159" s="190">
        <v>30843.499999999996</v>
      </c>
      <c r="O159" s="189">
        <v>18968.752499999999</v>
      </c>
      <c r="P159" s="233">
        <v>379.37504999999993</v>
      </c>
      <c r="Q159" s="148" t="s">
        <v>547</v>
      </c>
      <c r="R159" s="148">
        <v>3</v>
      </c>
      <c r="S159" t="s">
        <v>138</v>
      </c>
      <c r="T159" t="s">
        <v>2143</v>
      </c>
    </row>
    <row r="160" spans="1:20" x14ac:dyDescent="0.25">
      <c r="A160" t="s">
        <v>1133</v>
      </c>
      <c r="B160">
        <v>331510</v>
      </c>
      <c r="C160" s="149">
        <v>169</v>
      </c>
      <c r="D160" t="s">
        <v>101</v>
      </c>
      <c r="E160" t="s">
        <v>130</v>
      </c>
      <c r="F160" s="23" t="s">
        <v>674</v>
      </c>
      <c r="G160" t="s">
        <v>11</v>
      </c>
      <c r="H160" s="190">
        <v>5454.0955414012733</v>
      </c>
      <c r="I160" s="235">
        <v>3590.6128980891722</v>
      </c>
      <c r="J160" s="233">
        <v>0.65833333333333333</v>
      </c>
      <c r="K160" s="190">
        <v>8620.9130434782601</v>
      </c>
      <c r="L160" s="189">
        <v>5675.4344202898546</v>
      </c>
      <c r="M160" s="233">
        <v>0.65833333333333321</v>
      </c>
      <c r="N160" s="190">
        <v>34683.047619047618</v>
      </c>
      <c r="O160" s="189">
        <v>22833.006349206349</v>
      </c>
      <c r="P160" s="233">
        <v>479.49313333333339</v>
      </c>
      <c r="Q160" s="148" t="s">
        <v>547</v>
      </c>
      <c r="R160" s="148">
        <v>12</v>
      </c>
      <c r="S160" t="s">
        <v>130</v>
      </c>
      <c r="T160" t="s">
        <v>2143</v>
      </c>
    </row>
    <row r="161" spans="1:20" x14ac:dyDescent="0.25">
      <c r="A161" t="s">
        <v>1177</v>
      </c>
      <c r="B161">
        <v>0</v>
      </c>
      <c r="C161" s="149">
        <v>10</v>
      </c>
      <c r="D161" t="s">
        <v>784</v>
      </c>
      <c r="E161" t="s">
        <v>784</v>
      </c>
      <c r="F161" s="23" t="s">
        <v>786</v>
      </c>
      <c r="G161" t="s">
        <v>7</v>
      </c>
      <c r="H161" s="190">
        <v>5457.8109115554043</v>
      </c>
      <c r="I161" s="235">
        <v>1444.3239579803455</v>
      </c>
      <c r="J161" s="233">
        <v>0.26463429777722586</v>
      </c>
      <c r="K161" s="190">
        <v>81934.426229508186</v>
      </c>
      <c r="L161" s="189">
        <v>18925.725094577556</v>
      </c>
      <c r="M161" s="233">
        <v>0.2309862406501062</v>
      </c>
      <c r="N161" s="190">
        <v>0</v>
      </c>
      <c r="O161" s="189">
        <v>0</v>
      </c>
      <c r="P161" s="233">
        <v>0</v>
      </c>
      <c r="Q161" s="148" t="s">
        <v>1069</v>
      </c>
      <c r="R161" s="148">
        <v>12</v>
      </c>
      <c r="S161" t="s">
        <v>538</v>
      </c>
      <c r="T161" t="s">
        <v>501</v>
      </c>
    </row>
    <row r="162" spans="1:20" x14ac:dyDescent="0.25">
      <c r="A162" t="s">
        <v>1162</v>
      </c>
      <c r="B162">
        <v>331750</v>
      </c>
      <c r="C162" s="149">
        <v>291</v>
      </c>
      <c r="D162" t="s">
        <v>161</v>
      </c>
      <c r="E162" t="s">
        <v>162</v>
      </c>
      <c r="F162" s="23" t="s">
        <v>746</v>
      </c>
      <c r="G162" t="s">
        <v>4</v>
      </c>
      <c r="H162" s="190">
        <v>5458.0666666666675</v>
      </c>
      <c r="I162" s="235">
        <v>3984.3886666666676</v>
      </c>
      <c r="J162" s="233">
        <v>0.73000000000000009</v>
      </c>
      <c r="K162" s="190">
        <v>30721.800000000003</v>
      </c>
      <c r="L162" s="189">
        <v>22426.914000000004</v>
      </c>
      <c r="M162" s="233">
        <v>0.73000000000000009</v>
      </c>
      <c r="N162" s="190">
        <v>13088.125000000002</v>
      </c>
      <c r="O162" s="189">
        <v>9554.3312500000029</v>
      </c>
      <c r="P162" s="233">
        <v>76.434650000000019</v>
      </c>
      <c r="Q162" s="148" t="s">
        <v>547</v>
      </c>
      <c r="R162" s="148">
        <v>12</v>
      </c>
      <c r="S162" t="s">
        <v>162</v>
      </c>
      <c r="T162" t="s">
        <v>2143</v>
      </c>
    </row>
    <row r="163" spans="1:20" x14ac:dyDescent="0.25">
      <c r="A163" t="s">
        <v>1159</v>
      </c>
      <c r="B163">
        <v>0</v>
      </c>
      <c r="C163" s="149">
        <v>121</v>
      </c>
      <c r="D163" t="s">
        <v>1799</v>
      </c>
      <c r="E163" t="s">
        <v>1284</v>
      </c>
      <c r="F163" s="23" t="s">
        <v>596</v>
      </c>
      <c r="G163" t="s">
        <v>12</v>
      </c>
      <c r="H163" s="190">
        <v>5461.1731957918864</v>
      </c>
      <c r="I163" s="235">
        <v>877.44074665356754</v>
      </c>
      <c r="J163" s="233">
        <v>0.16066891035971548</v>
      </c>
      <c r="K163" s="190">
        <v>138222.72870166614</v>
      </c>
      <c r="L163" s="189">
        <v>17842.753850990255</v>
      </c>
      <c r="M163" s="233">
        <v>0.12908697446930939</v>
      </c>
      <c r="N163" s="190">
        <v>0</v>
      </c>
      <c r="O163" s="189">
        <v>0</v>
      </c>
      <c r="P163" s="233">
        <v>0</v>
      </c>
      <c r="Q163" s="148" t="s">
        <v>1069</v>
      </c>
      <c r="R163" s="148">
        <v>12</v>
      </c>
      <c r="S163" t="s">
        <v>155</v>
      </c>
      <c r="T163" t="e">
        <v>#N/A</v>
      </c>
    </row>
    <row r="164" spans="1:20" x14ac:dyDescent="0.25">
      <c r="A164" t="s">
        <v>1158</v>
      </c>
      <c r="B164">
        <v>331740</v>
      </c>
      <c r="C164" s="149">
        <v>683</v>
      </c>
      <c r="D164" t="s">
        <v>152</v>
      </c>
      <c r="E164" t="s">
        <v>153</v>
      </c>
      <c r="F164" s="23" t="s">
        <v>736</v>
      </c>
      <c r="G164" t="s">
        <v>8</v>
      </c>
      <c r="H164" s="190">
        <v>5461.2142857142862</v>
      </c>
      <c r="I164" s="235">
        <v>3822.8500000000013</v>
      </c>
      <c r="J164" s="233">
        <v>0.70000000000000007</v>
      </c>
      <c r="K164" s="190">
        <v>9504.5</v>
      </c>
      <c r="L164" s="189">
        <v>6653.1500000000015</v>
      </c>
      <c r="M164" s="233">
        <v>0.70000000000000018</v>
      </c>
      <c r="N164" s="190">
        <v>5417.333333333333</v>
      </c>
      <c r="O164" s="189">
        <v>3792.1333333333337</v>
      </c>
      <c r="P164" s="233">
        <v>11.3764</v>
      </c>
      <c r="Q164" s="148" t="s">
        <v>547</v>
      </c>
      <c r="R164" s="148">
        <v>12</v>
      </c>
      <c r="S164" t="s">
        <v>153</v>
      </c>
      <c r="T164" t="s">
        <v>2143</v>
      </c>
    </row>
    <row r="165" spans="1:20" x14ac:dyDescent="0.25">
      <c r="A165" t="s">
        <v>1086</v>
      </c>
      <c r="B165">
        <v>331150</v>
      </c>
      <c r="C165" s="149">
        <v>2</v>
      </c>
      <c r="D165" t="s">
        <v>78</v>
      </c>
      <c r="E165" t="s">
        <v>90</v>
      </c>
      <c r="F165" s="23" t="s">
        <v>598</v>
      </c>
      <c r="G165" t="s">
        <v>13</v>
      </c>
      <c r="H165" s="190">
        <v>5471.5488721804495</v>
      </c>
      <c r="I165" s="235">
        <v>1372.4468421052632</v>
      </c>
      <c r="J165" s="233">
        <v>0.25083333333333335</v>
      </c>
      <c r="K165" s="190">
        <v>6783.7058823529405</v>
      </c>
      <c r="L165" s="189">
        <v>1701.5795588235294</v>
      </c>
      <c r="M165" s="233">
        <v>0.25083333333333335</v>
      </c>
      <c r="N165" s="190">
        <v>19111.36842105263</v>
      </c>
      <c r="O165" s="189">
        <v>4793.7682456140346</v>
      </c>
      <c r="P165" s="233">
        <v>91.08159666666667</v>
      </c>
      <c r="Q165" s="148" t="s">
        <v>547</v>
      </c>
      <c r="R165" s="148">
        <v>12</v>
      </c>
      <c r="S165" t="s">
        <v>90</v>
      </c>
      <c r="T165" t="s">
        <v>2143</v>
      </c>
    </row>
    <row r="166" spans="1:20" x14ac:dyDescent="0.25">
      <c r="A166" t="s">
        <v>1242</v>
      </c>
      <c r="B166">
        <v>332510</v>
      </c>
      <c r="C166" s="149">
        <v>395</v>
      </c>
      <c r="D166" t="s">
        <v>328</v>
      </c>
      <c r="E166" t="s">
        <v>329</v>
      </c>
      <c r="F166" s="23" t="s">
        <v>971</v>
      </c>
      <c r="G166" t="s">
        <v>9</v>
      </c>
      <c r="H166" s="190">
        <v>5502.3490566037735</v>
      </c>
      <c r="I166" s="235">
        <v>3576.5268867924542</v>
      </c>
      <c r="J166" s="233">
        <v>0.65000000000000013</v>
      </c>
      <c r="K166" s="190">
        <v>22230.933333333334</v>
      </c>
      <c r="L166" s="189">
        <v>14450.10666666667</v>
      </c>
      <c r="M166" s="233">
        <v>0.65000000000000013</v>
      </c>
      <c r="N166" s="190">
        <v>10151.444444444443</v>
      </c>
      <c r="O166" s="189">
        <v>6598.4388888888898</v>
      </c>
      <c r="P166" s="233">
        <v>59.385950000000001</v>
      </c>
      <c r="Q166" s="148" t="s">
        <v>547</v>
      </c>
      <c r="R166" s="148">
        <v>12</v>
      </c>
      <c r="S166" t="s">
        <v>329</v>
      </c>
      <c r="T166" t="s">
        <v>2143</v>
      </c>
    </row>
    <row r="167" spans="1:20" x14ac:dyDescent="0.25">
      <c r="A167" t="s">
        <v>1119</v>
      </c>
      <c r="B167">
        <v>331390</v>
      </c>
      <c r="C167" s="149">
        <v>169</v>
      </c>
      <c r="D167" t="s">
        <v>101</v>
      </c>
      <c r="E167" t="s">
        <v>118</v>
      </c>
      <c r="F167" s="23" t="s">
        <v>656</v>
      </c>
      <c r="G167" t="s">
        <v>9</v>
      </c>
      <c r="H167" s="190">
        <v>5510.0661157024797</v>
      </c>
      <c r="I167" s="235">
        <v>3076.4535812672184</v>
      </c>
      <c r="J167" s="233">
        <v>0.55833333333333346</v>
      </c>
      <c r="K167" s="190">
        <v>11906.93548387097</v>
      </c>
      <c r="L167" s="189">
        <v>6648.0389784946246</v>
      </c>
      <c r="M167" s="233">
        <v>0.55833333333333346</v>
      </c>
      <c r="N167" s="190">
        <v>38769.588235294119</v>
      </c>
      <c r="O167" s="189">
        <v>21646.353431372554</v>
      </c>
      <c r="P167" s="233">
        <v>367.98800833333343</v>
      </c>
      <c r="Q167" s="148" t="s">
        <v>547</v>
      </c>
      <c r="R167" s="148">
        <v>12</v>
      </c>
      <c r="S167" t="s">
        <v>118</v>
      </c>
      <c r="T167" t="s">
        <v>2143</v>
      </c>
    </row>
    <row r="168" spans="1:20" x14ac:dyDescent="0.25">
      <c r="A168" t="s">
        <v>1064</v>
      </c>
      <c r="B168">
        <v>331010</v>
      </c>
      <c r="C168" s="149">
        <v>449</v>
      </c>
      <c r="D168" t="s">
        <v>59</v>
      </c>
      <c r="E168" t="s">
        <v>60</v>
      </c>
      <c r="F168" s="23" t="s">
        <v>574</v>
      </c>
      <c r="G168" t="s">
        <v>8</v>
      </c>
      <c r="H168" s="190">
        <v>5613.2727272727261</v>
      </c>
      <c r="I168" s="235">
        <v>2525.9727272727273</v>
      </c>
      <c r="J168" s="233">
        <v>0.45000000000000012</v>
      </c>
      <c r="K168" s="190">
        <v>12168</v>
      </c>
      <c r="L168" s="189">
        <v>5475.6000000000022</v>
      </c>
      <c r="M168" s="233">
        <v>0.45000000000000012</v>
      </c>
      <c r="N168" s="190">
        <v>7927</v>
      </c>
      <c r="O168" s="189">
        <v>3567.1500000000005</v>
      </c>
      <c r="P168" s="233">
        <v>17.835750000000004</v>
      </c>
      <c r="Q168" s="148" t="s">
        <v>547</v>
      </c>
      <c r="R168" s="148">
        <v>12</v>
      </c>
      <c r="S168" t="s">
        <v>60</v>
      </c>
      <c r="T168" t="s">
        <v>2143</v>
      </c>
    </row>
    <row r="169" spans="1:20" x14ac:dyDescent="0.25">
      <c r="A169" t="s">
        <v>1121</v>
      </c>
      <c r="B169">
        <v>331410</v>
      </c>
      <c r="C169" s="149">
        <v>169</v>
      </c>
      <c r="D169" t="s">
        <v>101</v>
      </c>
      <c r="E169" t="s">
        <v>120</v>
      </c>
      <c r="F169" s="23" t="s">
        <v>660</v>
      </c>
      <c r="G169" t="s">
        <v>11</v>
      </c>
      <c r="H169" s="190">
        <v>5710.197802197802</v>
      </c>
      <c r="I169" s="235">
        <v>3749.6965567765569</v>
      </c>
      <c r="J169" s="233">
        <v>0.65666666666666662</v>
      </c>
      <c r="K169" s="190">
        <v>19273.800000000003</v>
      </c>
      <c r="L169" s="189">
        <v>12656.462</v>
      </c>
      <c r="M169" s="233">
        <v>0.65666666666666662</v>
      </c>
      <c r="N169" s="190">
        <v>28293.1875</v>
      </c>
      <c r="O169" s="189">
        <v>18579.193124999998</v>
      </c>
      <c r="P169" s="233">
        <v>297.26708999999994</v>
      </c>
      <c r="Q169" s="148" t="s">
        <v>547</v>
      </c>
      <c r="R169" s="148">
        <v>12</v>
      </c>
      <c r="S169" t="s">
        <v>120</v>
      </c>
      <c r="T169" t="s">
        <v>2143</v>
      </c>
    </row>
    <row r="170" spans="1:20" x14ac:dyDescent="0.25">
      <c r="A170" t="s">
        <v>1148</v>
      </c>
      <c r="B170">
        <v>331630</v>
      </c>
      <c r="C170" s="149">
        <v>169</v>
      </c>
      <c r="D170" t="s">
        <v>101</v>
      </c>
      <c r="E170" t="s">
        <v>143</v>
      </c>
      <c r="F170" s="23" t="s">
        <v>730</v>
      </c>
      <c r="G170" t="s">
        <v>5</v>
      </c>
      <c r="H170" s="190">
        <v>5875.0416666666661</v>
      </c>
      <c r="I170" s="235">
        <v>3201.8977083333325</v>
      </c>
      <c r="J170" s="233">
        <v>0.54499999999999993</v>
      </c>
      <c r="K170" s="190">
        <v>16221.785714285712</v>
      </c>
      <c r="L170" s="189">
        <v>8840.8732142857116</v>
      </c>
      <c r="M170" s="233">
        <v>0.54499999999999993</v>
      </c>
      <c r="N170" s="190">
        <v>16293.04347826087</v>
      </c>
      <c r="O170" s="189">
        <v>8879.7086956521725</v>
      </c>
      <c r="P170" s="233">
        <v>204.23329999999999</v>
      </c>
      <c r="Q170" s="148" t="s">
        <v>547</v>
      </c>
      <c r="R170" s="148">
        <v>12</v>
      </c>
      <c r="S170" t="s">
        <v>143</v>
      </c>
      <c r="T170" t="s">
        <v>2143</v>
      </c>
    </row>
    <row r="171" spans="1:20" x14ac:dyDescent="0.25">
      <c r="A171" t="s">
        <v>1087</v>
      </c>
      <c r="B171">
        <v>331155</v>
      </c>
      <c r="C171" s="149">
        <v>2</v>
      </c>
      <c r="D171" t="s">
        <v>78</v>
      </c>
      <c r="E171" t="s">
        <v>96</v>
      </c>
      <c r="F171" s="23" t="s">
        <v>598</v>
      </c>
      <c r="G171" t="s">
        <v>13</v>
      </c>
      <c r="H171" s="190">
        <v>5961.2681704260649</v>
      </c>
      <c r="I171" s="235">
        <v>1505.2202130325813</v>
      </c>
      <c r="J171" s="233">
        <v>0.2525</v>
      </c>
      <c r="K171" s="190">
        <v>42128.642857142855</v>
      </c>
      <c r="L171" s="189">
        <v>10637.482321428573</v>
      </c>
      <c r="M171" s="233">
        <v>0.2525</v>
      </c>
      <c r="N171" s="190">
        <v>28159.799999999996</v>
      </c>
      <c r="O171" s="189">
        <v>7110.3494999999994</v>
      </c>
      <c r="P171" s="233">
        <v>248.86223249999998</v>
      </c>
      <c r="Q171" s="148" t="s">
        <v>547</v>
      </c>
      <c r="R171" s="148">
        <v>12</v>
      </c>
      <c r="S171" t="s">
        <v>96</v>
      </c>
      <c r="T171" t="s">
        <v>2143</v>
      </c>
    </row>
    <row r="172" spans="1:20" x14ac:dyDescent="0.25">
      <c r="A172" t="s">
        <v>1132</v>
      </c>
      <c r="B172">
        <v>331500</v>
      </c>
      <c r="C172" s="149">
        <v>169</v>
      </c>
      <c r="D172" t="s">
        <v>101</v>
      </c>
      <c r="E172" t="s">
        <v>129</v>
      </c>
      <c r="F172" s="23" t="s">
        <v>672</v>
      </c>
      <c r="G172" t="s">
        <v>11</v>
      </c>
      <c r="H172" s="190">
        <v>6184.9307692307675</v>
      </c>
      <c r="I172" s="235">
        <v>5463.3555128205126</v>
      </c>
      <c r="J172" s="233">
        <v>0.88333333333333341</v>
      </c>
      <c r="K172" s="190">
        <v>15509.153846153848</v>
      </c>
      <c r="L172" s="189">
        <v>13699.752564102566</v>
      </c>
      <c r="M172" s="233">
        <v>0.88333333333333341</v>
      </c>
      <c r="N172" s="190">
        <v>29917.869565217388</v>
      </c>
      <c r="O172" s="189">
        <v>26427.451449275359</v>
      </c>
      <c r="P172" s="233">
        <v>607.83138333333329</v>
      </c>
      <c r="Q172" s="148" t="s">
        <v>547</v>
      </c>
      <c r="R172" s="148">
        <v>12</v>
      </c>
      <c r="S172" t="s">
        <v>129</v>
      </c>
      <c r="T172" t="s">
        <v>2143</v>
      </c>
    </row>
    <row r="173" spans="1:20" x14ac:dyDescent="0.25">
      <c r="A173" t="s">
        <v>1189</v>
      </c>
      <c r="B173">
        <v>0</v>
      </c>
      <c r="C173" s="149">
        <v>32</v>
      </c>
      <c r="D173" t="s">
        <v>227</v>
      </c>
      <c r="E173" t="s">
        <v>227</v>
      </c>
      <c r="F173" s="23" t="s">
        <v>596</v>
      </c>
      <c r="G173" t="s">
        <v>12</v>
      </c>
      <c r="H173" s="190">
        <v>6432.0469163828984</v>
      </c>
      <c r="I173" s="235">
        <v>1563.9803253878169</v>
      </c>
      <c r="J173" s="233">
        <v>0.24315437149630292</v>
      </c>
      <c r="K173" s="190">
        <v>43633.291925465841</v>
      </c>
      <c r="L173" s="189">
        <v>9331.552795031057</v>
      </c>
      <c r="M173" s="233">
        <v>0.2138631394342459</v>
      </c>
      <c r="N173" s="190">
        <v>5195173.9130434776</v>
      </c>
      <c r="O173" s="189">
        <v>512291.30434782611</v>
      </c>
      <c r="P173" s="233">
        <v>11782.7</v>
      </c>
      <c r="Q173" s="148" t="s">
        <v>1069</v>
      </c>
      <c r="R173" s="148">
        <v>12</v>
      </c>
      <c r="S173" t="s">
        <v>1190</v>
      </c>
      <c r="T173" t="s">
        <v>501</v>
      </c>
    </row>
    <row r="174" spans="1:20" x14ac:dyDescent="0.25">
      <c r="A174" t="s">
        <v>1167</v>
      </c>
      <c r="B174">
        <v>331820</v>
      </c>
      <c r="C174" s="149">
        <v>432</v>
      </c>
      <c r="D174" t="s">
        <v>173</v>
      </c>
      <c r="E174" t="s">
        <v>174</v>
      </c>
      <c r="F174" s="23" t="s">
        <v>760</v>
      </c>
      <c r="G174" t="s">
        <v>11</v>
      </c>
      <c r="H174" s="190">
        <v>6707.4489795918362</v>
      </c>
      <c r="I174" s="235">
        <v>3152.5010204081618</v>
      </c>
      <c r="J174" s="233">
        <v>0.46999999999999981</v>
      </c>
      <c r="K174" s="190">
        <v>49234.764705882357</v>
      </c>
      <c r="L174" s="189">
        <v>23140.339411764697</v>
      </c>
      <c r="M174" s="233">
        <v>0.46999999999999981</v>
      </c>
      <c r="N174" s="190">
        <v>7746.166666666667</v>
      </c>
      <c r="O174" s="189">
        <v>3640.6983333333324</v>
      </c>
      <c r="P174" s="233">
        <v>43.688379999999988</v>
      </c>
      <c r="Q174" s="148" t="s">
        <v>547</v>
      </c>
      <c r="R174" s="148">
        <v>12</v>
      </c>
      <c r="S174" t="s">
        <v>174</v>
      </c>
      <c r="T174" t="s">
        <v>2143</v>
      </c>
    </row>
    <row r="175" spans="1:20" x14ac:dyDescent="0.25">
      <c r="A175" t="s">
        <v>1205</v>
      </c>
      <c r="B175">
        <v>332130</v>
      </c>
      <c r="C175" s="149">
        <v>17</v>
      </c>
      <c r="D175" t="s">
        <v>258</v>
      </c>
      <c r="E175" t="s">
        <v>259</v>
      </c>
      <c r="F175" s="23" t="s">
        <v>889</v>
      </c>
      <c r="G175" t="s">
        <v>11</v>
      </c>
      <c r="H175" s="190">
        <v>6727.7189292543026</v>
      </c>
      <c r="I175" s="235">
        <v>2909.7384369024862</v>
      </c>
      <c r="J175" s="233">
        <v>0.43250000000000005</v>
      </c>
      <c r="K175" s="190">
        <v>95992.588785046741</v>
      </c>
      <c r="L175" s="189">
        <v>41516.79464953272</v>
      </c>
      <c r="M175" s="233">
        <v>0.43250000000000005</v>
      </c>
      <c r="N175" s="190">
        <v>28213.494623655908</v>
      </c>
      <c r="O175" s="189">
        <v>12202.336424731182</v>
      </c>
      <c r="P175" s="233">
        <v>1134.8172875</v>
      </c>
      <c r="Q175" s="148" t="s">
        <v>547</v>
      </c>
      <c r="R175" s="148">
        <v>12</v>
      </c>
      <c r="S175" t="s">
        <v>259</v>
      </c>
      <c r="T175" t="s">
        <v>2143</v>
      </c>
    </row>
    <row r="176" spans="1:20" x14ac:dyDescent="0.25">
      <c r="A176" t="s">
        <v>1228</v>
      </c>
      <c r="B176">
        <v>332350</v>
      </c>
      <c r="C176" s="149">
        <v>254</v>
      </c>
      <c r="D176" t="s">
        <v>301</v>
      </c>
      <c r="E176" t="s">
        <v>302</v>
      </c>
      <c r="F176" s="23" t="s">
        <v>939</v>
      </c>
      <c r="G176" t="s">
        <v>10</v>
      </c>
      <c r="H176" s="190">
        <v>7056.7474747474753</v>
      </c>
      <c r="I176" s="235">
        <v>1058.5121212121212</v>
      </c>
      <c r="J176" s="233">
        <v>0.14999999999999997</v>
      </c>
      <c r="K176" s="190">
        <v>43922.558823529413</v>
      </c>
      <c r="L176" s="189">
        <v>6588.3838235294106</v>
      </c>
      <c r="M176" s="233">
        <v>0.14999999999999997</v>
      </c>
      <c r="N176" s="190">
        <v>13860.2</v>
      </c>
      <c r="O176" s="189">
        <v>2079.0299999999993</v>
      </c>
      <c r="P176" s="233">
        <v>10.395149999999997</v>
      </c>
      <c r="Q176" s="148" t="s">
        <v>547</v>
      </c>
      <c r="R176" s="148">
        <v>12</v>
      </c>
      <c r="S176" t="s">
        <v>302</v>
      </c>
      <c r="T176" t="s">
        <v>2143</v>
      </c>
    </row>
    <row r="177" spans="1:20" x14ac:dyDescent="0.25">
      <c r="A177" t="s">
        <v>1186</v>
      </c>
      <c r="B177">
        <v>0</v>
      </c>
      <c r="C177" s="149">
        <v>13</v>
      </c>
      <c r="D177" t="s">
        <v>2149</v>
      </c>
      <c r="E177" t="s">
        <v>218</v>
      </c>
      <c r="F177" s="23" t="s">
        <v>596</v>
      </c>
      <c r="G177" t="s">
        <v>12</v>
      </c>
      <c r="H177" s="190">
        <v>7225.0894559511062</v>
      </c>
      <c r="I177" s="235">
        <v>1656.8574189672734</v>
      </c>
      <c r="J177" s="233">
        <v>0.22931998684148691</v>
      </c>
      <c r="K177" s="190">
        <v>20366.133082234777</v>
      </c>
      <c r="L177" s="189">
        <v>4311.3779033270557</v>
      </c>
      <c r="M177" s="233">
        <v>0.21169349556533329</v>
      </c>
      <c r="N177" s="190">
        <v>1600320.8661417323</v>
      </c>
      <c r="O177" s="189">
        <v>273311.81102362205</v>
      </c>
      <c r="P177" s="233">
        <v>138842.4</v>
      </c>
      <c r="Q177" s="148" t="s">
        <v>1069</v>
      </c>
      <c r="R177" s="148">
        <v>12</v>
      </c>
      <c r="S177" t="s">
        <v>535</v>
      </c>
      <c r="T177" t="s">
        <v>501</v>
      </c>
    </row>
    <row r="178" spans="1:20" x14ac:dyDescent="0.25">
      <c r="A178" t="s">
        <v>1203</v>
      </c>
      <c r="B178">
        <v>0</v>
      </c>
      <c r="C178" s="149">
        <v>16</v>
      </c>
      <c r="D178" t="s">
        <v>255</v>
      </c>
      <c r="E178" t="s">
        <v>255</v>
      </c>
      <c r="F178" s="23" t="s">
        <v>872</v>
      </c>
      <c r="G178" t="s">
        <v>8</v>
      </c>
      <c r="H178" s="190">
        <v>7248.6817127188351</v>
      </c>
      <c r="I178" s="235">
        <v>1232.862265344864</v>
      </c>
      <c r="J178" s="233">
        <v>0.17008089390676831</v>
      </c>
      <c r="K178" s="190">
        <v>21472.38095238095</v>
      </c>
      <c r="L178" s="189">
        <v>3524.7619047619046</v>
      </c>
      <c r="M178" s="233">
        <v>0.16415328661403353</v>
      </c>
      <c r="N178" s="190">
        <v>875097.08737864078</v>
      </c>
      <c r="O178" s="189">
        <v>134019.41747572814</v>
      </c>
      <c r="P178" s="233">
        <v>13804</v>
      </c>
      <c r="Q178" s="148" t="s">
        <v>1069</v>
      </c>
      <c r="R178" s="148">
        <v>12</v>
      </c>
      <c r="S178" t="s">
        <v>543</v>
      </c>
      <c r="T178" t="s">
        <v>501</v>
      </c>
    </row>
    <row r="179" spans="1:20" x14ac:dyDescent="0.25">
      <c r="A179" t="s">
        <v>1174</v>
      </c>
      <c r="B179">
        <v>0</v>
      </c>
      <c r="C179" s="149">
        <v>8</v>
      </c>
      <c r="D179" t="s">
        <v>187</v>
      </c>
      <c r="E179" t="s">
        <v>187</v>
      </c>
      <c r="F179" s="23" t="s">
        <v>596</v>
      </c>
      <c r="G179" t="s">
        <v>12</v>
      </c>
      <c r="H179" s="190">
        <v>7325.9657478574591</v>
      </c>
      <c r="I179" s="235">
        <v>1167.5959330928174</v>
      </c>
      <c r="J179" s="233">
        <v>0.15937774940243077</v>
      </c>
      <c r="K179" s="190">
        <v>60025.668335285969</v>
      </c>
      <c r="L179" s="189">
        <v>7853.5520289700717</v>
      </c>
      <c r="M179" s="233">
        <v>0.13083656120415699</v>
      </c>
      <c r="N179" s="190">
        <v>8171142.8571428573</v>
      </c>
      <c r="O179" s="189">
        <v>959714.28571428568</v>
      </c>
      <c r="P179" s="233">
        <v>6718</v>
      </c>
      <c r="Q179" s="148" t="s">
        <v>1069</v>
      </c>
      <c r="R179" s="148">
        <v>12</v>
      </c>
      <c r="S179" t="s">
        <v>536</v>
      </c>
      <c r="T179" t="s">
        <v>501</v>
      </c>
    </row>
    <row r="180" spans="1:20" x14ac:dyDescent="0.25">
      <c r="A180" t="s">
        <v>1233</v>
      </c>
      <c r="B180">
        <v>332400</v>
      </c>
      <c r="C180" s="149">
        <v>254</v>
      </c>
      <c r="D180" t="s">
        <v>301</v>
      </c>
      <c r="E180" t="s">
        <v>307</v>
      </c>
      <c r="F180" s="23" t="s">
        <v>949</v>
      </c>
      <c r="G180" t="s">
        <v>10</v>
      </c>
      <c r="H180" s="190">
        <v>7649.3050847457616</v>
      </c>
      <c r="I180" s="235">
        <v>1147.3957627118639</v>
      </c>
      <c r="J180" s="233">
        <v>0.14999999999999997</v>
      </c>
      <c r="K180" s="190">
        <v>59965.936170212772</v>
      </c>
      <c r="L180" s="189">
        <v>8994.8904255319139</v>
      </c>
      <c r="M180" s="233">
        <v>0.14999999999999997</v>
      </c>
      <c r="N180" s="190">
        <v>36697.666666666672</v>
      </c>
      <c r="O180" s="189">
        <v>5504.6499999999987</v>
      </c>
      <c r="P180" s="233">
        <v>16.513949999999998</v>
      </c>
      <c r="Q180" s="148" t="s">
        <v>547</v>
      </c>
      <c r="R180" s="148">
        <v>6</v>
      </c>
      <c r="S180" t="s">
        <v>307</v>
      </c>
      <c r="T180" t="s">
        <v>2143</v>
      </c>
    </row>
    <row r="181" spans="1:20" x14ac:dyDescent="0.25">
      <c r="A181" t="s">
        <v>1164</v>
      </c>
      <c r="B181">
        <v>0</v>
      </c>
      <c r="C181" s="149">
        <v>214</v>
      </c>
      <c r="D181" t="s">
        <v>167</v>
      </c>
      <c r="E181" t="s">
        <v>167</v>
      </c>
      <c r="F181" s="23" t="s">
        <v>753</v>
      </c>
      <c r="G181" t="s">
        <v>10</v>
      </c>
      <c r="H181" s="190">
        <v>7838.2550335570468</v>
      </c>
      <c r="I181" s="235">
        <v>948.79194630872485</v>
      </c>
      <c r="J181" s="233">
        <v>0.12104632245911466</v>
      </c>
      <c r="K181" s="190">
        <v>96041.162227602908</v>
      </c>
      <c r="L181" s="189">
        <v>10027.845036319613</v>
      </c>
      <c r="M181" s="233">
        <v>0.10441195008193621</v>
      </c>
      <c r="N181" s="190">
        <v>0</v>
      </c>
      <c r="O181" s="189">
        <v>0</v>
      </c>
      <c r="P181" s="233">
        <v>0</v>
      </c>
      <c r="Q181" s="148" t="s">
        <v>1069</v>
      </c>
      <c r="R181" s="148">
        <v>12</v>
      </c>
      <c r="S181" t="s">
        <v>752</v>
      </c>
      <c r="T181" t="s">
        <v>501</v>
      </c>
    </row>
    <row r="182" spans="1:20" x14ac:dyDescent="0.25">
      <c r="A182" t="s">
        <v>1213</v>
      </c>
      <c r="B182">
        <v>0</v>
      </c>
      <c r="C182" s="149">
        <v>18</v>
      </c>
      <c r="D182" t="s">
        <v>404</v>
      </c>
      <c r="E182" t="s">
        <v>905</v>
      </c>
      <c r="F182" s="23" t="s">
        <v>596</v>
      </c>
      <c r="G182" t="s">
        <v>12</v>
      </c>
      <c r="H182" s="190">
        <v>8001.9980376416024</v>
      </c>
      <c r="I182" s="235">
        <v>1337.6416019980377</v>
      </c>
      <c r="J182" s="233">
        <v>0.16716345039148192</v>
      </c>
      <c r="K182" s="190">
        <v>71441.138084051156</v>
      </c>
      <c r="L182" s="189">
        <v>10101.200730879666</v>
      </c>
      <c r="M182" s="233">
        <v>0.14139193470008146</v>
      </c>
      <c r="N182" s="190">
        <v>0</v>
      </c>
      <c r="O182" s="189">
        <v>0</v>
      </c>
      <c r="P182" s="233">
        <v>0</v>
      </c>
      <c r="Q182" s="148" t="s">
        <v>1069</v>
      </c>
      <c r="R182" s="148">
        <v>12</v>
      </c>
      <c r="S182" t="s">
        <v>541</v>
      </c>
      <c r="T182" t="s">
        <v>501</v>
      </c>
    </row>
    <row r="183" spans="1:20" x14ac:dyDescent="0.25">
      <c r="A183" t="s">
        <v>1230</v>
      </c>
      <c r="B183">
        <v>332370</v>
      </c>
      <c r="C183" s="149">
        <v>254</v>
      </c>
      <c r="D183" t="s">
        <v>301</v>
      </c>
      <c r="E183" t="s">
        <v>304</v>
      </c>
      <c r="F183" s="23" t="s">
        <v>943</v>
      </c>
      <c r="G183" t="s">
        <v>10</v>
      </c>
      <c r="H183" s="190">
        <v>8527.9874999999975</v>
      </c>
      <c r="I183" s="235">
        <v>1279.1981249999994</v>
      </c>
      <c r="J183" s="233">
        <v>0.14999999999999997</v>
      </c>
      <c r="K183" s="190">
        <v>79631.62</v>
      </c>
      <c r="L183" s="189">
        <v>11944.742999999995</v>
      </c>
      <c r="M183" s="233">
        <v>0.14999999999999997</v>
      </c>
      <c r="N183" s="190">
        <v>74510.599999999991</v>
      </c>
      <c r="O183" s="189">
        <v>11176.589999999997</v>
      </c>
      <c r="P183" s="233">
        <v>111.76589999999997</v>
      </c>
      <c r="Q183" s="148" t="s">
        <v>547</v>
      </c>
      <c r="R183" s="148">
        <v>12</v>
      </c>
      <c r="S183" t="s">
        <v>304</v>
      </c>
      <c r="T183" t="s">
        <v>2143</v>
      </c>
    </row>
    <row r="184" spans="1:20" x14ac:dyDescent="0.25">
      <c r="A184" t="s">
        <v>1234</v>
      </c>
      <c r="B184">
        <v>332410</v>
      </c>
      <c r="C184" s="149">
        <v>254</v>
      </c>
      <c r="D184" t="s">
        <v>301</v>
      </c>
      <c r="E184" t="s">
        <v>308</v>
      </c>
      <c r="F184" s="23" t="s">
        <v>951</v>
      </c>
      <c r="G184" t="s">
        <v>10</v>
      </c>
      <c r="H184" s="190">
        <v>8605.8680555555566</v>
      </c>
      <c r="I184" s="235">
        <v>1290.8802083333333</v>
      </c>
      <c r="J184" s="233">
        <v>0.14999999999999997</v>
      </c>
      <c r="K184" s="190">
        <v>61239.273972602728</v>
      </c>
      <c r="L184" s="189">
        <v>9185.8910958904089</v>
      </c>
      <c r="M184" s="233">
        <v>0.14999999999999997</v>
      </c>
      <c r="N184" s="190">
        <v>21329</v>
      </c>
      <c r="O184" s="189">
        <v>3199.349999999999</v>
      </c>
      <c r="P184" s="233">
        <v>22.395449999999993</v>
      </c>
      <c r="Q184" s="148" t="s">
        <v>547</v>
      </c>
      <c r="R184" s="148">
        <v>3</v>
      </c>
      <c r="S184" t="s">
        <v>308</v>
      </c>
      <c r="T184" t="s">
        <v>2143</v>
      </c>
    </row>
    <row r="185" spans="1:20" x14ac:dyDescent="0.25">
      <c r="A185" t="s">
        <v>1231</v>
      </c>
      <c r="B185">
        <v>332380</v>
      </c>
      <c r="C185" s="149">
        <v>254</v>
      </c>
      <c r="D185" t="s">
        <v>301</v>
      </c>
      <c r="E185" t="s">
        <v>305</v>
      </c>
      <c r="F185" s="23" t="s">
        <v>945</v>
      </c>
      <c r="G185" t="s">
        <v>10</v>
      </c>
      <c r="H185" s="190">
        <v>8715.9351851851861</v>
      </c>
      <c r="I185" s="235">
        <v>697.27481481481482</v>
      </c>
      <c r="J185" s="233">
        <v>7.9999999999999988E-2</v>
      </c>
      <c r="K185" s="190">
        <v>60134.613333333342</v>
      </c>
      <c r="L185" s="189">
        <v>4810.7690666666667</v>
      </c>
      <c r="M185" s="233">
        <v>7.9999999999999988E-2</v>
      </c>
      <c r="N185" s="190">
        <v>19878.71428571429</v>
      </c>
      <c r="O185" s="189">
        <v>1590.2971428571427</v>
      </c>
      <c r="P185" s="233">
        <v>11.132079999999998</v>
      </c>
      <c r="Q185" s="148" t="s">
        <v>547</v>
      </c>
      <c r="R185" s="148">
        <v>12</v>
      </c>
      <c r="S185" t="s">
        <v>305</v>
      </c>
      <c r="T185" t="s">
        <v>2143</v>
      </c>
    </row>
    <row r="186" spans="1:20" x14ac:dyDescent="0.25">
      <c r="A186" t="s">
        <v>1232</v>
      </c>
      <c r="B186">
        <v>332390</v>
      </c>
      <c r="C186" s="149">
        <v>254</v>
      </c>
      <c r="D186" t="s">
        <v>301</v>
      </c>
      <c r="E186" t="s">
        <v>306</v>
      </c>
      <c r="F186" s="23" t="s">
        <v>947</v>
      </c>
      <c r="G186" t="s">
        <v>10</v>
      </c>
      <c r="H186" s="190">
        <v>8930.9243243243236</v>
      </c>
      <c r="I186" s="235">
        <v>1339.6386486486483</v>
      </c>
      <c r="J186" s="233">
        <v>0.14999999999999997</v>
      </c>
      <c r="K186" s="190">
        <v>46885.287499999999</v>
      </c>
      <c r="L186" s="189">
        <v>7032.7931249999974</v>
      </c>
      <c r="M186" s="233">
        <v>0.14999999999999997</v>
      </c>
      <c r="N186" s="190">
        <v>18653.25</v>
      </c>
      <c r="O186" s="189">
        <v>2797.9874999999993</v>
      </c>
      <c r="P186" s="233">
        <v>22.383899999999993</v>
      </c>
      <c r="Q186" s="148" t="s">
        <v>547</v>
      </c>
      <c r="R186" s="148">
        <v>12</v>
      </c>
      <c r="S186" t="s">
        <v>306</v>
      </c>
      <c r="T186" t="s">
        <v>2143</v>
      </c>
    </row>
    <row r="187" spans="1:20" x14ac:dyDescent="0.25">
      <c r="A187" t="s">
        <v>1071</v>
      </c>
      <c r="B187">
        <v>0</v>
      </c>
      <c r="C187" s="149">
        <v>1</v>
      </c>
      <c r="D187" t="s">
        <v>67</v>
      </c>
      <c r="E187" t="s">
        <v>1280</v>
      </c>
      <c r="F187" s="23" t="s">
        <v>583</v>
      </c>
      <c r="G187" t="s">
        <v>13</v>
      </c>
      <c r="H187" s="190">
        <v>10000.070846617074</v>
      </c>
      <c r="I187" s="235">
        <v>1185.1222104144529</v>
      </c>
      <c r="J187" s="233">
        <v>0.11851138142839937</v>
      </c>
      <c r="K187" s="190">
        <v>55682.201509098981</v>
      </c>
      <c r="L187" s="189">
        <v>5525.5215268530847</v>
      </c>
      <c r="M187" s="233">
        <v>9.9233172846985296E-2</v>
      </c>
      <c r="N187" s="190">
        <v>1384260.4166666667</v>
      </c>
      <c r="O187" s="189">
        <v>130354.16666666666</v>
      </c>
      <c r="P187" s="233">
        <v>12514</v>
      </c>
      <c r="Q187" s="148" t="s">
        <v>1069</v>
      </c>
      <c r="R187" s="148">
        <v>12</v>
      </c>
      <c r="S187" t="s">
        <v>1072</v>
      </c>
      <c r="T187" t="s">
        <v>501</v>
      </c>
    </row>
    <row r="188" spans="1:20" x14ac:dyDescent="0.25">
      <c r="A188" t="s">
        <v>1229</v>
      </c>
      <c r="B188">
        <v>332360</v>
      </c>
      <c r="C188" s="149">
        <v>254</v>
      </c>
      <c r="D188" t="s">
        <v>301</v>
      </c>
      <c r="E188" t="s">
        <v>303</v>
      </c>
      <c r="F188" s="23" t="s">
        <v>941</v>
      </c>
      <c r="G188" t="s">
        <v>10</v>
      </c>
      <c r="H188" s="190">
        <v>10601.222222222223</v>
      </c>
      <c r="I188" s="235">
        <v>1590.1833333333332</v>
      </c>
      <c r="J188" s="233">
        <v>0.14999999999999997</v>
      </c>
      <c r="K188" s="190">
        <v>48821.98039215686</v>
      </c>
      <c r="L188" s="189">
        <v>7323.2970588235275</v>
      </c>
      <c r="M188" s="233">
        <v>0.14999999999999997</v>
      </c>
      <c r="N188" s="190">
        <v>18569.750000000004</v>
      </c>
      <c r="O188" s="189">
        <v>2785.4625000000001</v>
      </c>
      <c r="P188" s="233">
        <v>11.14185</v>
      </c>
      <c r="Q188" s="148" t="s">
        <v>547</v>
      </c>
      <c r="R188" s="148">
        <v>12</v>
      </c>
      <c r="S188" t="s">
        <v>303</v>
      </c>
      <c r="T188" t="s">
        <v>2143</v>
      </c>
    </row>
    <row r="189" spans="1:20" x14ac:dyDescent="0.25">
      <c r="A189" t="s">
        <v>1200</v>
      </c>
      <c r="B189">
        <v>0</v>
      </c>
      <c r="C189" s="149">
        <v>103</v>
      </c>
      <c r="D189" t="s">
        <v>245</v>
      </c>
      <c r="E189" t="s">
        <v>245</v>
      </c>
      <c r="F189" s="23" t="s">
        <v>860</v>
      </c>
      <c r="G189" t="s">
        <v>13</v>
      </c>
      <c r="H189" s="190">
        <v>11076.886643511209</v>
      </c>
      <c r="I189" s="235">
        <v>1120.1452478686454</v>
      </c>
      <c r="J189" s="233">
        <v>0.10112455637747467</v>
      </c>
      <c r="K189" s="190">
        <v>59116.852146263911</v>
      </c>
      <c r="L189" s="189">
        <v>5710.4133545310015</v>
      </c>
      <c r="M189" s="233">
        <v>9.6595355591711604E-2</v>
      </c>
      <c r="N189" s="190">
        <v>1800692.3076923075</v>
      </c>
      <c r="O189" s="189">
        <v>149915.38461538462</v>
      </c>
      <c r="P189" s="233">
        <v>1948.9</v>
      </c>
      <c r="Q189" s="148" t="s">
        <v>1069</v>
      </c>
      <c r="R189" s="148">
        <v>12</v>
      </c>
      <c r="S189" t="s">
        <v>1201</v>
      </c>
      <c r="T189" t="s">
        <v>501</v>
      </c>
    </row>
    <row r="190" spans="1:20" x14ac:dyDescent="0.25">
      <c r="A190" t="s">
        <v>1268</v>
      </c>
      <c r="B190">
        <v>0</v>
      </c>
      <c r="C190" s="149">
        <v>111</v>
      </c>
      <c r="D190" t="s">
        <v>380</v>
      </c>
      <c r="E190" t="s">
        <v>1285</v>
      </c>
      <c r="F190" s="23" t="s">
        <v>860</v>
      </c>
      <c r="G190" t="s">
        <v>13</v>
      </c>
      <c r="H190" s="190">
        <v>11732.606873428331</v>
      </c>
      <c r="I190" s="235">
        <v>1288.3487007544009</v>
      </c>
      <c r="J190" s="233">
        <v>0.10980924483817961</v>
      </c>
      <c r="K190" s="190">
        <v>24842.410196987254</v>
      </c>
      <c r="L190" s="189">
        <v>2775.2027809965234</v>
      </c>
      <c r="M190" s="233">
        <v>0.1117123000139932</v>
      </c>
      <c r="N190" s="190">
        <v>0</v>
      </c>
      <c r="O190" s="189">
        <v>0</v>
      </c>
      <c r="P190" s="233">
        <v>0</v>
      </c>
      <c r="Q190" s="148" t="s">
        <v>1069</v>
      </c>
      <c r="R190" s="148">
        <v>12</v>
      </c>
      <c r="S190" t="s">
        <v>381</v>
      </c>
      <c r="T190" t="s">
        <v>501</v>
      </c>
    </row>
    <row r="191" spans="1:20" x14ac:dyDescent="0.25">
      <c r="A191" t="s">
        <v>1248</v>
      </c>
      <c r="B191">
        <v>0</v>
      </c>
      <c r="C191" s="149">
        <v>100</v>
      </c>
      <c r="D191" t="s">
        <v>2150</v>
      </c>
      <c r="E191" t="s">
        <v>340</v>
      </c>
      <c r="F191" s="23" t="s">
        <v>982</v>
      </c>
      <c r="G191" t="s">
        <v>13</v>
      </c>
      <c r="H191" s="190">
        <v>12282.881876570791</v>
      </c>
      <c r="I191" s="235">
        <v>1454.0631108628875</v>
      </c>
      <c r="J191" s="233">
        <v>0.118381266340798</v>
      </c>
      <c r="K191" s="190">
        <v>24556.287425149701</v>
      </c>
      <c r="L191" s="189">
        <v>4496.4071856287419</v>
      </c>
      <c r="M191" s="233">
        <v>0.18310614743105172</v>
      </c>
      <c r="N191" s="190">
        <v>1000142.8571428572</v>
      </c>
      <c r="O191" s="189">
        <v>37380.952380952382</v>
      </c>
      <c r="P191" s="233">
        <v>785</v>
      </c>
      <c r="Q191" s="148" t="s">
        <v>1069</v>
      </c>
      <c r="R191" s="148">
        <v>12</v>
      </c>
      <c r="S191" t="s">
        <v>341</v>
      </c>
      <c r="T191" t="s">
        <v>501</v>
      </c>
    </row>
    <row r="192" spans="1:20" x14ac:dyDescent="0.25">
      <c r="A192" t="s">
        <v>1239</v>
      </c>
      <c r="B192">
        <v>0</v>
      </c>
      <c r="C192" s="149">
        <v>212</v>
      </c>
      <c r="D192" t="s">
        <v>319</v>
      </c>
      <c r="E192" t="s">
        <v>1283</v>
      </c>
      <c r="F192" s="23" t="s">
        <v>860</v>
      </c>
      <c r="G192" t="s">
        <v>13</v>
      </c>
      <c r="H192" s="190">
        <v>14360.787172011662</v>
      </c>
      <c r="I192" s="235">
        <v>1415.5247813411079</v>
      </c>
      <c r="J192" s="233">
        <v>9.8568745876262492E-2</v>
      </c>
      <c r="K192" s="190">
        <v>13059.322033898305</v>
      </c>
      <c r="L192" s="189">
        <v>1495.7627118644068</v>
      </c>
      <c r="M192" s="233">
        <v>0.1145360155743024</v>
      </c>
      <c r="N192" s="190">
        <v>651645.16129032255</v>
      </c>
      <c r="O192" s="189">
        <v>71296.774193548394</v>
      </c>
      <c r="P192" s="233">
        <v>2210.1999999999998</v>
      </c>
      <c r="Q192" s="148" t="s">
        <v>1069</v>
      </c>
      <c r="R192" s="148">
        <v>12</v>
      </c>
      <c r="S192" t="s">
        <v>321</v>
      </c>
      <c r="T192" t="s">
        <v>501</v>
      </c>
    </row>
  </sheetData>
  <autoFilter ref="A2:T192" xr:uid="{00000000-0001-0000-1300-000000000000}">
    <sortState xmlns:xlrd2="http://schemas.microsoft.com/office/spreadsheetml/2017/richdata2" ref="A3:T192">
      <sortCondition ref="H2:H192"/>
    </sortState>
  </autoFilter>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B5A24D-3060-4057-9129-83C8F81094B0}">
  <sheetPr>
    <tabColor rgb="FF0070C0"/>
  </sheetPr>
  <dimension ref="A1:F195"/>
  <sheetViews>
    <sheetView topLeftCell="A174" workbookViewId="0">
      <selection activeCell="E10" sqref="E10"/>
    </sheetView>
  </sheetViews>
  <sheetFormatPr defaultColWidth="9.140625" defaultRowHeight="15" x14ac:dyDescent="0.25"/>
  <cols>
    <col min="1" max="1" width="16.140625" bestFit="1" customWidth="1"/>
    <col min="2" max="2" width="18.28515625" bestFit="1" customWidth="1"/>
    <col min="3" max="3" width="7" bestFit="1" customWidth="1"/>
    <col min="4" max="4" width="9.5703125" customWidth="1"/>
    <col min="5" max="5" width="93.42578125" bestFit="1" customWidth="1"/>
    <col min="6" max="6" width="68" bestFit="1" customWidth="1"/>
  </cols>
  <sheetData>
    <row r="1" spans="1:6" s="144" customFormat="1" ht="60" x14ac:dyDescent="0.25">
      <c r="A1" s="144" t="s">
        <v>1272</v>
      </c>
      <c r="B1" s="144" t="s">
        <v>55</v>
      </c>
      <c r="C1" s="144" t="s">
        <v>57</v>
      </c>
      <c r="D1" s="144" t="s">
        <v>571</v>
      </c>
      <c r="E1" s="144" t="s">
        <v>1063</v>
      </c>
      <c r="F1" s="144" t="s">
        <v>58</v>
      </c>
    </row>
    <row r="2" spans="1:6" x14ac:dyDescent="0.25">
      <c r="A2" t="s">
        <v>1071</v>
      </c>
      <c r="B2" t="s">
        <v>69</v>
      </c>
      <c r="C2" t="s">
        <v>1069</v>
      </c>
      <c r="D2">
        <v>12</v>
      </c>
      <c r="E2" t="s">
        <v>1072</v>
      </c>
    </row>
    <row r="3" spans="1:6" x14ac:dyDescent="0.25">
      <c r="A3" t="s">
        <v>1257</v>
      </c>
      <c r="B3" t="s">
        <v>1007</v>
      </c>
      <c r="C3" t="s">
        <v>1069</v>
      </c>
      <c r="D3">
        <v>12</v>
      </c>
      <c r="E3" t="s">
        <v>1007</v>
      </c>
    </row>
    <row r="4" spans="1:6" x14ac:dyDescent="0.25">
      <c r="A4" t="s">
        <v>1124</v>
      </c>
      <c r="B4" t="s">
        <v>122</v>
      </c>
      <c r="C4" t="s">
        <v>547</v>
      </c>
      <c r="D4">
        <v>12</v>
      </c>
      <c r="E4" t="s">
        <v>122</v>
      </c>
    </row>
    <row r="5" spans="1:6" x14ac:dyDescent="0.25">
      <c r="A5" t="s">
        <v>1206</v>
      </c>
      <c r="B5" t="s">
        <v>261</v>
      </c>
      <c r="C5" t="s">
        <v>547</v>
      </c>
      <c r="D5">
        <v>9</v>
      </c>
      <c r="E5" t="s">
        <v>261</v>
      </c>
    </row>
    <row r="6" spans="1:6" x14ac:dyDescent="0.25">
      <c r="A6" t="s">
        <v>1207</v>
      </c>
      <c r="B6" t="s">
        <v>263</v>
      </c>
      <c r="C6" t="s">
        <v>547</v>
      </c>
      <c r="D6">
        <v>12</v>
      </c>
      <c r="E6" t="s">
        <v>263</v>
      </c>
    </row>
    <row r="7" spans="1:6" x14ac:dyDescent="0.25">
      <c r="A7" t="s">
        <v>1208</v>
      </c>
      <c r="B7" t="s">
        <v>265</v>
      </c>
      <c r="C7" t="s">
        <v>547</v>
      </c>
      <c r="D7">
        <v>12</v>
      </c>
      <c r="E7" t="s">
        <v>265</v>
      </c>
    </row>
    <row r="8" spans="1:6" x14ac:dyDescent="0.25">
      <c r="A8" t="s">
        <v>1209</v>
      </c>
      <c r="B8" t="s">
        <v>267</v>
      </c>
      <c r="C8" t="s">
        <v>547</v>
      </c>
      <c r="D8">
        <v>12</v>
      </c>
      <c r="E8" t="s">
        <v>267</v>
      </c>
    </row>
    <row r="9" spans="1:6" x14ac:dyDescent="0.25">
      <c r="A9" t="s">
        <v>1210</v>
      </c>
      <c r="B9" t="s">
        <v>269</v>
      </c>
      <c r="C9" t="s">
        <v>547</v>
      </c>
      <c r="D9">
        <v>10</v>
      </c>
      <c r="E9" t="s">
        <v>269</v>
      </c>
    </row>
    <row r="10" spans="1:6" x14ac:dyDescent="0.25">
      <c r="A10" t="s">
        <v>1211</v>
      </c>
      <c r="B10" t="s">
        <v>403</v>
      </c>
      <c r="C10" t="s">
        <v>547</v>
      </c>
      <c r="D10">
        <v>7</v>
      </c>
      <c r="E10" t="s">
        <v>403</v>
      </c>
    </row>
    <row r="11" spans="1:6" x14ac:dyDescent="0.25">
      <c r="A11" t="s">
        <v>1125</v>
      </c>
      <c r="B11" t="s">
        <v>395</v>
      </c>
      <c r="C11" t="s">
        <v>547</v>
      </c>
      <c r="D11">
        <v>12</v>
      </c>
      <c r="E11" t="s">
        <v>395</v>
      </c>
    </row>
    <row r="12" spans="1:6" x14ac:dyDescent="0.25">
      <c r="A12" t="s">
        <v>1256</v>
      </c>
      <c r="B12" t="s">
        <v>360</v>
      </c>
      <c r="C12" t="s">
        <v>547</v>
      </c>
      <c r="D12">
        <v>12</v>
      </c>
      <c r="E12" t="s">
        <v>360</v>
      </c>
    </row>
    <row r="13" spans="1:6" x14ac:dyDescent="0.25">
      <c r="A13" t="s">
        <v>1212</v>
      </c>
      <c r="B13" t="s">
        <v>271</v>
      </c>
      <c r="C13" t="s">
        <v>547</v>
      </c>
      <c r="D13">
        <v>6</v>
      </c>
      <c r="E13" t="s">
        <v>271</v>
      </c>
    </row>
    <row r="14" spans="1:6" x14ac:dyDescent="0.25">
      <c r="A14" t="s">
        <v>1255</v>
      </c>
      <c r="B14" t="s">
        <v>356</v>
      </c>
      <c r="C14" t="s">
        <v>547</v>
      </c>
      <c r="D14">
        <v>12</v>
      </c>
      <c r="E14" t="s">
        <v>356</v>
      </c>
    </row>
    <row r="15" spans="1:6" x14ac:dyDescent="0.25">
      <c r="A15" t="s">
        <v>1126</v>
      </c>
      <c r="B15" t="s">
        <v>123</v>
      </c>
      <c r="C15" t="s">
        <v>547</v>
      </c>
      <c r="D15">
        <v>12</v>
      </c>
      <c r="E15" t="s">
        <v>123</v>
      </c>
    </row>
    <row r="16" spans="1:6" x14ac:dyDescent="0.25">
      <c r="A16" t="s">
        <v>1214</v>
      </c>
      <c r="B16" t="s">
        <v>273</v>
      </c>
      <c r="C16" t="s">
        <v>547</v>
      </c>
      <c r="D16">
        <v>12</v>
      </c>
      <c r="E16" t="s">
        <v>273</v>
      </c>
    </row>
    <row r="17" spans="1:6" x14ac:dyDescent="0.25">
      <c r="A17" t="s">
        <v>1127</v>
      </c>
      <c r="B17" t="s">
        <v>124</v>
      </c>
      <c r="C17" t="s">
        <v>547</v>
      </c>
      <c r="D17">
        <v>12</v>
      </c>
      <c r="E17" t="s">
        <v>124</v>
      </c>
    </row>
    <row r="18" spans="1:6" x14ac:dyDescent="0.25">
      <c r="A18" t="s">
        <v>1088</v>
      </c>
      <c r="B18" t="s">
        <v>392</v>
      </c>
      <c r="C18" t="s">
        <v>547</v>
      </c>
      <c r="D18">
        <v>12</v>
      </c>
      <c r="E18" t="s">
        <v>392</v>
      </c>
    </row>
    <row r="19" spans="1:6" x14ac:dyDescent="0.25">
      <c r="A19" t="s">
        <v>1128</v>
      </c>
      <c r="B19" t="s">
        <v>125</v>
      </c>
      <c r="C19" t="s">
        <v>547</v>
      </c>
      <c r="D19">
        <v>12</v>
      </c>
      <c r="E19" t="s">
        <v>125</v>
      </c>
      <c r="F19" t="s">
        <v>1274</v>
      </c>
    </row>
    <row r="20" spans="1:6" x14ac:dyDescent="0.25">
      <c r="A20" t="s">
        <v>1129</v>
      </c>
      <c r="B20" t="s">
        <v>126</v>
      </c>
      <c r="C20" t="s">
        <v>547</v>
      </c>
      <c r="D20">
        <v>12</v>
      </c>
      <c r="E20" t="s">
        <v>126</v>
      </c>
    </row>
    <row r="21" spans="1:6" x14ac:dyDescent="0.25">
      <c r="A21" t="s">
        <v>1220</v>
      </c>
      <c r="B21" t="s">
        <v>286</v>
      </c>
      <c r="C21" t="s">
        <v>547</v>
      </c>
      <c r="D21">
        <v>12</v>
      </c>
      <c r="E21" t="s">
        <v>925</v>
      </c>
    </row>
    <row r="22" spans="1:6" x14ac:dyDescent="0.25">
      <c r="A22" t="s">
        <v>1221</v>
      </c>
      <c r="B22" t="s">
        <v>288</v>
      </c>
      <c r="C22" t="s">
        <v>547</v>
      </c>
      <c r="D22">
        <v>12</v>
      </c>
      <c r="E22" t="s">
        <v>288</v>
      </c>
    </row>
    <row r="23" spans="1:6" x14ac:dyDescent="0.25">
      <c r="A23" t="s">
        <v>1222</v>
      </c>
      <c r="B23" t="s">
        <v>406</v>
      </c>
      <c r="C23" t="s">
        <v>547</v>
      </c>
      <c r="D23">
        <v>12</v>
      </c>
      <c r="E23" t="s">
        <v>406</v>
      </c>
    </row>
    <row r="24" spans="1:6" x14ac:dyDescent="0.25">
      <c r="A24" t="s">
        <v>1089</v>
      </c>
      <c r="B24" t="s">
        <v>91</v>
      </c>
      <c r="C24" t="s">
        <v>547</v>
      </c>
      <c r="D24">
        <v>12</v>
      </c>
      <c r="E24" t="s">
        <v>91</v>
      </c>
    </row>
    <row r="25" spans="1:6" x14ac:dyDescent="0.25">
      <c r="A25" t="s">
        <v>1064</v>
      </c>
      <c r="B25" t="s">
        <v>60</v>
      </c>
      <c r="C25" t="s">
        <v>547</v>
      </c>
      <c r="D25">
        <v>12</v>
      </c>
      <c r="E25" t="s">
        <v>60</v>
      </c>
    </row>
    <row r="26" spans="1:6" x14ac:dyDescent="0.25">
      <c r="A26" t="s">
        <v>1224</v>
      </c>
      <c r="B26" t="s">
        <v>294</v>
      </c>
      <c r="C26" t="s">
        <v>547</v>
      </c>
      <c r="D26">
        <v>12</v>
      </c>
      <c r="E26" t="s">
        <v>294</v>
      </c>
    </row>
    <row r="27" spans="1:6" x14ac:dyDescent="0.25">
      <c r="A27" t="s">
        <v>1130</v>
      </c>
      <c r="B27" t="s">
        <v>127</v>
      </c>
      <c r="C27" t="s">
        <v>547</v>
      </c>
      <c r="D27">
        <v>12</v>
      </c>
      <c r="E27" t="s">
        <v>127</v>
      </c>
    </row>
    <row r="28" spans="1:6" x14ac:dyDescent="0.25">
      <c r="A28" t="s">
        <v>1265</v>
      </c>
      <c r="B28" t="s">
        <v>409</v>
      </c>
      <c r="C28" t="s">
        <v>547</v>
      </c>
      <c r="D28">
        <v>11</v>
      </c>
      <c r="E28" t="s">
        <v>409</v>
      </c>
    </row>
    <row r="29" spans="1:6" x14ac:dyDescent="0.25">
      <c r="A29" t="s">
        <v>1131</v>
      </c>
      <c r="B29" t="s">
        <v>128</v>
      </c>
      <c r="C29" t="s">
        <v>547</v>
      </c>
      <c r="D29">
        <v>12</v>
      </c>
      <c r="E29" t="s">
        <v>128</v>
      </c>
    </row>
    <row r="30" spans="1:6" x14ac:dyDescent="0.25">
      <c r="A30" t="s">
        <v>1226</v>
      </c>
      <c r="B30" t="s">
        <v>298</v>
      </c>
      <c r="C30" t="s">
        <v>547</v>
      </c>
      <c r="D30">
        <v>11</v>
      </c>
      <c r="E30" t="s">
        <v>298</v>
      </c>
    </row>
    <row r="31" spans="1:6" x14ac:dyDescent="0.25">
      <c r="A31" t="s">
        <v>1262</v>
      </c>
      <c r="B31" t="s">
        <v>370</v>
      </c>
      <c r="C31" t="s">
        <v>547</v>
      </c>
      <c r="D31">
        <v>12</v>
      </c>
      <c r="E31" t="s">
        <v>370</v>
      </c>
    </row>
    <row r="32" spans="1:6" x14ac:dyDescent="0.25">
      <c r="A32" t="s">
        <v>1132</v>
      </c>
      <c r="B32" t="s">
        <v>129</v>
      </c>
      <c r="C32" t="s">
        <v>547</v>
      </c>
      <c r="D32">
        <v>12</v>
      </c>
      <c r="E32" t="s">
        <v>129</v>
      </c>
    </row>
    <row r="33" spans="1:6" x14ac:dyDescent="0.25">
      <c r="A33" t="s">
        <v>1227</v>
      </c>
      <c r="B33" t="s">
        <v>166</v>
      </c>
      <c r="C33" t="s">
        <v>547</v>
      </c>
      <c r="D33">
        <v>12</v>
      </c>
      <c r="E33" t="s">
        <v>166</v>
      </c>
    </row>
    <row r="34" spans="1:6" x14ac:dyDescent="0.25">
      <c r="A34" t="s">
        <v>1133</v>
      </c>
      <c r="B34" t="s">
        <v>130</v>
      </c>
      <c r="C34" t="s">
        <v>547</v>
      </c>
      <c r="D34">
        <v>12</v>
      </c>
      <c r="E34" t="s">
        <v>130</v>
      </c>
    </row>
    <row r="35" spans="1:6" x14ac:dyDescent="0.25">
      <c r="A35" t="s">
        <v>1090</v>
      </c>
      <c r="B35" t="s">
        <v>92</v>
      </c>
      <c r="C35" t="s">
        <v>547</v>
      </c>
      <c r="D35">
        <v>12</v>
      </c>
      <c r="E35" t="s">
        <v>616</v>
      </c>
    </row>
    <row r="36" spans="1:6" x14ac:dyDescent="0.25">
      <c r="A36" t="s">
        <v>1065</v>
      </c>
      <c r="B36" t="s">
        <v>62</v>
      </c>
      <c r="C36" t="s">
        <v>547</v>
      </c>
      <c r="D36">
        <v>12</v>
      </c>
      <c r="E36" t="s">
        <v>62</v>
      </c>
    </row>
    <row r="37" spans="1:6" x14ac:dyDescent="0.25">
      <c r="A37" t="s">
        <v>1231</v>
      </c>
      <c r="B37" t="s">
        <v>305</v>
      </c>
      <c r="C37" t="s">
        <v>547</v>
      </c>
      <c r="D37">
        <v>12</v>
      </c>
      <c r="E37" t="s">
        <v>305</v>
      </c>
    </row>
    <row r="38" spans="1:6" x14ac:dyDescent="0.25">
      <c r="A38" t="s">
        <v>1134</v>
      </c>
      <c r="B38" t="s">
        <v>131</v>
      </c>
      <c r="C38" t="s">
        <v>547</v>
      </c>
      <c r="D38">
        <v>12</v>
      </c>
      <c r="E38" t="s">
        <v>131</v>
      </c>
      <c r="F38" t="s">
        <v>1274</v>
      </c>
    </row>
    <row r="39" spans="1:6" x14ac:dyDescent="0.25">
      <c r="A39" t="s">
        <v>1235</v>
      </c>
      <c r="B39" t="s">
        <v>310</v>
      </c>
      <c r="C39" t="s">
        <v>547</v>
      </c>
      <c r="D39">
        <v>12</v>
      </c>
      <c r="E39" t="s">
        <v>310</v>
      </c>
    </row>
    <row r="40" spans="1:6" x14ac:dyDescent="0.25">
      <c r="A40" t="s">
        <v>1135</v>
      </c>
      <c r="B40" t="s">
        <v>132</v>
      </c>
      <c r="C40" t="s">
        <v>547</v>
      </c>
      <c r="D40">
        <v>12</v>
      </c>
      <c r="E40" t="s">
        <v>132</v>
      </c>
    </row>
    <row r="41" spans="1:6" x14ac:dyDescent="0.25">
      <c r="A41" t="s">
        <v>1136</v>
      </c>
      <c r="B41" t="s">
        <v>133</v>
      </c>
      <c r="C41" t="s">
        <v>547</v>
      </c>
      <c r="D41">
        <v>12</v>
      </c>
      <c r="E41" t="s">
        <v>133</v>
      </c>
      <c r="F41" t="s">
        <v>1274</v>
      </c>
    </row>
    <row r="42" spans="1:6" x14ac:dyDescent="0.25">
      <c r="A42" t="s">
        <v>1237</v>
      </c>
      <c r="B42" t="s">
        <v>314</v>
      </c>
      <c r="C42" t="s">
        <v>547</v>
      </c>
      <c r="D42">
        <v>12</v>
      </c>
      <c r="E42" t="s">
        <v>314</v>
      </c>
    </row>
    <row r="43" spans="1:6" x14ac:dyDescent="0.25">
      <c r="A43" t="s">
        <v>1238</v>
      </c>
      <c r="B43" t="s">
        <v>316</v>
      </c>
      <c r="C43" t="s">
        <v>547</v>
      </c>
      <c r="D43">
        <v>12</v>
      </c>
      <c r="E43" t="s">
        <v>316</v>
      </c>
    </row>
    <row r="44" spans="1:6" x14ac:dyDescent="0.25">
      <c r="A44" t="s">
        <v>1240</v>
      </c>
      <c r="B44" t="s">
        <v>323</v>
      </c>
      <c r="C44" t="s">
        <v>547</v>
      </c>
      <c r="D44">
        <v>12</v>
      </c>
      <c r="E44" t="s">
        <v>323</v>
      </c>
    </row>
    <row r="45" spans="1:6" x14ac:dyDescent="0.25">
      <c r="A45" t="s">
        <v>1066</v>
      </c>
      <c r="B45" t="s">
        <v>64</v>
      </c>
      <c r="C45" t="s">
        <v>547</v>
      </c>
      <c r="D45">
        <v>12</v>
      </c>
      <c r="E45" t="s">
        <v>64</v>
      </c>
    </row>
    <row r="46" spans="1:6" x14ac:dyDescent="0.25">
      <c r="A46" t="s">
        <v>1137</v>
      </c>
      <c r="B46" t="s">
        <v>134</v>
      </c>
      <c r="C46" t="s">
        <v>547</v>
      </c>
      <c r="D46">
        <v>12</v>
      </c>
      <c r="E46" t="s">
        <v>134</v>
      </c>
    </row>
    <row r="47" spans="1:6" x14ac:dyDescent="0.25">
      <c r="A47" t="s">
        <v>1138</v>
      </c>
      <c r="B47" t="s">
        <v>396</v>
      </c>
      <c r="C47" t="s">
        <v>547</v>
      </c>
      <c r="D47">
        <v>12</v>
      </c>
      <c r="E47" t="s">
        <v>396</v>
      </c>
      <c r="F47" t="s">
        <v>1274</v>
      </c>
    </row>
    <row r="48" spans="1:6" x14ac:dyDescent="0.25">
      <c r="A48" t="s">
        <v>1232</v>
      </c>
      <c r="B48" t="s">
        <v>306</v>
      </c>
      <c r="C48" t="s">
        <v>547</v>
      </c>
      <c r="D48">
        <v>12</v>
      </c>
      <c r="E48" t="s">
        <v>306</v>
      </c>
    </row>
    <row r="49" spans="1:5" x14ac:dyDescent="0.25">
      <c r="A49" t="s">
        <v>1233</v>
      </c>
      <c r="B49" t="s">
        <v>307</v>
      </c>
      <c r="C49" t="s">
        <v>547</v>
      </c>
      <c r="D49">
        <v>12</v>
      </c>
      <c r="E49" t="s">
        <v>307</v>
      </c>
    </row>
    <row r="50" spans="1:5" x14ac:dyDescent="0.25">
      <c r="A50" t="s">
        <v>1252</v>
      </c>
      <c r="B50" t="s">
        <v>350</v>
      </c>
      <c r="C50" t="s">
        <v>547</v>
      </c>
      <c r="D50">
        <v>12</v>
      </c>
      <c r="E50" t="s">
        <v>350</v>
      </c>
    </row>
    <row r="51" spans="1:5" x14ac:dyDescent="0.25">
      <c r="A51" t="s">
        <v>1241</v>
      </c>
      <c r="B51" t="s">
        <v>327</v>
      </c>
      <c r="C51" t="s">
        <v>547</v>
      </c>
      <c r="D51">
        <v>12</v>
      </c>
      <c r="E51" t="s">
        <v>327</v>
      </c>
    </row>
    <row r="52" spans="1:5" x14ac:dyDescent="0.25">
      <c r="A52" t="s">
        <v>1139</v>
      </c>
      <c r="B52" t="s">
        <v>135</v>
      </c>
      <c r="C52" t="s">
        <v>547</v>
      </c>
      <c r="D52">
        <v>12</v>
      </c>
      <c r="E52" t="s">
        <v>135</v>
      </c>
    </row>
    <row r="53" spans="1:5" x14ac:dyDescent="0.25">
      <c r="A53" t="s">
        <v>1243</v>
      </c>
      <c r="B53" t="s">
        <v>331</v>
      </c>
      <c r="C53" t="s">
        <v>547</v>
      </c>
      <c r="D53">
        <v>9</v>
      </c>
      <c r="E53" t="s">
        <v>331</v>
      </c>
    </row>
    <row r="54" spans="1:5" x14ac:dyDescent="0.25">
      <c r="A54" t="s">
        <v>1217</v>
      </c>
      <c r="B54" t="s">
        <v>282</v>
      </c>
      <c r="C54" t="s">
        <v>547</v>
      </c>
      <c r="D54">
        <v>12</v>
      </c>
      <c r="E54" t="s">
        <v>282</v>
      </c>
    </row>
    <row r="55" spans="1:5" x14ac:dyDescent="0.25">
      <c r="A55" t="s">
        <v>1067</v>
      </c>
      <c r="B55" t="s">
        <v>66</v>
      </c>
      <c r="C55" t="s">
        <v>547</v>
      </c>
      <c r="D55">
        <v>12</v>
      </c>
      <c r="E55" t="s">
        <v>66</v>
      </c>
    </row>
    <row r="56" spans="1:5" x14ac:dyDescent="0.25">
      <c r="A56" t="s">
        <v>1244</v>
      </c>
      <c r="B56" t="s">
        <v>333</v>
      </c>
      <c r="C56" t="s">
        <v>547</v>
      </c>
      <c r="D56">
        <v>11</v>
      </c>
      <c r="E56" t="s">
        <v>333</v>
      </c>
    </row>
    <row r="57" spans="1:5" x14ac:dyDescent="0.25">
      <c r="A57" t="s">
        <v>1140</v>
      </c>
      <c r="B57" t="s">
        <v>136</v>
      </c>
      <c r="C57" t="s">
        <v>547</v>
      </c>
      <c r="D57">
        <v>12</v>
      </c>
      <c r="E57" t="s">
        <v>136</v>
      </c>
    </row>
    <row r="58" spans="1:5" x14ac:dyDescent="0.25">
      <c r="A58" t="s">
        <v>1245</v>
      </c>
      <c r="B58" t="s">
        <v>335</v>
      </c>
      <c r="C58" t="s">
        <v>547</v>
      </c>
      <c r="D58">
        <v>12</v>
      </c>
      <c r="E58" t="s">
        <v>335</v>
      </c>
    </row>
    <row r="59" spans="1:5" x14ac:dyDescent="0.25">
      <c r="A59" t="s">
        <v>1141</v>
      </c>
      <c r="B59" t="s">
        <v>137</v>
      </c>
      <c r="C59" t="s">
        <v>547</v>
      </c>
      <c r="D59">
        <v>12</v>
      </c>
      <c r="E59" t="s">
        <v>1142</v>
      </c>
    </row>
    <row r="60" spans="1:5" x14ac:dyDescent="0.25">
      <c r="A60" t="s">
        <v>1143</v>
      </c>
      <c r="B60" t="s">
        <v>138</v>
      </c>
      <c r="C60" t="s">
        <v>547</v>
      </c>
      <c r="D60">
        <v>12</v>
      </c>
      <c r="E60" t="s">
        <v>138</v>
      </c>
    </row>
    <row r="61" spans="1:5" x14ac:dyDescent="0.25">
      <c r="A61" t="s">
        <v>1246</v>
      </c>
      <c r="B61" t="s">
        <v>337</v>
      </c>
      <c r="C61" t="s">
        <v>547</v>
      </c>
      <c r="D61">
        <v>12</v>
      </c>
      <c r="E61" t="s">
        <v>337</v>
      </c>
    </row>
    <row r="62" spans="1:5" x14ac:dyDescent="0.25">
      <c r="A62" t="s">
        <v>1247</v>
      </c>
      <c r="B62" t="s">
        <v>358</v>
      </c>
      <c r="C62" t="s">
        <v>547</v>
      </c>
      <c r="D62">
        <v>12</v>
      </c>
      <c r="E62" t="s">
        <v>358</v>
      </c>
    </row>
    <row r="63" spans="1:5" x14ac:dyDescent="0.25">
      <c r="A63" t="s">
        <v>1144</v>
      </c>
      <c r="B63" t="s">
        <v>139</v>
      </c>
      <c r="C63" t="s">
        <v>547</v>
      </c>
      <c r="D63">
        <v>12</v>
      </c>
      <c r="E63" t="s">
        <v>139</v>
      </c>
    </row>
    <row r="64" spans="1:5" x14ac:dyDescent="0.25">
      <c r="A64" t="s">
        <v>1145</v>
      </c>
      <c r="B64" t="s">
        <v>140</v>
      </c>
      <c r="C64" t="s">
        <v>547</v>
      </c>
      <c r="D64">
        <v>12</v>
      </c>
      <c r="E64" t="s">
        <v>140</v>
      </c>
    </row>
    <row r="65" spans="1:5" x14ac:dyDescent="0.25">
      <c r="A65" t="s">
        <v>1146</v>
      </c>
      <c r="B65" t="s">
        <v>141</v>
      </c>
      <c r="C65" t="s">
        <v>547</v>
      </c>
      <c r="D65">
        <v>12</v>
      </c>
      <c r="E65" t="s">
        <v>141</v>
      </c>
    </row>
    <row r="66" spans="1:5" x14ac:dyDescent="0.25">
      <c r="A66" t="s">
        <v>1099</v>
      </c>
      <c r="B66" t="s">
        <v>102</v>
      </c>
      <c r="C66" t="s">
        <v>547</v>
      </c>
      <c r="D66">
        <v>12</v>
      </c>
      <c r="E66" t="s">
        <v>102</v>
      </c>
    </row>
    <row r="67" spans="1:5" x14ac:dyDescent="0.25">
      <c r="A67" t="s">
        <v>1147</v>
      </c>
      <c r="B67" t="s">
        <v>142</v>
      </c>
      <c r="C67" t="s">
        <v>547</v>
      </c>
      <c r="D67">
        <v>12</v>
      </c>
      <c r="E67" t="s">
        <v>142</v>
      </c>
    </row>
    <row r="68" spans="1:5" x14ac:dyDescent="0.25">
      <c r="A68" t="s">
        <v>1148</v>
      </c>
      <c r="B68" t="s">
        <v>143</v>
      </c>
      <c r="C68" t="s">
        <v>547</v>
      </c>
      <c r="D68">
        <v>12</v>
      </c>
      <c r="E68" t="s">
        <v>143</v>
      </c>
    </row>
    <row r="69" spans="1:5" x14ac:dyDescent="0.25">
      <c r="A69" t="s">
        <v>1149</v>
      </c>
      <c r="B69" t="s">
        <v>144</v>
      </c>
      <c r="C69" t="s">
        <v>547</v>
      </c>
      <c r="D69">
        <v>12</v>
      </c>
      <c r="E69" t="s">
        <v>144</v>
      </c>
    </row>
    <row r="70" spans="1:5" x14ac:dyDescent="0.25">
      <c r="A70" t="s">
        <v>1150</v>
      </c>
      <c r="B70" t="s">
        <v>145</v>
      </c>
      <c r="C70" t="s">
        <v>547</v>
      </c>
      <c r="D70">
        <v>12</v>
      </c>
      <c r="E70" t="s">
        <v>145</v>
      </c>
    </row>
    <row r="71" spans="1:5" x14ac:dyDescent="0.25">
      <c r="A71" t="s">
        <v>1091</v>
      </c>
      <c r="B71" t="s">
        <v>93</v>
      </c>
      <c r="C71" t="s">
        <v>547</v>
      </c>
      <c r="D71">
        <v>12</v>
      </c>
      <c r="E71" t="s">
        <v>93</v>
      </c>
    </row>
    <row r="72" spans="1:5" x14ac:dyDescent="0.25">
      <c r="A72" t="s">
        <v>1092</v>
      </c>
      <c r="B72" t="s">
        <v>94</v>
      </c>
      <c r="C72" t="s">
        <v>547</v>
      </c>
      <c r="D72">
        <v>12</v>
      </c>
      <c r="E72" t="s">
        <v>94</v>
      </c>
    </row>
    <row r="73" spans="1:5" x14ac:dyDescent="0.25">
      <c r="A73" t="s">
        <v>1218</v>
      </c>
      <c r="B73" t="s">
        <v>283</v>
      </c>
      <c r="C73" t="s">
        <v>547</v>
      </c>
      <c r="D73">
        <v>12</v>
      </c>
      <c r="E73" t="s">
        <v>283</v>
      </c>
    </row>
    <row r="74" spans="1:5" x14ac:dyDescent="0.25">
      <c r="A74" t="s">
        <v>1151</v>
      </c>
      <c r="B74" t="s">
        <v>146</v>
      </c>
      <c r="C74" t="s">
        <v>547</v>
      </c>
      <c r="D74">
        <v>12</v>
      </c>
      <c r="E74" t="s">
        <v>146</v>
      </c>
    </row>
    <row r="75" spans="1:5" x14ac:dyDescent="0.25">
      <c r="A75" t="s">
        <v>1250</v>
      </c>
      <c r="B75" t="s">
        <v>346</v>
      </c>
      <c r="C75" t="s">
        <v>547</v>
      </c>
      <c r="D75">
        <v>10</v>
      </c>
      <c r="E75" t="s">
        <v>346</v>
      </c>
    </row>
    <row r="76" spans="1:5" x14ac:dyDescent="0.25">
      <c r="A76" t="s">
        <v>1219</v>
      </c>
      <c r="B76" t="s">
        <v>284</v>
      </c>
      <c r="C76" t="s">
        <v>547</v>
      </c>
      <c r="D76">
        <v>12</v>
      </c>
      <c r="E76" t="s">
        <v>284</v>
      </c>
    </row>
    <row r="77" spans="1:5" x14ac:dyDescent="0.25">
      <c r="A77" t="s">
        <v>1073</v>
      </c>
      <c r="B77" t="s">
        <v>79</v>
      </c>
      <c r="C77" t="s">
        <v>547</v>
      </c>
      <c r="D77">
        <v>12</v>
      </c>
      <c r="E77" t="s">
        <v>626</v>
      </c>
    </row>
    <row r="78" spans="1:5" x14ac:dyDescent="0.25">
      <c r="A78" t="s">
        <v>1251</v>
      </c>
      <c r="B78" t="s">
        <v>348</v>
      </c>
      <c r="C78" t="s">
        <v>547</v>
      </c>
      <c r="D78">
        <v>100</v>
      </c>
      <c r="E78" t="s">
        <v>348</v>
      </c>
    </row>
    <row r="79" spans="1:5" x14ac:dyDescent="0.25">
      <c r="A79" t="s">
        <v>1253</v>
      </c>
      <c r="B79" t="s">
        <v>352</v>
      </c>
      <c r="C79" t="s">
        <v>547</v>
      </c>
      <c r="D79">
        <v>12</v>
      </c>
      <c r="E79" t="s">
        <v>352</v>
      </c>
    </row>
    <row r="80" spans="1:5" x14ac:dyDescent="0.25">
      <c r="A80" t="s">
        <v>1254</v>
      </c>
      <c r="B80" t="s">
        <v>354</v>
      </c>
      <c r="C80" t="s">
        <v>547</v>
      </c>
      <c r="D80">
        <v>12</v>
      </c>
      <c r="E80" t="s">
        <v>354</v>
      </c>
    </row>
    <row r="81" spans="1:6" x14ac:dyDescent="0.25">
      <c r="A81" t="s">
        <v>1152</v>
      </c>
      <c r="B81" t="s">
        <v>147</v>
      </c>
      <c r="C81" t="s">
        <v>547</v>
      </c>
      <c r="D81">
        <v>12</v>
      </c>
      <c r="E81" t="s">
        <v>147</v>
      </c>
    </row>
    <row r="82" spans="1:6" x14ac:dyDescent="0.25">
      <c r="A82" t="s">
        <v>1258</v>
      </c>
      <c r="B82" t="s">
        <v>362</v>
      </c>
      <c r="C82" t="s">
        <v>547</v>
      </c>
      <c r="D82">
        <v>12</v>
      </c>
      <c r="E82" t="s">
        <v>362</v>
      </c>
    </row>
    <row r="83" spans="1:6" x14ac:dyDescent="0.25">
      <c r="A83" t="s">
        <v>1093</v>
      </c>
      <c r="B83" t="s">
        <v>393</v>
      </c>
      <c r="C83" t="s">
        <v>547</v>
      </c>
      <c r="D83">
        <v>12</v>
      </c>
      <c r="E83" t="s">
        <v>393</v>
      </c>
    </row>
    <row r="84" spans="1:6" x14ac:dyDescent="0.25">
      <c r="A84" t="s">
        <v>1094</v>
      </c>
      <c r="B84" t="s">
        <v>411</v>
      </c>
      <c r="C84" t="s">
        <v>547</v>
      </c>
      <c r="D84">
        <v>12</v>
      </c>
      <c r="E84" t="s">
        <v>1095</v>
      </c>
    </row>
    <row r="85" spans="1:6" x14ac:dyDescent="0.25">
      <c r="A85" t="s">
        <v>1153</v>
      </c>
      <c r="B85" t="s">
        <v>148</v>
      </c>
      <c r="C85" t="s">
        <v>547</v>
      </c>
      <c r="D85">
        <v>12</v>
      </c>
      <c r="E85" t="s">
        <v>148</v>
      </c>
    </row>
    <row r="86" spans="1:6" x14ac:dyDescent="0.25">
      <c r="A86" t="s">
        <v>1096</v>
      </c>
      <c r="B86" t="s">
        <v>98</v>
      </c>
      <c r="C86" t="s">
        <v>547</v>
      </c>
      <c r="D86">
        <v>12</v>
      </c>
      <c r="E86" t="s">
        <v>1097</v>
      </c>
    </row>
    <row r="87" spans="1:6" x14ac:dyDescent="0.25">
      <c r="A87" t="s">
        <v>1154</v>
      </c>
      <c r="B87" t="s">
        <v>149</v>
      </c>
      <c r="C87" t="s">
        <v>547</v>
      </c>
      <c r="D87">
        <v>12</v>
      </c>
      <c r="E87" t="s">
        <v>149</v>
      </c>
    </row>
    <row r="88" spans="1:6" x14ac:dyDescent="0.25">
      <c r="A88" t="s">
        <v>1100</v>
      </c>
      <c r="B88" t="s">
        <v>103</v>
      </c>
      <c r="C88" t="s">
        <v>547</v>
      </c>
      <c r="D88">
        <v>12</v>
      </c>
      <c r="E88" t="s">
        <v>103</v>
      </c>
    </row>
    <row r="89" spans="1:6" x14ac:dyDescent="0.25">
      <c r="A89" t="s">
        <v>1259</v>
      </c>
      <c r="B89" t="s">
        <v>364</v>
      </c>
      <c r="C89" t="s">
        <v>547</v>
      </c>
      <c r="D89">
        <v>11</v>
      </c>
      <c r="E89" t="s">
        <v>364</v>
      </c>
    </row>
    <row r="90" spans="1:6" x14ac:dyDescent="0.25">
      <c r="A90" t="s">
        <v>1260</v>
      </c>
      <c r="B90" t="s">
        <v>366</v>
      </c>
      <c r="C90" t="s">
        <v>547</v>
      </c>
      <c r="D90">
        <v>12</v>
      </c>
      <c r="E90" t="s">
        <v>366</v>
      </c>
    </row>
    <row r="91" spans="1:6" x14ac:dyDescent="0.25">
      <c r="A91" t="s">
        <v>1155</v>
      </c>
      <c r="B91" t="s">
        <v>150</v>
      </c>
      <c r="C91" t="s">
        <v>547</v>
      </c>
      <c r="D91">
        <v>12</v>
      </c>
      <c r="E91" t="s">
        <v>150</v>
      </c>
      <c r="F91" t="s">
        <v>1274</v>
      </c>
    </row>
    <row r="92" spans="1:6" x14ac:dyDescent="0.25">
      <c r="A92" t="s">
        <v>1261</v>
      </c>
      <c r="B92" t="s">
        <v>368</v>
      </c>
      <c r="C92" t="s">
        <v>547</v>
      </c>
      <c r="D92">
        <v>12</v>
      </c>
      <c r="E92" t="s">
        <v>368</v>
      </c>
    </row>
    <row r="93" spans="1:6" x14ac:dyDescent="0.25">
      <c r="A93" t="s">
        <v>1263</v>
      </c>
      <c r="B93" t="s">
        <v>372</v>
      </c>
      <c r="C93" t="s">
        <v>547</v>
      </c>
      <c r="D93">
        <v>12</v>
      </c>
      <c r="E93" t="s">
        <v>372</v>
      </c>
    </row>
    <row r="94" spans="1:6" x14ac:dyDescent="0.25">
      <c r="A94" t="s">
        <v>1264</v>
      </c>
      <c r="B94" t="s">
        <v>407</v>
      </c>
      <c r="C94" t="s">
        <v>547</v>
      </c>
      <c r="D94">
        <v>9</v>
      </c>
      <c r="E94" t="s">
        <v>407</v>
      </c>
    </row>
    <row r="95" spans="1:6" x14ac:dyDescent="0.25">
      <c r="A95" t="s">
        <v>1266</v>
      </c>
      <c r="B95" t="s">
        <v>377</v>
      </c>
      <c r="C95" t="s">
        <v>547</v>
      </c>
      <c r="D95">
        <v>12</v>
      </c>
      <c r="E95" t="s">
        <v>377</v>
      </c>
    </row>
    <row r="96" spans="1:6" x14ac:dyDescent="0.25">
      <c r="A96" t="s">
        <v>1234</v>
      </c>
      <c r="B96" t="s">
        <v>308</v>
      </c>
      <c r="C96" t="s">
        <v>547</v>
      </c>
      <c r="D96">
        <v>12</v>
      </c>
      <c r="E96" t="s">
        <v>308</v>
      </c>
    </row>
    <row r="97" spans="1:6" x14ac:dyDescent="0.25">
      <c r="A97" t="s">
        <v>1156</v>
      </c>
      <c r="B97" t="s">
        <v>151</v>
      </c>
      <c r="C97" t="s">
        <v>547</v>
      </c>
      <c r="D97">
        <v>12</v>
      </c>
      <c r="E97" t="s">
        <v>151</v>
      </c>
    </row>
    <row r="98" spans="1:6" x14ac:dyDescent="0.25">
      <c r="A98" t="s">
        <v>1098</v>
      </c>
      <c r="B98" t="s">
        <v>100</v>
      </c>
      <c r="C98" t="s">
        <v>547</v>
      </c>
      <c r="D98">
        <v>12</v>
      </c>
      <c r="E98" t="s">
        <v>100</v>
      </c>
    </row>
    <row r="99" spans="1:6" x14ac:dyDescent="0.25">
      <c r="A99" t="s">
        <v>1228</v>
      </c>
      <c r="B99" t="s">
        <v>302</v>
      </c>
      <c r="C99" t="s">
        <v>547</v>
      </c>
      <c r="D99">
        <v>12</v>
      </c>
      <c r="E99" t="s">
        <v>302</v>
      </c>
    </row>
    <row r="100" spans="1:6" x14ac:dyDescent="0.25">
      <c r="A100" t="s">
        <v>1267</v>
      </c>
      <c r="B100" t="s">
        <v>379</v>
      </c>
      <c r="C100" t="s">
        <v>547</v>
      </c>
      <c r="D100">
        <v>12</v>
      </c>
      <c r="E100" t="s">
        <v>379</v>
      </c>
    </row>
    <row r="101" spans="1:6" x14ac:dyDescent="0.25">
      <c r="A101" t="s">
        <v>1157</v>
      </c>
      <c r="B101" t="s">
        <v>382</v>
      </c>
      <c r="C101" t="s">
        <v>547</v>
      </c>
      <c r="D101">
        <v>12</v>
      </c>
      <c r="E101" t="s">
        <v>382</v>
      </c>
    </row>
    <row r="102" spans="1:6" x14ac:dyDescent="0.25">
      <c r="A102" t="s">
        <v>1177</v>
      </c>
      <c r="B102" t="s">
        <v>198</v>
      </c>
      <c r="C102" t="s">
        <v>1069</v>
      </c>
      <c r="D102">
        <v>12</v>
      </c>
      <c r="E102" t="s">
        <v>538</v>
      </c>
    </row>
    <row r="103" spans="1:6" x14ac:dyDescent="0.25">
      <c r="A103" t="s">
        <v>1248</v>
      </c>
      <c r="B103" t="s">
        <v>341</v>
      </c>
      <c r="C103" t="s">
        <v>1069</v>
      </c>
      <c r="D103">
        <v>12</v>
      </c>
      <c r="E103" t="s">
        <v>341</v>
      </c>
    </row>
    <row r="104" spans="1:6" x14ac:dyDescent="0.25">
      <c r="A104" t="s">
        <v>1164</v>
      </c>
      <c r="B104" t="s">
        <v>752</v>
      </c>
      <c r="C104" t="s">
        <v>1069</v>
      </c>
      <c r="D104">
        <v>12</v>
      </c>
      <c r="E104" t="s">
        <v>752</v>
      </c>
    </row>
    <row r="105" spans="1:6" x14ac:dyDescent="0.25">
      <c r="A105" t="s">
        <v>1239</v>
      </c>
      <c r="B105" t="s">
        <v>321</v>
      </c>
      <c r="C105" t="s">
        <v>1069</v>
      </c>
      <c r="D105">
        <v>12</v>
      </c>
      <c r="E105" t="s">
        <v>321</v>
      </c>
    </row>
    <row r="106" spans="1:6" x14ac:dyDescent="0.25">
      <c r="A106" t="s">
        <v>1159</v>
      </c>
      <c r="B106" t="s">
        <v>155</v>
      </c>
      <c r="C106" t="s">
        <v>1069</v>
      </c>
      <c r="D106">
        <v>12</v>
      </c>
      <c r="E106" t="s">
        <v>155</v>
      </c>
    </row>
    <row r="107" spans="1:6" x14ac:dyDescent="0.25">
      <c r="A107" t="s">
        <v>1194</v>
      </c>
      <c r="B107" t="s">
        <v>239</v>
      </c>
      <c r="C107" t="s">
        <v>547</v>
      </c>
      <c r="D107">
        <v>12</v>
      </c>
      <c r="E107" t="s">
        <v>239</v>
      </c>
    </row>
    <row r="108" spans="1:6" x14ac:dyDescent="0.25">
      <c r="A108" t="s">
        <v>1268</v>
      </c>
      <c r="B108" t="s">
        <v>381</v>
      </c>
      <c r="C108" t="s">
        <v>1069</v>
      </c>
      <c r="D108">
        <v>12</v>
      </c>
      <c r="E108" t="s">
        <v>381</v>
      </c>
    </row>
    <row r="109" spans="1:6" x14ac:dyDescent="0.25">
      <c r="A109" t="s">
        <v>1160</v>
      </c>
      <c r="B109" t="s">
        <v>158</v>
      </c>
      <c r="C109" t="s">
        <v>547</v>
      </c>
      <c r="D109">
        <v>12</v>
      </c>
      <c r="E109" t="s">
        <v>158</v>
      </c>
    </row>
    <row r="110" spans="1:6" x14ac:dyDescent="0.25">
      <c r="A110" t="s">
        <v>1101</v>
      </c>
      <c r="B110" t="s">
        <v>104</v>
      </c>
      <c r="C110" t="s">
        <v>547</v>
      </c>
      <c r="D110">
        <v>12</v>
      </c>
      <c r="E110" t="s">
        <v>104</v>
      </c>
      <c r="F110" t="s">
        <v>1274</v>
      </c>
    </row>
    <row r="111" spans="1:6" x14ac:dyDescent="0.25">
      <c r="A111" t="s">
        <v>1161</v>
      </c>
      <c r="B111" t="s">
        <v>160</v>
      </c>
      <c r="C111" t="s">
        <v>547</v>
      </c>
      <c r="D111">
        <v>10</v>
      </c>
      <c r="E111" t="s">
        <v>160</v>
      </c>
    </row>
    <row r="112" spans="1:6" x14ac:dyDescent="0.25">
      <c r="A112" t="s">
        <v>1162</v>
      </c>
      <c r="B112" t="s">
        <v>162</v>
      </c>
      <c r="C112" t="s">
        <v>547</v>
      </c>
      <c r="D112">
        <v>12</v>
      </c>
      <c r="E112" t="s">
        <v>162</v>
      </c>
    </row>
    <row r="113" spans="1:5" x14ac:dyDescent="0.25">
      <c r="A113" t="s">
        <v>1163</v>
      </c>
      <c r="B113" t="s">
        <v>164</v>
      </c>
      <c r="C113" t="s">
        <v>547</v>
      </c>
      <c r="D113">
        <v>12</v>
      </c>
      <c r="E113" t="s">
        <v>164</v>
      </c>
    </row>
    <row r="114" spans="1:5" x14ac:dyDescent="0.25">
      <c r="A114" t="s">
        <v>1229</v>
      </c>
      <c r="B114" t="s">
        <v>303</v>
      </c>
      <c r="C114" t="s">
        <v>547</v>
      </c>
      <c r="D114">
        <v>12</v>
      </c>
      <c r="E114" t="s">
        <v>303</v>
      </c>
    </row>
    <row r="115" spans="1:5" x14ac:dyDescent="0.25">
      <c r="A115" t="s">
        <v>1165</v>
      </c>
      <c r="B115" t="s">
        <v>170</v>
      </c>
      <c r="C115" t="s">
        <v>547</v>
      </c>
      <c r="D115">
        <v>11</v>
      </c>
      <c r="E115" t="s">
        <v>170</v>
      </c>
    </row>
    <row r="116" spans="1:5" x14ac:dyDescent="0.25">
      <c r="A116" t="s">
        <v>1102</v>
      </c>
      <c r="B116" t="s">
        <v>171</v>
      </c>
      <c r="C116" t="s">
        <v>547</v>
      </c>
      <c r="D116">
        <v>12</v>
      </c>
      <c r="E116" t="s">
        <v>1103</v>
      </c>
    </row>
    <row r="117" spans="1:5" x14ac:dyDescent="0.25">
      <c r="A117" t="s">
        <v>1074</v>
      </c>
      <c r="B117" t="s">
        <v>80</v>
      </c>
      <c r="C117" t="s">
        <v>547</v>
      </c>
      <c r="D117">
        <v>12</v>
      </c>
      <c r="E117" t="s">
        <v>629</v>
      </c>
    </row>
    <row r="118" spans="1:5" x14ac:dyDescent="0.25">
      <c r="A118" t="s">
        <v>1174</v>
      </c>
      <c r="B118" t="s">
        <v>155</v>
      </c>
      <c r="C118" t="s">
        <v>1069</v>
      </c>
      <c r="D118">
        <v>12</v>
      </c>
      <c r="E118" t="s">
        <v>536</v>
      </c>
    </row>
    <row r="119" spans="1:5" x14ac:dyDescent="0.25">
      <c r="A119" t="s">
        <v>1166</v>
      </c>
      <c r="B119" t="s">
        <v>172</v>
      </c>
      <c r="C119" t="s">
        <v>547</v>
      </c>
      <c r="D119">
        <v>12</v>
      </c>
      <c r="E119" t="s">
        <v>172</v>
      </c>
    </row>
    <row r="120" spans="1:5" x14ac:dyDescent="0.25">
      <c r="A120" t="s">
        <v>1104</v>
      </c>
      <c r="B120" t="s">
        <v>105</v>
      </c>
      <c r="C120" t="s">
        <v>547</v>
      </c>
      <c r="D120">
        <v>12</v>
      </c>
      <c r="E120" t="s">
        <v>105</v>
      </c>
    </row>
    <row r="121" spans="1:5" x14ac:dyDescent="0.25">
      <c r="A121" t="s">
        <v>1167</v>
      </c>
      <c r="B121" t="s">
        <v>174</v>
      </c>
      <c r="C121" t="s">
        <v>547</v>
      </c>
      <c r="D121">
        <v>8</v>
      </c>
      <c r="E121" t="s">
        <v>174</v>
      </c>
    </row>
    <row r="122" spans="1:5" x14ac:dyDescent="0.25">
      <c r="A122" t="s">
        <v>1185</v>
      </c>
      <c r="B122" t="s">
        <v>217</v>
      </c>
      <c r="C122" t="s">
        <v>547</v>
      </c>
      <c r="D122">
        <v>12</v>
      </c>
      <c r="E122" t="s">
        <v>217</v>
      </c>
    </row>
    <row r="123" spans="1:5" x14ac:dyDescent="0.25">
      <c r="A123" t="s">
        <v>1168</v>
      </c>
      <c r="B123" t="s">
        <v>176</v>
      </c>
      <c r="C123" t="s">
        <v>547</v>
      </c>
      <c r="D123">
        <v>11</v>
      </c>
      <c r="E123" t="s">
        <v>176</v>
      </c>
    </row>
    <row r="124" spans="1:5" x14ac:dyDescent="0.25">
      <c r="A124" t="s">
        <v>1223</v>
      </c>
      <c r="B124" t="s">
        <v>290</v>
      </c>
      <c r="C124" t="s">
        <v>547</v>
      </c>
      <c r="D124">
        <v>12</v>
      </c>
      <c r="E124" t="s">
        <v>290</v>
      </c>
    </row>
    <row r="125" spans="1:5" x14ac:dyDescent="0.25">
      <c r="A125" t="s">
        <v>1169</v>
      </c>
      <c r="B125" t="s">
        <v>178</v>
      </c>
      <c r="C125" t="s">
        <v>547</v>
      </c>
      <c r="D125">
        <v>12</v>
      </c>
      <c r="E125" t="s">
        <v>178</v>
      </c>
    </row>
    <row r="126" spans="1:5" x14ac:dyDescent="0.25">
      <c r="A126" t="s">
        <v>1105</v>
      </c>
      <c r="B126" t="s">
        <v>106</v>
      </c>
      <c r="C126" t="s">
        <v>547</v>
      </c>
      <c r="D126">
        <v>12</v>
      </c>
      <c r="E126" t="s">
        <v>106</v>
      </c>
    </row>
    <row r="127" spans="1:5" x14ac:dyDescent="0.25">
      <c r="A127" t="s">
        <v>1172</v>
      </c>
      <c r="B127" t="s">
        <v>180</v>
      </c>
      <c r="C127" t="s">
        <v>547</v>
      </c>
      <c r="D127">
        <v>12</v>
      </c>
      <c r="E127" t="s">
        <v>180</v>
      </c>
    </row>
    <row r="128" spans="1:5" x14ac:dyDescent="0.25">
      <c r="A128" t="s">
        <v>1170</v>
      </c>
      <c r="B128" t="s">
        <v>182</v>
      </c>
      <c r="C128" t="s">
        <v>547</v>
      </c>
      <c r="D128">
        <v>6</v>
      </c>
      <c r="E128" t="s">
        <v>182</v>
      </c>
    </row>
    <row r="129" spans="1:5" x14ac:dyDescent="0.25">
      <c r="A129" t="s">
        <v>1186</v>
      </c>
      <c r="B129" t="s">
        <v>77</v>
      </c>
      <c r="C129" t="s">
        <v>1069</v>
      </c>
      <c r="D129">
        <v>12</v>
      </c>
      <c r="E129" t="s">
        <v>535</v>
      </c>
    </row>
    <row r="130" spans="1:5" x14ac:dyDescent="0.25">
      <c r="A130" t="s">
        <v>1171</v>
      </c>
      <c r="B130" t="s">
        <v>184</v>
      </c>
      <c r="C130" t="s">
        <v>547</v>
      </c>
      <c r="D130">
        <v>12</v>
      </c>
      <c r="E130" t="s">
        <v>184</v>
      </c>
    </row>
    <row r="131" spans="1:5" x14ac:dyDescent="0.25">
      <c r="A131" t="s">
        <v>1195</v>
      </c>
      <c r="B131" t="s">
        <v>240</v>
      </c>
      <c r="C131" t="s">
        <v>547</v>
      </c>
      <c r="D131">
        <v>12</v>
      </c>
      <c r="E131" t="s">
        <v>240</v>
      </c>
    </row>
    <row r="132" spans="1:5" x14ac:dyDescent="0.25">
      <c r="A132" t="s">
        <v>1075</v>
      </c>
      <c r="B132" t="s">
        <v>83</v>
      </c>
      <c r="C132" t="s">
        <v>547</v>
      </c>
      <c r="D132">
        <v>12</v>
      </c>
      <c r="E132" t="s">
        <v>83</v>
      </c>
    </row>
    <row r="133" spans="1:5" x14ac:dyDescent="0.25">
      <c r="A133" t="s">
        <v>1173</v>
      </c>
      <c r="B133" t="s">
        <v>186</v>
      </c>
      <c r="C133" t="s">
        <v>547</v>
      </c>
      <c r="D133">
        <v>12</v>
      </c>
      <c r="E133" t="s">
        <v>186</v>
      </c>
    </row>
    <row r="134" spans="1:5" x14ac:dyDescent="0.25">
      <c r="A134" t="s">
        <v>1215</v>
      </c>
      <c r="B134" t="s">
        <v>280</v>
      </c>
      <c r="C134" t="s">
        <v>547</v>
      </c>
      <c r="D134">
        <v>4</v>
      </c>
      <c r="E134" t="s">
        <v>280</v>
      </c>
    </row>
    <row r="135" spans="1:5" x14ac:dyDescent="0.25">
      <c r="A135" t="s">
        <v>1175</v>
      </c>
      <c r="B135" t="s">
        <v>192</v>
      </c>
      <c r="C135" t="s">
        <v>547</v>
      </c>
      <c r="D135">
        <v>12</v>
      </c>
      <c r="E135" t="s">
        <v>192</v>
      </c>
    </row>
    <row r="136" spans="1:5" x14ac:dyDescent="0.25">
      <c r="A136" t="s">
        <v>1176</v>
      </c>
      <c r="B136" t="s">
        <v>194</v>
      </c>
      <c r="C136" t="s">
        <v>547</v>
      </c>
      <c r="D136">
        <v>3</v>
      </c>
      <c r="E136" t="s">
        <v>194</v>
      </c>
    </row>
    <row r="137" spans="1:5" x14ac:dyDescent="0.25">
      <c r="A137" t="s">
        <v>1076</v>
      </c>
      <c r="B137" t="s">
        <v>84</v>
      </c>
      <c r="C137" t="s">
        <v>547</v>
      </c>
      <c r="D137">
        <v>12</v>
      </c>
      <c r="E137" t="s">
        <v>84</v>
      </c>
    </row>
    <row r="138" spans="1:5" x14ac:dyDescent="0.25">
      <c r="A138" t="s">
        <v>1183</v>
      </c>
      <c r="B138" t="s">
        <v>215</v>
      </c>
      <c r="C138" t="s">
        <v>547</v>
      </c>
      <c r="D138">
        <v>12</v>
      </c>
      <c r="E138" t="s">
        <v>215</v>
      </c>
    </row>
    <row r="139" spans="1:5" x14ac:dyDescent="0.25">
      <c r="A139" t="s">
        <v>1178</v>
      </c>
      <c r="B139" t="s">
        <v>539</v>
      </c>
      <c r="C139" t="s">
        <v>547</v>
      </c>
      <c r="D139">
        <v>12</v>
      </c>
      <c r="E139" t="s">
        <v>793</v>
      </c>
    </row>
    <row r="140" spans="1:5" x14ac:dyDescent="0.25">
      <c r="A140" t="s">
        <v>1189</v>
      </c>
      <c r="B140" t="s">
        <v>837</v>
      </c>
      <c r="C140" t="s">
        <v>1069</v>
      </c>
      <c r="D140">
        <v>12</v>
      </c>
      <c r="E140" t="s">
        <v>1190</v>
      </c>
    </row>
    <row r="141" spans="1:5" x14ac:dyDescent="0.25">
      <c r="A141" t="s">
        <v>1077</v>
      </c>
      <c r="B141" t="s">
        <v>82</v>
      </c>
      <c r="C141" t="s">
        <v>547</v>
      </c>
      <c r="D141">
        <v>12</v>
      </c>
      <c r="E141" t="s">
        <v>82</v>
      </c>
    </row>
    <row r="142" spans="1:5" x14ac:dyDescent="0.25">
      <c r="A142" t="s">
        <v>1216</v>
      </c>
      <c r="B142" t="s">
        <v>281</v>
      </c>
      <c r="C142" t="s">
        <v>547</v>
      </c>
      <c r="D142">
        <v>3</v>
      </c>
      <c r="E142" t="s">
        <v>281</v>
      </c>
    </row>
    <row r="143" spans="1:5" x14ac:dyDescent="0.25">
      <c r="A143" t="s">
        <v>1199</v>
      </c>
      <c r="B143" t="s">
        <v>244</v>
      </c>
      <c r="C143" t="s">
        <v>547</v>
      </c>
      <c r="D143">
        <v>11</v>
      </c>
      <c r="E143" t="s">
        <v>244</v>
      </c>
    </row>
    <row r="144" spans="1:5" x14ac:dyDescent="0.25">
      <c r="A144" t="s">
        <v>1236</v>
      </c>
      <c r="B144" t="s">
        <v>312</v>
      </c>
      <c r="C144" t="s">
        <v>547</v>
      </c>
      <c r="D144">
        <v>12</v>
      </c>
      <c r="E144" t="s">
        <v>956</v>
      </c>
    </row>
    <row r="145" spans="1:6" x14ac:dyDescent="0.25">
      <c r="A145" t="s">
        <v>1179</v>
      </c>
      <c r="B145" t="s">
        <v>398</v>
      </c>
      <c r="C145" t="s">
        <v>547</v>
      </c>
      <c r="D145">
        <v>8</v>
      </c>
      <c r="E145" t="s">
        <v>398</v>
      </c>
    </row>
    <row r="146" spans="1:6" x14ac:dyDescent="0.25">
      <c r="A146" t="s">
        <v>1078</v>
      </c>
      <c r="B146" t="s">
        <v>545</v>
      </c>
      <c r="C146" t="s">
        <v>547</v>
      </c>
      <c r="D146">
        <v>12</v>
      </c>
      <c r="E146" t="s">
        <v>1079</v>
      </c>
    </row>
    <row r="147" spans="1:6" x14ac:dyDescent="0.25">
      <c r="A147" t="s">
        <v>1080</v>
      </c>
      <c r="B147" t="s">
        <v>85</v>
      </c>
      <c r="C147" t="s">
        <v>547</v>
      </c>
      <c r="D147">
        <v>12</v>
      </c>
      <c r="E147" t="s">
        <v>632</v>
      </c>
    </row>
    <row r="148" spans="1:6" x14ac:dyDescent="0.25">
      <c r="A148" t="s">
        <v>1106</v>
      </c>
      <c r="B148" t="s">
        <v>107</v>
      </c>
      <c r="C148" t="s">
        <v>547</v>
      </c>
      <c r="D148">
        <v>12</v>
      </c>
      <c r="E148" t="s">
        <v>107</v>
      </c>
    </row>
    <row r="149" spans="1:6" x14ac:dyDescent="0.25">
      <c r="A149" t="s">
        <v>1180</v>
      </c>
      <c r="B149" t="s">
        <v>205</v>
      </c>
      <c r="C149" t="s">
        <v>547</v>
      </c>
      <c r="D149">
        <v>12</v>
      </c>
      <c r="E149" t="s">
        <v>205</v>
      </c>
    </row>
    <row r="150" spans="1:6" x14ac:dyDescent="0.25">
      <c r="A150" t="s">
        <v>1107</v>
      </c>
      <c r="B150" t="s">
        <v>108</v>
      </c>
      <c r="C150" t="s">
        <v>547</v>
      </c>
      <c r="D150">
        <v>12</v>
      </c>
      <c r="E150" t="s">
        <v>108</v>
      </c>
      <c r="F150" t="s">
        <v>1274</v>
      </c>
    </row>
    <row r="151" spans="1:6" x14ac:dyDescent="0.25">
      <c r="A151" t="s">
        <v>1200</v>
      </c>
      <c r="B151" t="s">
        <v>247</v>
      </c>
      <c r="C151" t="s">
        <v>1069</v>
      </c>
      <c r="D151">
        <v>12</v>
      </c>
      <c r="E151" t="s">
        <v>1201</v>
      </c>
    </row>
    <row r="152" spans="1:6" x14ac:dyDescent="0.25">
      <c r="A152" t="s">
        <v>1181</v>
      </c>
      <c r="B152" t="s">
        <v>207</v>
      </c>
      <c r="C152" t="s">
        <v>547</v>
      </c>
      <c r="D152">
        <v>12</v>
      </c>
      <c r="E152" t="s">
        <v>207</v>
      </c>
    </row>
    <row r="153" spans="1:6" x14ac:dyDescent="0.25">
      <c r="A153" t="s">
        <v>1109</v>
      </c>
      <c r="B153" t="s">
        <v>109</v>
      </c>
      <c r="C153" t="s">
        <v>547</v>
      </c>
      <c r="D153">
        <v>12</v>
      </c>
      <c r="E153" t="s">
        <v>109</v>
      </c>
    </row>
    <row r="154" spans="1:6" x14ac:dyDescent="0.25">
      <c r="A154" t="s">
        <v>1110</v>
      </c>
      <c r="B154" t="s">
        <v>110</v>
      </c>
      <c r="C154" t="s">
        <v>547</v>
      </c>
      <c r="D154">
        <v>12</v>
      </c>
      <c r="E154" t="s">
        <v>110</v>
      </c>
    </row>
    <row r="155" spans="1:6" x14ac:dyDescent="0.25">
      <c r="A155" t="s">
        <v>1182</v>
      </c>
      <c r="B155" t="s">
        <v>210</v>
      </c>
      <c r="C155" t="s">
        <v>547</v>
      </c>
      <c r="D155">
        <v>6</v>
      </c>
      <c r="E155" t="s">
        <v>210</v>
      </c>
    </row>
    <row r="156" spans="1:6" x14ac:dyDescent="0.25">
      <c r="A156" t="s">
        <v>1188</v>
      </c>
      <c r="B156" t="s">
        <v>226</v>
      </c>
      <c r="C156" t="s">
        <v>547</v>
      </c>
      <c r="D156">
        <v>12</v>
      </c>
      <c r="E156" t="s">
        <v>226</v>
      </c>
    </row>
    <row r="157" spans="1:6" x14ac:dyDescent="0.25">
      <c r="A157" t="s">
        <v>1184</v>
      </c>
      <c r="B157" t="s">
        <v>213</v>
      </c>
      <c r="C157" t="s">
        <v>547</v>
      </c>
      <c r="D157">
        <v>12</v>
      </c>
      <c r="E157" t="s">
        <v>213</v>
      </c>
    </row>
    <row r="158" spans="1:6" x14ac:dyDescent="0.25">
      <c r="A158" t="s">
        <v>1111</v>
      </c>
      <c r="B158" t="s">
        <v>111</v>
      </c>
      <c r="C158" t="s">
        <v>547</v>
      </c>
      <c r="D158">
        <v>12</v>
      </c>
      <c r="E158" t="s">
        <v>111</v>
      </c>
    </row>
    <row r="159" spans="1:6" x14ac:dyDescent="0.25">
      <c r="A159" t="s">
        <v>1187</v>
      </c>
      <c r="B159" t="s">
        <v>223</v>
      </c>
      <c r="C159" t="s">
        <v>547</v>
      </c>
      <c r="D159">
        <v>12</v>
      </c>
      <c r="E159" t="s">
        <v>223</v>
      </c>
    </row>
    <row r="160" spans="1:6" x14ac:dyDescent="0.25">
      <c r="A160" t="s">
        <v>1112</v>
      </c>
      <c r="B160" t="s">
        <v>112</v>
      </c>
      <c r="C160" t="s">
        <v>547</v>
      </c>
      <c r="D160">
        <v>12</v>
      </c>
      <c r="E160" t="s">
        <v>112</v>
      </c>
    </row>
    <row r="161" spans="1:6" x14ac:dyDescent="0.25">
      <c r="A161" t="s">
        <v>1113</v>
      </c>
      <c r="B161" t="s">
        <v>113</v>
      </c>
      <c r="C161" t="s">
        <v>547</v>
      </c>
      <c r="D161">
        <v>12</v>
      </c>
      <c r="E161" t="s">
        <v>113</v>
      </c>
    </row>
    <row r="162" spans="1:6" x14ac:dyDescent="0.25">
      <c r="A162" t="s">
        <v>1203</v>
      </c>
      <c r="B162" t="s">
        <v>8</v>
      </c>
      <c r="C162" t="s">
        <v>1069</v>
      </c>
      <c r="D162">
        <v>12</v>
      </c>
      <c r="E162" t="s">
        <v>543</v>
      </c>
    </row>
    <row r="163" spans="1:6" x14ac:dyDescent="0.25">
      <c r="A163" t="s">
        <v>1081</v>
      </c>
      <c r="B163" t="s">
        <v>224</v>
      </c>
      <c r="C163" t="s">
        <v>547</v>
      </c>
      <c r="D163">
        <v>12</v>
      </c>
      <c r="E163" t="s">
        <v>224</v>
      </c>
    </row>
    <row r="164" spans="1:6" x14ac:dyDescent="0.25">
      <c r="A164" t="s">
        <v>1082</v>
      </c>
      <c r="B164" t="s">
        <v>87</v>
      </c>
      <c r="C164" t="s">
        <v>547</v>
      </c>
      <c r="D164">
        <v>12</v>
      </c>
      <c r="E164" t="s">
        <v>1083</v>
      </c>
    </row>
    <row r="165" spans="1:6" x14ac:dyDescent="0.25">
      <c r="A165" t="s">
        <v>1084</v>
      </c>
      <c r="B165" t="s">
        <v>88</v>
      </c>
      <c r="C165" t="s">
        <v>547</v>
      </c>
      <c r="D165">
        <v>12</v>
      </c>
      <c r="E165" t="s">
        <v>88</v>
      </c>
    </row>
    <row r="166" spans="1:6" x14ac:dyDescent="0.25">
      <c r="A166" t="s">
        <v>1085</v>
      </c>
      <c r="B166" t="s">
        <v>89</v>
      </c>
      <c r="C166" t="s">
        <v>547</v>
      </c>
      <c r="D166">
        <v>12</v>
      </c>
      <c r="E166" t="s">
        <v>89</v>
      </c>
    </row>
    <row r="167" spans="1:6" x14ac:dyDescent="0.25">
      <c r="A167" t="s">
        <v>1114</v>
      </c>
      <c r="B167" t="s">
        <v>114</v>
      </c>
      <c r="C167" t="s">
        <v>547</v>
      </c>
      <c r="D167">
        <v>12</v>
      </c>
      <c r="E167" t="s">
        <v>114</v>
      </c>
      <c r="F167" t="s">
        <v>1274</v>
      </c>
    </row>
    <row r="168" spans="1:6" x14ac:dyDescent="0.25">
      <c r="A168" t="s">
        <v>1196</v>
      </c>
      <c r="B168" t="s">
        <v>241</v>
      </c>
      <c r="C168" t="s">
        <v>547</v>
      </c>
      <c r="D168">
        <v>12</v>
      </c>
      <c r="E168" t="s">
        <v>241</v>
      </c>
    </row>
    <row r="169" spans="1:6" x14ac:dyDescent="0.25">
      <c r="A169" t="s">
        <v>1115</v>
      </c>
      <c r="B169" t="s">
        <v>115</v>
      </c>
      <c r="C169" t="s">
        <v>547</v>
      </c>
      <c r="D169">
        <v>12</v>
      </c>
      <c r="E169" t="s">
        <v>115</v>
      </c>
    </row>
    <row r="170" spans="1:6" x14ac:dyDescent="0.25">
      <c r="A170" t="s">
        <v>1191</v>
      </c>
      <c r="B170" t="s">
        <v>233</v>
      </c>
      <c r="C170" t="s">
        <v>547</v>
      </c>
      <c r="D170">
        <v>12</v>
      </c>
      <c r="E170" t="s">
        <v>233</v>
      </c>
    </row>
    <row r="171" spans="1:6" x14ac:dyDescent="0.25">
      <c r="A171" t="s">
        <v>1116</v>
      </c>
      <c r="B171" t="s">
        <v>116</v>
      </c>
      <c r="C171" t="s">
        <v>547</v>
      </c>
      <c r="D171">
        <v>12</v>
      </c>
      <c r="E171" t="s">
        <v>116</v>
      </c>
      <c r="F171" t="s">
        <v>1274</v>
      </c>
    </row>
    <row r="172" spans="1:6" x14ac:dyDescent="0.25">
      <c r="A172" t="s">
        <v>1086</v>
      </c>
      <c r="B172" t="s">
        <v>90</v>
      </c>
      <c r="C172" t="s">
        <v>547</v>
      </c>
      <c r="D172">
        <v>12</v>
      </c>
      <c r="E172" t="s">
        <v>90</v>
      </c>
    </row>
    <row r="173" spans="1:6" x14ac:dyDescent="0.25">
      <c r="A173" t="s">
        <v>1213</v>
      </c>
      <c r="B173" t="s">
        <v>540</v>
      </c>
      <c r="C173" t="s">
        <v>1069</v>
      </c>
      <c r="D173">
        <v>12</v>
      </c>
      <c r="E173" t="s">
        <v>541</v>
      </c>
    </row>
    <row r="174" spans="1:6" x14ac:dyDescent="0.25">
      <c r="A174" t="s">
        <v>1192</v>
      </c>
      <c r="B174" t="s">
        <v>235</v>
      </c>
      <c r="C174" t="s">
        <v>547</v>
      </c>
      <c r="D174">
        <v>12</v>
      </c>
      <c r="E174" t="s">
        <v>235</v>
      </c>
    </row>
    <row r="175" spans="1:6" x14ac:dyDescent="0.25">
      <c r="A175" t="s">
        <v>1193</v>
      </c>
      <c r="B175" t="s">
        <v>546</v>
      </c>
      <c r="C175" t="s">
        <v>547</v>
      </c>
      <c r="D175">
        <v>12</v>
      </c>
      <c r="E175" t="s">
        <v>849</v>
      </c>
    </row>
    <row r="176" spans="1:6" x14ac:dyDescent="0.25">
      <c r="A176" t="s">
        <v>1197</v>
      </c>
      <c r="B176" t="s">
        <v>242</v>
      </c>
      <c r="C176" t="s">
        <v>547</v>
      </c>
      <c r="D176">
        <v>12</v>
      </c>
      <c r="E176" t="s">
        <v>242</v>
      </c>
    </row>
    <row r="177" spans="1:5" x14ac:dyDescent="0.25">
      <c r="A177" t="s">
        <v>1230</v>
      </c>
      <c r="B177" t="s">
        <v>304</v>
      </c>
      <c r="C177" t="s">
        <v>547</v>
      </c>
      <c r="D177">
        <v>12</v>
      </c>
      <c r="E177" t="s">
        <v>304</v>
      </c>
    </row>
    <row r="178" spans="1:5" x14ac:dyDescent="0.25">
      <c r="A178" t="s">
        <v>1117</v>
      </c>
      <c r="B178" t="s">
        <v>394</v>
      </c>
      <c r="C178" t="s">
        <v>547</v>
      </c>
      <c r="D178">
        <v>12</v>
      </c>
      <c r="E178" t="s">
        <v>394</v>
      </c>
    </row>
    <row r="179" spans="1:5" x14ac:dyDescent="0.25">
      <c r="A179" t="s">
        <v>1118</v>
      </c>
      <c r="B179" t="s">
        <v>117</v>
      </c>
      <c r="C179" t="s">
        <v>547</v>
      </c>
      <c r="D179">
        <v>12</v>
      </c>
      <c r="E179" t="s">
        <v>117</v>
      </c>
    </row>
    <row r="180" spans="1:5" x14ac:dyDescent="0.25">
      <c r="A180" t="s">
        <v>1158</v>
      </c>
      <c r="B180" t="s">
        <v>153</v>
      </c>
      <c r="C180" t="s">
        <v>547</v>
      </c>
      <c r="D180">
        <v>12</v>
      </c>
      <c r="E180" t="s">
        <v>153</v>
      </c>
    </row>
    <row r="181" spans="1:5" x14ac:dyDescent="0.25">
      <c r="A181" t="s">
        <v>1119</v>
      </c>
      <c r="B181" t="s">
        <v>118</v>
      </c>
      <c r="C181" t="s">
        <v>547</v>
      </c>
      <c r="D181">
        <v>12</v>
      </c>
      <c r="E181" t="s">
        <v>118</v>
      </c>
    </row>
    <row r="182" spans="1:5" x14ac:dyDescent="0.25">
      <c r="A182" t="s">
        <v>1120</v>
      </c>
      <c r="B182" t="s">
        <v>119</v>
      </c>
      <c r="C182" t="s">
        <v>547</v>
      </c>
      <c r="D182">
        <v>12</v>
      </c>
      <c r="E182" t="s">
        <v>119</v>
      </c>
    </row>
    <row r="183" spans="1:5" x14ac:dyDescent="0.25">
      <c r="A183" t="s">
        <v>1202</v>
      </c>
      <c r="B183" t="s">
        <v>401</v>
      </c>
      <c r="C183" t="s">
        <v>547</v>
      </c>
      <c r="D183">
        <v>12</v>
      </c>
      <c r="E183" t="s">
        <v>401</v>
      </c>
    </row>
    <row r="184" spans="1:5" x14ac:dyDescent="0.25">
      <c r="A184" t="s">
        <v>1121</v>
      </c>
      <c r="B184" t="s">
        <v>120</v>
      </c>
      <c r="C184" t="s">
        <v>547</v>
      </c>
      <c r="D184">
        <v>12</v>
      </c>
      <c r="E184" t="s">
        <v>120</v>
      </c>
    </row>
    <row r="185" spans="1:5" x14ac:dyDescent="0.25">
      <c r="A185" t="s">
        <v>1087</v>
      </c>
      <c r="B185" t="s">
        <v>96</v>
      </c>
      <c r="C185" t="s">
        <v>547</v>
      </c>
      <c r="D185">
        <v>12</v>
      </c>
      <c r="E185" t="s">
        <v>96</v>
      </c>
    </row>
    <row r="186" spans="1:5" x14ac:dyDescent="0.25">
      <c r="A186" t="s">
        <v>1198</v>
      </c>
      <c r="B186" t="s">
        <v>399</v>
      </c>
      <c r="C186" t="s">
        <v>547</v>
      </c>
      <c r="D186">
        <v>12</v>
      </c>
      <c r="E186" t="s">
        <v>399</v>
      </c>
    </row>
    <row r="187" spans="1:5" x14ac:dyDescent="0.25">
      <c r="A187" t="s">
        <v>1122</v>
      </c>
      <c r="B187" t="s">
        <v>254</v>
      </c>
      <c r="C187" t="s">
        <v>547</v>
      </c>
      <c r="D187">
        <v>12</v>
      </c>
      <c r="E187" t="s">
        <v>254</v>
      </c>
    </row>
    <row r="188" spans="1:5" x14ac:dyDescent="0.25">
      <c r="A188" t="s">
        <v>1204</v>
      </c>
      <c r="B188" t="s">
        <v>257</v>
      </c>
      <c r="C188" t="s">
        <v>547</v>
      </c>
      <c r="D188">
        <v>12</v>
      </c>
      <c r="E188" t="s">
        <v>257</v>
      </c>
    </row>
    <row r="189" spans="1:5" x14ac:dyDescent="0.25">
      <c r="A189" t="s">
        <v>1225</v>
      </c>
      <c r="B189" t="s">
        <v>296</v>
      </c>
      <c r="C189" t="s">
        <v>547</v>
      </c>
      <c r="D189">
        <v>12</v>
      </c>
      <c r="E189" t="s">
        <v>296</v>
      </c>
    </row>
    <row r="190" spans="1:5" x14ac:dyDescent="0.25">
      <c r="A190" t="s">
        <v>1242</v>
      </c>
      <c r="B190" t="s">
        <v>329</v>
      </c>
      <c r="C190" t="s">
        <v>547</v>
      </c>
      <c r="D190">
        <v>12</v>
      </c>
      <c r="E190" t="s">
        <v>329</v>
      </c>
    </row>
    <row r="191" spans="1:5" x14ac:dyDescent="0.25">
      <c r="A191" t="s">
        <v>1123</v>
      </c>
      <c r="B191" t="s">
        <v>121</v>
      </c>
      <c r="C191" t="s">
        <v>547</v>
      </c>
      <c r="D191">
        <v>12</v>
      </c>
      <c r="E191" t="s">
        <v>121</v>
      </c>
    </row>
    <row r="192" spans="1:5" x14ac:dyDescent="0.25">
      <c r="A192" t="s">
        <v>1205</v>
      </c>
      <c r="B192" t="s">
        <v>259</v>
      </c>
      <c r="C192" t="s">
        <v>547</v>
      </c>
      <c r="D192">
        <v>12</v>
      </c>
      <c r="E192" t="s">
        <v>259</v>
      </c>
    </row>
    <row r="193" spans="1:6" x14ac:dyDescent="0.25">
      <c r="A193" t="s">
        <v>1269</v>
      </c>
      <c r="B193" t="s">
        <v>252</v>
      </c>
      <c r="D193">
        <v>12</v>
      </c>
      <c r="E193" t="s">
        <v>252</v>
      </c>
      <c r="F193" t="s">
        <v>1277</v>
      </c>
    </row>
    <row r="194" spans="1:6" x14ac:dyDescent="0.25">
      <c r="A194" t="s">
        <v>1270</v>
      </c>
      <c r="B194" t="s">
        <v>292</v>
      </c>
      <c r="D194">
        <v>9</v>
      </c>
      <c r="E194" t="s">
        <v>292</v>
      </c>
      <c r="F194" t="s">
        <v>1278</v>
      </c>
    </row>
    <row r="195" spans="1:6" x14ac:dyDescent="0.25">
      <c r="A195" t="s">
        <v>1271</v>
      </c>
      <c r="B195" t="s">
        <v>318</v>
      </c>
      <c r="D195">
        <v>6</v>
      </c>
      <c r="E195" t="s">
        <v>318</v>
      </c>
      <c r="F195" t="s">
        <v>1278</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FFC000"/>
  </sheetPr>
  <dimension ref="A1:P192"/>
  <sheetViews>
    <sheetView workbookViewId="0">
      <pane xSplit="2" ySplit="2" topLeftCell="C9" activePane="bottomRight" state="frozen"/>
      <selection activeCell="H4" sqref="H4"/>
      <selection pane="topRight" activeCell="H4" sqref="H4"/>
      <selection pane="bottomLeft" activeCell="H4" sqref="H4"/>
      <selection pane="bottomRight" activeCell="A5" activeCellId="1" sqref="A3:XFD3 A5:XFD7"/>
    </sheetView>
  </sheetViews>
  <sheetFormatPr defaultRowHeight="15" x14ac:dyDescent="0.25"/>
  <cols>
    <col min="1" max="1" width="13.7109375" customWidth="1"/>
    <col min="2" max="2" width="7" bestFit="1" customWidth="1"/>
    <col min="3" max="3" width="7" style="149" customWidth="1"/>
    <col min="4" max="4" width="46.28515625" bestFit="1" customWidth="1"/>
    <col min="5" max="5" width="18.28515625" bestFit="1" customWidth="1"/>
    <col min="6" max="6" width="22.85546875" bestFit="1" customWidth="1"/>
    <col min="7" max="7" width="28.28515625" style="20" bestFit="1" customWidth="1"/>
    <col min="8" max="8" width="12.5703125" customWidth="1"/>
    <col min="9" max="9" width="12" bestFit="1" customWidth="1"/>
    <col min="10" max="10" width="9.5703125" customWidth="1"/>
    <col min="11" max="11" width="12" bestFit="1" customWidth="1"/>
    <col min="12" max="12" width="9" style="149" bestFit="1" customWidth="1"/>
    <col min="13" max="13" width="7" style="149" bestFit="1" customWidth="1"/>
    <col min="14" max="14" width="8.42578125" style="149" bestFit="1" customWidth="1"/>
    <col min="15" max="15" width="32.28515625" customWidth="1"/>
    <col min="16" max="16" width="16.42578125" customWidth="1"/>
  </cols>
  <sheetData>
    <row r="1" spans="1:16" x14ac:dyDescent="0.25">
      <c r="A1" s="3" t="s">
        <v>2156</v>
      </c>
    </row>
    <row r="2" spans="1:16" s="23" customFormat="1" ht="105" x14ac:dyDescent="0.25">
      <c r="A2" s="145" t="s">
        <v>1289</v>
      </c>
      <c r="B2" s="145" t="s">
        <v>564</v>
      </c>
      <c r="C2" s="147" t="s">
        <v>1371</v>
      </c>
      <c r="D2" s="145" t="s">
        <v>53</v>
      </c>
      <c r="E2" s="145" t="s">
        <v>1452</v>
      </c>
      <c r="F2" s="145" t="s">
        <v>1279</v>
      </c>
      <c r="G2" s="152" t="s">
        <v>0</v>
      </c>
      <c r="H2" s="147" t="s">
        <v>458</v>
      </c>
      <c r="I2" s="147" t="s">
        <v>459</v>
      </c>
      <c r="J2" s="147" t="s">
        <v>460</v>
      </c>
      <c r="K2" s="147" t="s">
        <v>461</v>
      </c>
      <c r="L2" s="147" t="s">
        <v>1290</v>
      </c>
      <c r="M2" s="147" t="s">
        <v>57</v>
      </c>
      <c r="N2" s="147" t="s">
        <v>571</v>
      </c>
      <c r="O2" s="145" t="s">
        <v>1063</v>
      </c>
      <c r="P2" s="145" t="s">
        <v>58</v>
      </c>
    </row>
    <row r="3" spans="1:16" x14ac:dyDescent="0.25">
      <c r="A3" t="s">
        <v>1257</v>
      </c>
      <c r="B3">
        <v>0</v>
      </c>
      <c r="C3" s="149">
        <v>227</v>
      </c>
      <c r="D3" s="16" t="s">
        <v>1273</v>
      </c>
      <c r="E3" s="16" t="s">
        <v>1005</v>
      </c>
      <c r="F3" s="16" t="s">
        <v>1008</v>
      </c>
      <c r="G3" s="252" t="s">
        <v>10</v>
      </c>
      <c r="H3" s="253">
        <v>0</v>
      </c>
      <c r="I3" s="253">
        <v>0</v>
      </c>
      <c r="J3" s="253">
        <v>0</v>
      </c>
      <c r="K3" s="237">
        <v>0</v>
      </c>
      <c r="L3" s="149" t="s">
        <v>549</v>
      </c>
      <c r="M3" s="149" t="s">
        <v>1069</v>
      </c>
      <c r="N3" s="149">
        <v>12</v>
      </c>
      <c r="O3" t="s">
        <v>1007</v>
      </c>
    </row>
    <row r="4" spans="1:16" x14ac:dyDescent="0.25">
      <c r="A4" t="s">
        <v>1231</v>
      </c>
      <c r="B4">
        <v>332380</v>
      </c>
      <c r="C4" s="149">
        <v>254</v>
      </c>
      <c r="D4" s="16" t="s">
        <v>301</v>
      </c>
      <c r="E4" s="16" t="s">
        <v>305</v>
      </c>
      <c r="F4" s="16" t="s">
        <v>945</v>
      </c>
      <c r="G4" s="252" t="s">
        <v>10</v>
      </c>
      <c r="H4" s="253">
        <v>7.9999999999999988E-2</v>
      </c>
      <c r="I4" s="253">
        <v>0</v>
      </c>
      <c r="J4" s="253">
        <v>7.9999999999999988E-2</v>
      </c>
      <c r="K4" s="237">
        <v>0</v>
      </c>
      <c r="L4" s="149" t="s">
        <v>550</v>
      </c>
      <c r="M4" s="149" t="s">
        <v>547</v>
      </c>
      <c r="N4" s="149">
        <v>12</v>
      </c>
      <c r="O4" t="s">
        <v>305</v>
      </c>
      <c r="P4" s="26"/>
    </row>
    <row r="5" spans="1:16" x14ac:dyDescent="0.25">
      <c r="A5" t="s">
        <v>1239</v>
      </c>
      <c r="B5">
        <v>0</v>
      </c>
      <c r="C5" s="149">
        <v>212</v>
      </c>
      <c r="D5" s="16" t="s">
        <v>319</v>
      </c>
      <c r="E5" s="16" t="s">
        <v>1283</v>
      </c>
      <c r="F5" s="16" t="s">
        <v>860</v>
      </c>
      <c r="G5" s="252" t="s">
        <v>13</v>
      </c>
      <c r="H5" s="253">
        <v>9.8568745876262492E-2</v>
      </c>
      <c r="I5" s="253">
        <v>0</v>
      </c>
      <c r="J5" s="253">
        <v>9.8568745876262492E-2</v>
      </c>
      <c r="K5" s="237">
        <v>0</v>
      </c>
      <c r="L5" s="149" t="s">
        <v>549</v>
      </c>
      <c r="M5" s="149" t="s">
        <v>1069</v>
      </c>
      <c r="N5" s="149">
        <v>12</v>
      </c>
      <c r="O5" t="s">
        <v>321</v>
      </c>
    </row>
    <row r="6" spans="1:16" x14ac:dyDescent="0.25">
      <c r="A6" t="s">
        <v>1200</v>
      </c>
      <c r="B6">
        <v>0</v>
      </c>
      <c r="C6" s="149">
        <v>103</v>
      </c>
      <c r="D6" s="16" t="s">
        <v>245</v>
      </c>
      <c r="E6" s="16" t="s">
        <v>245</v>
      </c>
      <c r="F6" s="16" t="s">
        <v>860</v>
      </c>
      <c r="G6" s="252" t="s">
        <v>13</v>
      </c>
      <c r="H6" s="253">
        <v>0.10112455637747467</v>
      </c>
      <c r="I6" s="253">
        <v>0</v>
      </c>
      <c r="J6" s="253">
        <v>0.10112455637747467</v>
      </c>
      <c r="K6" s="237">
        <v>0</v>
      </c>
      <c r="L6" s="149" t="s">
        <v>549</v>
      </c>
      <c r="M6" s="149" t="s">
        <v>1069</v>
      </c>
      <c r="N6" s="149">
        <v>12</v>
      </c>
      <c r="O6" t="s">
        <v>1201</v>
      </c>
    </row>
    <row r="7" spans="1:16" x14ac:dyDescent="0.25">
      <c r="A7" t="s">
        <v>1268</v>
      </c>
      <c r="B7">
        <v>0</v>
      </c>
      <c r="C7" s="149">
        <v>111</v>
      </c>
      <c r="D7" s="16" t="s">
        <v>380</v>
      </c>
      <c r="E7" s="16" t="s">
        <v>1285</v>
      </c>
      <c r="F7" s="16" t="s">
        <v>860</v>
      </c>
      <c r="G7" s="252" t="s">
        <v>13</v>
      </c>
      <c r="H7" s="253">
        <v>0.10980924483817961</v>
      </c>
      <c r="I7" s="253">
        <v>0</v>
      </c>
      <c r="J7" s="253">
        <v>0.10980924483817961</v>
      </c>
      <c r="K7" s="237">
        <v>0</v>
      </c>
      <c r="L7" s="149" t="s">
        <v>549</v>
      </c>
      <c r="M7" s="149" t="s">
        <v>1069</v>
      </c>
      <c r="N7" s="149">
        <v>12</v>
      </c>
      <c r="O7" t="s">
        <v>381</v>
      </c>
    </row>
    <row r="8" spans="1:16" x14ac:dyDescent="0.25">
      <c r="A8" t="s">
        <v>1248</v>
      </c>
      <c r="B8">
        <v>0</v>
      </c>
      <c r="C8" s="149">
        <v>100</v>
      </c>
      <c r="D8" s="16" t="s">
        <v>2150</v>
      </c>
      <c r="E8" s="16" t="s">
        <v>340</v>
      </c>
      <c r="F8" s="16" t="s">
        <v>982</v>
      </c>
      <c r="G8" s="252" t="s">
        <v>13</v>
      </c>
      <c r="H8" s="253">
        <v>0.118381266340798</v>
      </c>
      <c r="I8" s="253">
        <v>0</v>
      </c>
      <c r="J8" s="253">
        <v>0.118381266340798</v>
      </c>
      <c r="K8" s="237">
        <v>0</v>
      </c>
      <c r="L8" s="149" t="s">
        <v>549</v>
      </c>
      <c r="M8" s="149" t="s">
        <v>1069</v>
      </c>
      <c r="N8" s="149">
        <v>12</v>
      </c>
      <c r="O8" t="s">
        <v>341</v>
      </c>
    </row>
    <row r="9" spans="1:16" x14ac:dyDescent="0.25">
      <c r="A9" t="s">
        <v>1071</v>
      </c>
      <c r="B9">
        <v>0</v>
      </c>
      <c r="C9" s="149">
        <v>1</v>
      </c>
      <c r="D9" s="16" t="s">
        <v>67</v>
      </c>
      <c r="E9" s="16" t="s">
        <v>1280</v>
      </c>
      <c r="F9" s="16" t="s">
        <v>583</v>
      </c>
      <c r="G9" s="252" t="s">
        <v>13</v>
      </c>
      <c r="H9" s="253">
        <v>0.11851138142839937</v>
      </c>
      <c r="I9" s="253">
        <v>0</v>
      </c>
      <c r="J9" s="253">
        <v>0.11851138142839937</v>
      </c>
      <c r="K9" s="237">
        <v>0</v>
      </c>
      <c r="L9" s="149" t="s">
        <v>549</v>
      </c>
      <c r="M9" s="149" t="s">
        <v>1069</v>
      </c>
      <c r="N9" s="149">
        <v>12</v>
      </c>
      <c r="O9" t="s">
        <v>1072</v>
      </c>
    </row>
    <row r="10" spans="1:16" x14ac:dyDescent="0.25">
      <c r="A10" t="s">
        <v>1164</v>
      </c>
      <c r="B10">
        <v>0</v>
      </c>
      <c r="C10" s="149">
        <v>214</v>
      </c>
      <c r="D10" s="16" t="s">
        <v>167</v>
      </c>
      <c r="E10" s="16" t="s">
        <v>167</v>
      </c>
      <c r="F10" s="16" t="s">
        <v>753</v>
      </c>
      <c r="G10" s="252" t="s">
        <v>10</v>
      </c>
      <c r="H10" s="253">
        <v>0.12104632245911466</v>
      </c>
      <c r="I10" s="253">
        <v>0</v>
      </c>
      <c r="J10" s="253">
        <v>0.12104632245911466</v>
      </c>
      <c r="K10" s="237">
        <v>0</v>
      </c>
      <c r="L10" s="149" t="s">
        <v>549</v>
      </c>
      <c r="M10" s="149" t="s">
        <v>1069</v>
      </c>
      <c r="N10" s="149">
        <v>12</v>
      </c>
      <c r="O10" t="s">
        <v>752</v>
      </c>
    </row>
    <row r="11" spans="1:16" x14ac:dyDescent="0.25">
      <c r="A11" t="s">
        <v>1232</v>
      </c>
      <c r="B11">
        <v>332390</v>
      </c>
      <c r="C11" s="149">
        <v>254</v>
      </c>
      <c r="D11" s="16" t="s">
        <v>301</v>
      </c>
      <c r="E11" s="16" t="s">
        <v>306</v>
      </c>
      <c r="F11" s="16" t="s">
        <v>947</v>
      </c>
      <c r="G11" s="252" t="s">
        <v>10</v>
      </c>
      <c r="H11" s="253">
        <v>0.14999999999999997</v>
      </c>
      <c r="I11" s="253">
        <v>4.9999999999999767E-3</v>
      </c>
      <c r="J11" s="253">
        <v>0.14499999999999999</v>
      </c>
      <c r="K11" s="237">
        <v>3.3333333333333187E-2</v>
      </c>
      <c r="L11" s="149" t="s">
        <v>550</v>
      </c>
      <c r="M11" s="149" t="s">
        <v>547</v>
      </c>
      <c r="N11" s="149">
        <v>12</v>
      </c>
      <c r="O11" t="s">
        <v>306</v>
      </c>
    </row>
    <row r="12" spans="1:16" x14ac:dyDescent="0.25">
      <c r="A12" t="s">
        <v>1233</v>
      </c>
      <c r="B12">
        <v>332400</v>
      </c>
      <c r="C12" s="149">
        <v>254</v>
      </c>
      <c r="D12" s="16" t="s">
        <v>301</v>
      </c>
      <c r="E12" s="16" t="s">
        <v>307</v>
      </c>
      <c r="F12" s="16" t="s">
        <v>949</v>
      </c>
      <c r="G12" s="252" t="s">
        <v>10</v>
      </c>
      <c r="H12" s="253">
        <v>0.14999999999999997</v>
      </c>
      <c r="I12" s="253">
        <v>4.9999999999999767E-3</v>
      </c>
      <c r="J12" s="253">
        <v>0.14499999999999999</v>
      </c>
      <c r="K12" s="237">
        <v>3.3333333333333187E-2</v>
      </c>
      <c r="L12" s="149" t="s">
        <v>550</v>
      </c>
      <c r="M12" s="149" t="s">
        <v>547</v>
      </c>
      <c r="N12" s="149">
        <v>6</v>
      </c>
      <c r="O12" t="s">
        <v>307</v>
      </c>
    </row>
    <row r="13" spans="1:16" x14ac:dyDescent="0.25">
      <c r="A13" t="s">
        <v>1234</v>
      </c>
      <c r="B13">
        <v>332410</v>
      </c>
      <c r="C13" s="149">
        <v>254</v>
      </c>
      <c r="D13" s="16" t="s">
        <v>301</v>
      </c>
      <c r="E13" s="16" t="s">
        <v>308</v>
      </c>
      <c r="F13" s="16" t="s">
        <v>951</v>
      </c>
      <c r="G13" s="252" t="s">
        <v>10</v>
      </c>
      <c r="H13" s="253">
        <v>0.14999999999999997</v>
      </c>
      <c r="I13" s="253">
        <v>4.9999999999999767E-3</v>
      </c>
      <c r="J13" s="253">
        <v>0.14499999999999999</v>
      </c>
      <c r="K13" s="237">
        <v>3.3333333333333187E-2</v>
      </c>
      <c r="L13" s="149" t="s">
        <v>550</v>
      </c>
      <c r="M13" s="149" t="s">
        <v>547</v>
      </c>
      <c r="N13" s="149">
        <v>3</v>
      </c>
      <c r="O13" t="s">
        <v>308</v>
      </c>
    </row>
    <row r="14" spans="1:16" x14ac:dyDescent="0.25">
      <c r="A14" t="s">
        <v>1228</v>
      </c>
      <c r="B14">
        <v>332350</v>
      </c>
      <c r="C14" s="149">
        <v>254</v>
      </c>
      <c r="D14" s="16" t="s">
        <v>301</v>
      </c>
      <c r="E14" s="16" t="s">
        <v>302</v>
      </c>
      <c r="F14" s="16" t="s">
        <v>939</v>
      </c>
      <c r="G14" s="252" t="s">
        <v>10</v>
      </c>
      <c r="H14" s="253">
        <v>0.14999999999999997</v>
      </c>
      <c r="I14" s="253">
        <v>4.9999999999999767E-3</v>
      </c>
      <c r="J14" s="253">
        <v>0.14499999999999999</v>
      </c>
      <c r="K14" s="237">
        <v>3.3333333333333187E-2</v>
      </c>
      <c r="L14" s="149" t="s">
        <v>550</v>
      </c>
      <c r="M14" s="149" t="s">
        <v>547</v>
      </c>
      <c r="N14" s="149">
        <v>12</v>
      </c>
      <c r="O14" t="s">
        <v>302</v>
      </c>
    </row>
    <row r="15" spans="1:16" x14ac:dyDescent="0.25">
      <c r="A15" t="s">
        <v>1229</v>
      </c>
      <c r="B15">
        <v>332360</v>
      </c>
      <c r="C15" s="149">
        <v>254</v>
      </c>
      <c r="D15" s="16" t="s">
        <v>301</v>
      </c>
      <c r="E15" s="16" t="s">
        <v>303</v>
      </c>
      <c r="F15" s="16" t="s">
        <v>941</v>
      </c>
      <c r="G15" s="252" t="s">
        <v>10</v>
      </c>
      <c r="H15" s="253">
        <v>0.14999999999999997</v>
      </c>
      <c r="I15" s="253">
        <v>4.9999999999999767E-3</v>
      </c>
      <c r="J15" s="253">
        <v>0.14499999999999999</v>
      </c>
      <c r="K15" s="237">
        <v>3.3333333333333187E-2</v>
      </c>
      <c r="L15" s="149" t="s">
        <v>550</v>
      </c>
      <c r="M15" s="149" t="s">
        <v>547</v>
      </c>
      <c r="N15" s="149">
        <v>12</v>
      </c>
      <c r="O15" t="s">
        <v>303</v>
      </c>
    </row>
    <row r="16" spans="1:16" x14ac:dyDescent="0.25">
      <c r="A16" t="s">
        <v>1230</v>
      </c>
      <c r="B16">
        <v>332370</v>
      </c>
      <c r="C16" s="149">
        <v>254</v>
      </c>
      <c r="D16" s="16" t="s">
        <v>301</v>
      </c>
      <c r="E16" s="16" t="s">
        <v>304</v>
      </c>
      <c r="F16" s="16" t="s">
        <v>943</v>
      </c>
      <c r="G16" s="252" t="s">
        <v>10</v>
      </c>
      <c r="H16" s="253">
        <v>0.14999999999999997</v>
      </c>
      <c r="I16" s="253">
        <v>4.9999999999999767E-3</v>
      </c>
      <c r="J16" s="253">
        <v>0.14499999999999999</v>
      </c>
      <c r="K16" s="237">
        <v>3.3333333333333187E-2</v>
      </c>
      <c r="L16" s="149" t="s">
        <v>550</v>
      </c>
      <c r="M16" s="149" t="s">
        <v>547</v>
      </c>
      <c r="N16" s="149">
        <v>12</v>
      </c>
      <c r="O16" t="s">
        <v>304</v>
      </c>
    </row>
    <row r="17" spans="1:16" x14ac:dyDescent="0.25">
      <c r="A17" t="s">
        <v>1174</v>
      </c>
      <c r="B17">
        <v>0</v>
      </c>
      <c r="C17" s="149">
        <v>8</v>
      </c>
      <c r="D17" s="16" t="s">
        <v>187</v>
      </c>
      <c r="E17" s="16" t="s">
        <v>187</v>
      </c>
      <c r="F17" s="16" t="s">
        <v>596</v>
      </c>
      <c r="G17" s="252" t="s">
        <v>12</v>
      </c>
      <c r="H17" s="253">
        <v>0.15937774940243077</v>
      </c>
      <c r="I17" s="253">
        <v>0</v>
      </c>
      <c r="J17" s="253">
        <v>0.15937774940243077</v>
      </c>
      <c r="K17" s="237">
        <v>0</v>
      </c>
      <c r="L17" s="149" t="s">
        <v>549</v>
      </c>
      <c r="M17" s="149" t="s">
        <v>1069</v>
      </c>
      <c r="N17" s="149">
        <v>12</v>
      </c>
      <c r="O17" t="s">
        <v>536</v>
      </c>
    </row>
    <row r="18" spans="1:16" x14ac:dyDescent="0.25">
      <c r="A18" t="s">
        <v>1159</v>
      </c>
      <c r="B18">
        <v>0</v>
      </c>
      <c r="C18" s="149">
        <v>121</v>
      </c>
      <c r="D18" s="16" t="s">
        <v>1799</v>
      </c>
      <c r="E18" s="16" t="s">
        <v>1284</v>
      </c>
      <c r="F18" s="16" t="s">
        <v>596</v>
      </c>
      <c r="G18" s="252" t="s">
        <v>12</v>
      </c>
      <c r="H18" s="253">
        <v>0.16066891035971548</v>
      </c>
      <c r="I18" s="253">
        <v>0</v>
      </c>
      <c r="J18" s="253">
        <v>0.16066891035971548</v>
      </c>
      <c r="K18" s="237">
        <v>0</v>
      </c>
      <c r="L18" s="149" t="s">
        <v>549</v>
      </c>
      <c r="M18" s="149" t="s">
        <v>1069</v>
      </c>
      <c r="N18" s="149">
        <v>12</v>
      </c>
      <c r="O18" t="s">
        <v>155</v>
      </c>
    </row>
    <row r="19" spans="1:16" x14ac:dyDescent="0.25">
      <c r="A19" t="s">
        <v>1213</v>
      </c>
      <c r="B19">
        <v>0</v>
      </c>
      <c r="C19" s="149">
        <v>18</v>
      </c>
      <c r="D19" s="16" t="s">
        <v>404</v>
      </c>
      <c r="E19" s="16" t="s">
        <v>905</v>
      </c>
      <c r="F19" s="16" t="s">
        <v>596</v>
      </c>
      <c r="G19" s="252" t="s">
        <v>12</v>
      </c>
      <c r="H19" s="253">
        <v>0.16716345039148192</v>
      </c>
      <c r="I19" s="253">
        <v>0</v>
      </c>
      <c r="J19" s="253">
        <v>0.16716345039148192</v>
      </c>
      <c r="K19" s="237">
        <v>0</v>
      </c>
      <c r="L19" s="149" t="s">
        <v>549</v>
      </c>
      <c r="M19" s="149" t="s">
        <v>1069</v>
      </c>
      <c r="N19" s="149">
        <v>12</v>
      </c>
      <c r="O19" t="s">
        <v>541</v>
      </c>
    </row>
    <row r="20" spans="1:16" x14ac:dyDescent="0.25">
      <c r="A20" t="s">
        <v>1203</v>
      </c>
      <c r="B20">
        <v>0</v>
      </c>
      <c r="C20" s="149">
        <v>16</v>
      </c>
      <c r="D20" s="16" t="s">
        <v>255</v>
      </c>
      <c r="E20" s="16" t="s">
        <v>255</v>
      </c>
      <c r="F20" s="16" t="s">
        <v>872</v>
      </c>
      <c r="G20" s="252" t="s">
        <v>8</v>
      </c>
      <c r="H20" s="253">
        <v>0.17008089390676831</v>
      </c>
      <c r="I20" s="253">
        <v>0</v>
      </c>
      <c r="J20" s="253">
        <v>0.17008089390676831</v>
      </c>
      <c r="K20" s="237">
        <v>0</v>
      </c>
      <c r="L20" s="149" t="s">
        <v>549</v>
      </c>
      <c r="M20" s="149" t="s">
        <v>1069</v>
      </c>
      <c r="N20" s="149">
        <v>12</v>
      </c>
      <c r="O20" t="s">
        <v>543</v>
      </c>
    </row>
    <row r="21" spans="1:16" x14ac:dyDescent="0.25">
      <c r="A21" t="s">
        <v>1179</v>
      </c>
      <c r="B21">
        <v>331930</v>
      </c>
      <c r="C21" s="149">
        <v>383</v>
      </c>
      <c r="D21" s="16" t="s">
        <v>397</v>
      </c>
      <c r="E21" s="16" t="s">
        <v>398</v>
      </c>
      <c r="F21" s="16" t="s">
        <v>797</v>
      </c>
      <c r="G21" s="252" t="s">
        <v>5</v>
      </c>
      <c r="H21" s="253">
        <v>0.19999999999999998</v>
      </c>
      <c r="I21" s="253">
        <v>0.15</v>
      </c>
      <c r="J21" s="253">
        <v>4.9999999999999996E-2</v>
      </c>
      <c r="K21" s="237">
        <v>0.75</v>
      </c>
      <c r="L21" s="149" t="s">
        <v>550</v>
      </c>
      <c r="M21" s="149" t="s">
        <v>547</v>
      </c>
      <c r="N21" s="149">
        <v>12</v>
      </c>
      <c r="O21" t="s">
        <v>398</v>
      </c>
    </row>
    <row r="22" spans="1:16" x14ac:dyDescent="0.25">
      <c r="A22" t="s">
        <v>1186</v>
      </c>
      <c r="B22">
        <v>0</v>
      </c>
      <c r="C22" s="149">
        <v>13</v>
      </c>
      <c r="D22" s="16" t="s">
        <v>2149</v>
      </c>
      <c r="E22" s="16" t="s">
        <v>218</v>
      </c>
      <c r="F22" s="16" t="s">
        <v>596</v>
      </c>
      <c r="G22" s="252" t="s">
        <v>12</v>
      </c>
      <c r="H22" s="253">
        <v>0.22931998684148691</v>
      </c>
      <c r="I22" s="253">
        <v>0</v>
      </c>
      <c r="J22" s="253">
        <v>0.22931998684148691</v>
      </c>
      <c r="K22" s="237">
        <v>0</v>
      </c>
      <c r="L22" s="149" t="s">
        <v>549</v>
      </c>
      <c r="M22" s="149" t="s">
        <v>1069</v>
      </c>
      <c r="N22" s="149">
        <v>12</v>
      </c>
      <c r="O22" t="s">
        <v>535</v>
      </c>
      <c r="P22" s="26"/>
    </row>
    <row r="23" spans="1:16" x14ac:dyDescent="0.25">
      <c r="A23" t="s">
        <v>1176</v>
      </c>
      <c r="B23">
        <v>331910</v>
      </c>
      <c r="C23" s="149">
        <v>360</v>
      </c>
      <c r="D23" s="16" t="s">
        <v>193</v>
      </c>
      <c r="E23" s="16" t="s">
        <v>194</v>
      </c>
      <c r="F23" s="16" t="s">
        <v>782</v>
      </c>
      <c r="G23" s="252" t="s">
        <v>6</v>
      </c>
      <c r="H23" s="253">
        <v>0.24166666666666667</v>
      </c>
      <c r="I23" s="253">
        <v>8.249999999999999E-2</v>
      </c>
      <c r="J23" s="253">
        <v>0.15916666666666668</v>
      </c>
      <c r="K23" s="237">
        <v>0.34137931034482755</v>
      </c>
      <c r="L23" s="149" t="s">
        <v>550</v>
      </c>
      <c r="M23" s="149" t="s">
        <v>547</v>
      </c>
      <c r="N23" s="149">
        <v>12</v>
      </c>
      <c r="O23" t="s">
        <v>194</v>
      </c>
    </row>
    <row r="24" spans="1:16" x14ac:dyDescent="0.25">
      <c r="A24" t="s">
        <v>1189</v>
      </c>
      <c r="B24">
        <v>0</v>
      </c>
      <c r="C24" s="149">
        <v>32</v>
      </c>
      <c r="D24" s="16" t="s">
        <v>227</v>
      </c>
      <c r="E24" s="16" t="s">
        <v>227</v>
      </c>
      <c r="F24" s="16" t="s">
        <v>596</v>
      </c>
      <c r="G24" s="252" t="s">
        <v>12</v>
      </c>
      <c r="H24" s="253">
        <v>0.24315437149630292</v>
      </c>
      <c r="I24" s="253">
        <v>0</v>
      </c>
      <c r="J24" s="253">
        <v>0.24315437149630292</v>
      </c>
      <c r="K24" s="237">
        <v>0</v>
      </c>
      <c r="L24" s="149" t="s">
        <v>549</v>
      </c>
      <c r="M24" s="149" t="s">
        <v>1069</v>
      </c>
      <c r="N24" s="149">
        <v>12</v>
      </c>
      <c r="O24" t="s">
        <v>1190</v>
      </c>
    </row>
    <row r="25" spans="1:16" x14ac:dyDescent="0.25">
      <c r="A25" t="s">
        <v>1091</v>
      </c>
      <c r="B25">
        <v>331190</v>
      </c>
      <c r="C25" s="149">
        <v>2</v>
      </c>
      <c r="D25" s="16" t="s">
        <v>78</v>
      </c>
      <c r="E25" s="16" t="s">
        <v>93</v>
      </c>
      <c r="F25" s="16" t="s">
        <v>1275</v>
      </c>
      <c r="G25" s="252" t="s">
        <v>13</v>
      </c>
      <c r="H25" s="253">
        <v>0.24499999999999997</v>
      </c>
      <c r="I25" s="253">
        <v>5.9166666666666645E-2</v>
      </c>
      <c r="J25" s="253">
        <v>0.18583333333333332</v>
      </c>
      <c r="K25" s="237">
        <v>0.24149659863945572</v>
      </c>
      <c r="L25" s="149" t="s">
        <v>550</v>
      </c>
      <c r="M25" s="149" t="s">
        <v>547</v>
      </c>
      <c r="N25" s="149">
        <v>12</v>
      </c>
      <c r="O25" t="s">
        <v>93</v>
      </c>
    </row>
    <row r="26" spans="1:16" x14ac:dyDescent="0.25">
      <c r="A26" t="s">
        <v>1086</v>
      </c>
      <c r="B26">
        <v>331150</v>
      </c>
      <c r="C26" s="149">
        <v>2</v>
      </c>
      <c r="D26" s="16" t="s">
        <v>78</v>
      </c>
      <c r="E26" s="16" t="s">
        <v>90</v>
      </c>
      <c r="F26" s="16" t="s">
        <v>598</v>
      </c>
      <c r="G26" s="252" t="s">
        <v>13</v>
      </c>
      <c r="H26" s="253">
        <v>0.25083333333333335</v>
      </c>
      <c r="I26" s="253">
        <v>6.0833333333333323E-2</v>
      </c>
      <c r="J26" s="253">
        <v>0.19000000000000003</v>
      </c>
      <c r="K26" s="237">
        <v>0.24252491694352155</v>
      </c>
      <c r="L26" s="149" t="s">
        <v>550</v>
      </c>
      <c r="M26" s="149" t="s">
        <v>547</v>
      </c>
      <c r="N26" s="149">
        <v>12</v>
      </c>
      <c r="O26" t="s">
        <v>90</v>
      </c>
    </row>
    <row r="27" spans="1:16" x14ac:dyDescent="0.25">
      <c r="A27" t="s">
        <v>1094</v>
      </c>
      <c r="B27">
        <v>331210</v>
      </c>
      <c r="C27" s="149">
        <v>0</v>
      </c>
      <c r="D27" s="16" t="s">
        <v>78</v>
      </c>
      <c r="E27" s="16" t="s">
        <v>1095</v>
      </c>
      <c r="F27" s="16" t="s">
        <v>598</v>
      </c>
      <c r="G27" s="252" t="s">
        <v>13</v>
      </c>
      <c r="H27" s="253">
        <v>0.2525</v>
      </c>
      <c r="I27" s="253">
        <v>6.083333333333335E-2</v>
      </c>
      <c r="J27" s="253">
        <v>0.19166666666666665</v>
      </c>
      <c r="K27" s="237">
        <v>0.24092409240924098</v>
      </c>
      <c r="L27" s="149" t="s">
        <v>550</v>
      </c>
      <c r="M27" s="149" t="s">
        <v>547</v>
      </c>
      <c r="N27" s="149">
        <v>12</v>
      </c>
      <c r="O27" t="s">
        <v>411</v>
      </c>
    </row>
    <row r="28" spans="1:16" x14ac:dyDescent="0.25">
      <c r="A28" t="s">
        <v>1076</v>
      </c>
      <c r="B28">
        <v>331080</v>
      </c>
      <c r="C28" s="149">
        <v>2</v>
      </c>
      <c r="D28" s="16" t="s">
        <v>78</v>
      </c>
      <c r="E28" s="16" t="s">
        <v>84</v>
      </c>
      <c r="F28" s="16" t="s">
        <v>598</v>
      </c>
      <c r="G28" s="252" t="s">
        <v>13</v>
      </c>
      <c r="H28" s="253">
        <v>0.2525</v>
      </c>
      <c r="I28" s="253">
        <v>6.083333333333335E-2</v>
      </c>
      <c r="J28" s="253">
        <v>0.19166666666666665</v>
      </c>
      <c r="K28" s="237">
        <v>0.24092409240924098</v>
      </c>
      <c r="L28" s="149" t="s">
        <v>550</v>
      </c>
      <c r="M28" s="149" t="s">
        <v>547</v>
      </c>
      <c r="N28" s="149">
        <v>12</v>
      </c>
      <c r="O28" t="s">
        <v>84</v>
      </c>
    </row>
    <row r="29" spans="1:16" x14ac:dyDescent="0.25">
      <c r="A29" t="s">
        <v>1077</v>
      </c>
      <c r="B29">
        <v>331090</v>
      </c>
      <c r="C29" s="149">
        <v>2</v>
      </c>
      <c r="D29" s="16" t="s">
        <v>78</v>
      </c>
      <c r="E29" s="16" t="s">
        <v>82</v>
      </c>
      <c r="F29" s="16" t="s">
        <v>598</v>
      </c>
      <c r="G29" s="252" t="s">
        <v>13</v>
      </c>
      <c r="H29" s="253">
        <v>0.2525</v>
      </c>
      <c r="I29" s="253">
        <v>6.083333333333335E-2</v>
      </c>
      <c r="J29" s="253">
        <v>0.19166666666666665</v>
      </c>
      <c r="K29" s="237">
        <v>0.24092409240924098</v>
      </c>
      <c r="L29" s="149" t="s">
        <v>550</v>
      </c>
      <c r="M29" s="149" t="s">
        <v>547</v>
      </c>
      <c r="N29" s="149">
        <v>12</v>
      </c>
      <c r="O29" t="s">
        <v>82</v>
      </c>
    </row>
    <row r="30" spans="1:16" x14ac:dyDescent="0.25">
      <c r="A30" t="s">
        <v>1085</v>
      </c>
      <c r="B30">
        <v>331140</v>
      </c>
      <c r="C30" s="149">
        <v>2</v>
      </c>
      <c r="D30" s="16" t="s">
        <v>78</v>
      </c>
      <c r="E30" s="16" t="s">
        <v>89</v>
      </c>
      <c r="F30" s="16" t="s">
        <v>598</v>
      </c>
      <c r="G30" s="252" t="s">
        <v>13</v>
      </c>
      <c r="H30" s="253">
        <v>0.2525</v>
      </c>
      <c r="I30" s="253">
        <v>6.083333333333335E-2</v>
      </c>
      <c r="J30" s="253">
        <v>0.19166666666666665</v>
      </c>
      <c r="K30" s="237">
        <v>0.24092409240924098</v>
      </c>
      <c r="L30" s="149" t="s">
        <v>550</v>
      </c>
      <c r="M30" s="149" t="s">
        <v>547</v>
      </c>
      <c r="N30" s="149">
        <v>12</v>
      </c>
      <c r="O30" t="s">
        <v>89</v>
      </c>
    </row>
    <row r="31" spans="1:16" x14ac:dyDescent="0.25">
      <c r="A31" t="s">
        <v>1087</v>
      </c>
      <c r="B31">
        <v>331155</v>
      </c>
      <c r="C31" s="149">
        <v>2</v>
      </c>
      <c r="D31" s="16" t="s">
        <v>78</v>
      </c>
      <c r="E31" s="16" t="s">
        <v>96</v>
      </c>
      <c r="F31" s="16" t="s">
        <v>598</v>
      </c>
      <c r="G31" s="252" t="s">
        <v>13</v>
      </c>
      <c r="H31" s="253">
        <v>0.2525</v>
      </c>
      <c r="I31" s="253">
        <v>6.083333333333335E-2</v>
      </c>
      <c r="J31" s="253">
        <v>0.19166666666666665</v>
      </c>
      <c r="K31" s="237">
        <v>0.24092409240924098</v>
      </c>
      <c r="L31" s="149" t="s">
        <v>550</v>
      </c>
      <c r="M31" s="149" t="s">
        <v>547</v>
      </c>
      <c r="N31" s="149">
        <v>12</v>
      </c>
      <c r="O31" t="s">
        <v>96</v>
      </c>
    </row>
    <row r="32" spans="1:16" x14ac:dyDescent="0.25">
      <c r="A32" t="s">
        <v>1177</v>
      </c>
      <c r="B32">
        <v>0</v>
      </c>
      <c r="C32" s="149">
        <v>10</v>
      </c>
      <c r="D32" s="16" t="s">
        <v>784</v>
      </c>
      <c r="E32" s="16" t="s">
        <v>784</v>
      </c>
      <c r="F32" s="16" t="s">
        <v>786</v>
      </c>
      <c r="G32" s="252" t="s">
        <v>7</v>
      </c>
      <c r="H32" s="253">
        <v>0.26463429777722586</v>
      </c>
      <c r="I32" s="253">
        <v>0</v>
      </c>
      <c r="J32" s="253">
        <v>0.26463429777722586</v>
      </c>
      <c r="K32" s="237">
        <v>0</v>
      </c>
      <c r="L32" s="149" t="s">
        <v>549</v>
      </c>
      <c r="M32" s="149" t="s">
        <v>1069</v>
      </c>
      <c r="N32" s="149">
        <v>12</v>
      </c>
      <c r="O32" t="s">
        <v>538</v>
      </c>
    </row>
    <row r="33" spans="1:16" x14ac:dyDescent="0.25">
      <c r="A33" t="s">
        <v>1269</v>
      </c>
      <c r="B33">
        <v>332070</v>
      </c>
      <c r="C33" s="149">
        <v>289</v>
      </c>
      <c r="D33" s="16" t="s">
        <v>251</v>
      </c>
      <c r="E33" s="16" t="s">
        <v>252</v>
      </c>
      <c r="F33" s="16" t="s">
        <v>867</v>
      </c>
      <c r="G33" s="252" t="s">
        <v>4</v>
      </c>
      <c r="H33" s="253">
        <v>0.29999999999999993</v>
      </c>
      <c r="I33" s="253">
        <v>6.9999999999999868E-2</v>
      </c>
      <c r="J33" s="253">
        <v>0.23000000000000007</v>
      </c>
      <c r="K33" s="237">
        <v>0.23333333333333295</v>
      </c>
      <c r="L33" s="149" t="s">
        <v>550</v>
      </c>
      <c r="M33" s="149" t="s">
        <v>547</v>
      </c>
      <c r="N33" s="149">
        <v>12</v>
      </c>
      <c r="O33" t="s">
        <v>252</v>
      </c>
      <c r="P33" t="s">
        <v>2170</v>
      </c>
    </row>
    <row r="34" spans="1:16" x14ac:dyDescent="0.25">
      <c r="A34" t="s">
        <v>1082</v>
      </c>
      <c r="B34">
        <v>331120</v>
      </c>
      <c r="C34" s="149">
        <v>2</v>
      </c>
      <c r="D34" s="16" t="s">
        <v>78</v>
      </c>
      <c r="E34" s="16" t="s">
        <v>1083</v>
      </c>
      <c r="F34" s="16" t="s">
        <v>1275</v>
      </c>
      <c r="G34" s="252" t="s">
        <v>13</v>
      </c>
      <c r="H34" s="253">
        <v>0.31583333333333341</v>
      </c>
      <c r="I34" s="253">
        <v>5.8333333333333348E-2</v>
      </c>
      <c r="J34" s="253">
        <v>0.25750000000000006</v>
      </c>
      <c r="K34" s="237">
        <v>0.18469656992084432</v>
      </c>
      <c r="L34" s="149" t="s">
        <v>550</v>
      </c>
      <c r="M34" s="149" t="s">
        <v>547</v>
      </c>
      <c r="N34" s="149">
        <v>12</v>
      </c>
      <c r="O34" t="s">
        <v>1083</v>
      </c>
    </row>
    <row r="35" spans="1:16" x14ac:dyDescent="0.25">
      <c r="A35" t="s">
        <v>1067</v>
      </c>
      <c r="B35">
        <v>331040</v>
      </c>
      <c r="C35" s="149">
        <v>293</v>
      </c>
      <c r="D35" s="16" t="s">
        <v>65</v>
      </c>
      <c r="E35" s="16" t="s">
        <v>66</v>
      </c>
      <c r="F35" s="16" t="s">
        <v>580</v>
      </c>
      <c r="G35" s="252" t="s">
        <v>4</v>
      </c>
      <c r="H35" s="253">
        <v>0.31999999999999995</v>
      </c>
      <c r="I35" s="253">
        <v>0.17999999999999991</v>
      </c>
      <c r="J35" s="253">
        <v>0.14000000000000004</v>
      </c>
      <c r="K35" s="237">
        <v>0.56249999999999978</v>
      </c>
      <c r="L35" s="149" t="s">
        <v>550</v>
      </c>
      <c r="M35" s="149" t="s">
        <v>547</v>
      </c>
      <c r="N35" s="149">
        <v>8</v>
      </c>
      <c r="O35" t="s">
        <v>66</v>
      </c>
    </row>
    <row r="36" spans="1:16" x14ac:dyDescent="0.25">
      <c r="A36" t="s">
        <v>1227</v>
      </c>
      <c r="B36">
        <v>332340</v>
      </c>
      <c r="C36" s="149">
        <v>150</v>
      </c>
      <c r="D36" s="16" t="s">
        <v>299</v>
      </c>
      <c r="E36" s="16" t="s">
        <v>166</v>
      </c>
      <c r="F36" s="16" t="s">
        <v>937</v>
      </c>
      <c r="G36" s="252" t="s">
        <v>5</v>
      </c>
      <c r="H36" s="253">
        <v>0.39333333333333337</v>
      </c>
      <c r="I36" s="253">
        <v>0.18250000000000002</v>
      </c>
      <c r="J36" s="253">
        <v>0.21083333333333334</v>
      </c>
      <c r="K36" s="237">
        <v>0.46398305084745767</v>
      </c>
      <c r="L36" s="149" t="s">
        <v>550</v>
      </c>
      <c r="M36" s="149" t="s">
        <v>547</v>
      </c>
      <c r="N36" s="149">
        <v>12</v>
      </c>
      <c r="O36" t="s">
        <v>166</v>
      </c>
    </row>
    <row r="37" spans="1:16" x14ac:dyDescent="0.25">
      <c r="A37" t="s">
        <v>1178</v>
      </c>
      <c r="B37">
        <v>331920</v>
      </c>
      <c r="C37" s="149">
        <v>160</v>
      </c>
      <c r="D37" s="16" t="s">
        <v>200</v>
      </c>
      <c r="E37" s="16" t="s">
        <v>793</v>
      </c>
      <c r="F37" s="16" t="s">
        <v>792</v>
      </c>
      <c r="G37" s="252" t="s">
        <v>7</v>
      </c>
      <c r="H37" s="253">
        <v>0.41166666666666663</v>
      </c>
      <c r="I37" s="253">
        <v>0.15583333333333321</v>
      </c>
      <c r="J37" s="253">
        <v>0.25583333333333341</v>
      </c>
      <c r="K37" s="237">
        <v>0.37854251012145723</v>
      </c>
      <c r="L37" s="149" t="s">
        <v>550</v>
      </c>
      <c r="M37" s="149" t="s">
        <v>547</v>
      </c>
      <c r="N37" s="149">
        <v>12</v>
      </c>
      <c r="O37" t="s">
        <v>793</v>
      </c>
    </row>
    <row r="38" spans="1:16" x14ac:dyDescent="0.25">
      <c r="A38" t="s">
        <v>1182</v>
      </c>
      <c r="B38">
        <v>331970</v>
      </c>
      <c r="C38" s="149">
        <v>442</v>
      </c>
      <c r="D38" s="16" t="s">
        <v>209</v>
      </c>
      <c r="E38" s="16" t="s">
        <v>210</v>
      </c>
      <c r="F38" s="16" t="s">
        <v>812</v>
      </c>
      <c r="G38" s="252" t="s">
        <v>4</v>
      </c>
      <c r="H38" s="253">
        <v>0.42</v>
      </c>
      <c r="I38" s="253">
        <v>0.27500000000000002</v>
      </c>
      <c r="J38" s="253">
        <v>0.14499999999999999</v>
      </c>
      <c r="K38" s="237">
        <v>0.65476190476190488</v>
      </c>
      <c r="L38" s="149" t="s">
        <v>550</v>
      </c>
      <c r="M38" s="149" t="s">
        <v>547</v>
      </c>
      <c r="N38" s="149">
        <v>12</v>
      </c>
      <c r="O38" t="s">
        <v>210</v>
      </c>
    </row>
    <row r="39" spans="1:16" x14ac:dyDescent="0.25">
      <c r="A39" t="s">
        <v>1205</v>
      </c>
      <c r="B39">
        <v>332130</v>
      </c>
      <c r="C39" s="149">
        <v>17</v>
      </c>
      <c r="D39" s="16" t="s">
        <v>258</v>
      </c>
      <c r="E39" s="16" t="s">
        <v>259</v>
      </c>
      <c r="F39" s="16" t="s">
        <v>889</v>
      </c>
      <c r="G39" s="252" t="s">
        <v>11</v>
      </c>
      <c r="H39" s="253">
        <v>0.43250000000000005</v>
      </c>
      <c r="I39" s="253">
        <v>0.26083333333333342</v>
      </c>
      <c r="J39" s="253">
        <v>0.17166666666666663</v>
      </c>
      <c r="K39" s="237">
        <v>0.60308285163776509</v>
      </c>
      <c r="L39" s="149" t="s">
        <v>550</v>
      </c>
      <c r="M39" s="149" t="s">
        <v>547</v>
      </c>
      <c r="N39" s="149">
        <v>12</v>
      </c>
      <c r="O39" t="s">
        <v>259</v>
      </c>
    </row>
    <row r="40" spans="1:16" x14ac:dyDescent="0.25">
      <c r="A40" t="s">
        <v>1209</v>
      </c>
      <c r="B40">
        <v>332170</v>
      </c>
      <c r="C40" s="149">
        <v>353</v>
      </c>
      <c r="D40" s="16" t="s">
        <v>266</v>
      </c>
      <c r="E40" s="16" t="s">
        <v>267</v>
      </c>
      <c r="F40" s="16" t="s">
        <v>897</v>
      </c>
      <c r="G40" s="252" t="s">
        <v>8</v>
      </c>
      <c r="H40" s="253">
        <v>0.43500000000000011</v>
      </c>
      <c r="I40" s="253">
        <v>5.500000000000016E-2</v>
      </c>
      <c r="J40" s="253">
        <v>0.37999999999999995</v>
      </c>
      <c r="K40" s="237">
        <v>0.12643678160919575</v>
      </c>
      <c r="L40" s="149" t="s">
        <v>550</v>
      </c>
      <c r="M40" s="149" t="s">
        <v>547</v>
      </c>
      <c r="N40" s="149">
        <v>12</v>
      </c>
      <c r="O40" t="s">
        <v>267</v>
      </c>
    </row>
    <row r="41" spans="1:16" x14ac:dyDescent="0.25">
      <c r="A41" t="s">
        <v>1081</v>
      </c>
      <c r="B41">
        <v>332010</v>
      </c>
      <c r="C41" s="149">
        <v>417</v>
      </c>
      <c r="D41" s="16" t="s">
        <v>78</v>
      </c>
      <c r="E41" s="16" t="s">
        <v>224</v>
      </c>
      <c r="F41" s="16" t="s">
        <v>832</v>
      </c>
      <c r="G41" s="252" t="s">
        <v>13</v>
      </c>
      <c r="H41" s="253">
        <v>0.43600000000000005</v>
      </c>
      <c r="I41" s="253">
        <v>0.14800000000000002</v>
      </c>
      <c r="J41" s="253">
        <v>0.28800000000000003</v>
      </c>
      <c r="K41" s="237">
        <v>0.33944954128440369</v>
      </c>
      <c r="L41" s="149" t="s">
        <v>550</v>
      </c>
      <c r="M41" s="149" t="s">
        <v>547</v>
      </c>
      <c r="N41" s="149">
        <v>12</v>
      </c>
      <c r="O41" t="s">
        <v>224</v>
      </c>
    </row>
    <row r="42" spans="1:16" x14ac:dyDescent="0.25">
      <c r="A42" t="s">
        <v>1263</v>
      </c>
      <c r="B42">
        <v>332850</v>
      </c>
      <c r="C42" s="149">
        <v>741</v>
      </c>
      <c r="D42" s="16" t="s">
        <v>371</v>
      </c>
      <c r="E42" s="16" t="s">
        <v>372</v>
      </c>
      <c r="F42" s="16" t="s">
        <v>1028</v>
      </c>
      <c r="G42" s="252" t="s">
        <v>5</v>
      </c>
      <c r="H42" s="253">
        <v>0.4383333333333333</v>
      </c>
      <c r="I42" s="253">
        <v>0.23749999999999999</v>
      </c>
      <c r="J42" s="253">
        <v>0.20083333333333331</v>
      </c>
      <c r="K42" s="237">
        <v>0.54182509505703425</v>
      </c>
      <c r="L42" s="149" t="s">
        <v>550</v>
      </c>
      <c r="M42" s="149" t="s">
        <v>547</v>
      </c>
      <c r="N42" s="149">
        <v>12</v>
      </c>
      <c r="O42" t="s">
        <v>372</v>
      </c>
    </row>
    <row r="43" spans="1:16" x14ac:dyDescent="0.25">
      <c r="A43" t="s">
        <v>1064</v>
      </c>
      <c r="B43">
        <v>331010</v>
      </c>
      <c r="C43" s="149">
        <v>449</v>
      </c>
      <c r="D43" s="16" t="s">
        <v>59</v>
      </c>
      <c r="E43" s="16" t="s">
        <v>60</v>
      </c>
      <c r="F43" s="16" t="s">
        <v>574</v>
      </c>
      <c r="G43" s="252" t="s">
        <v>8</v>
      </c>
      <c r="H43" s="253">
        <v>0.45000000000000012</v>
      </c>
      <c r="I43" s="253">
        <v>0.30416666666666681</v>
      </c>
      <c r="J43" s="253">
        <v>0.14583333333333329</v>
      </c>
      <c r="K43" s="237">
        <v>0.67592592592592604</v>
      </c>
      <c r="L43" s="149" t="s">
        <v>550</v>
      </c>
      <c r="M43" s="149" t="s">
        <v>547</v>
      </c>
      <c r="N43" s="149">
        <v>12</v>
      </c>
      <c r="O43" t="s">
        <v>60</v>
      </c>
    </row>
    <row r="44" spans="1:16" x14ac:dyDescent="0.25">
      <c r="A44" t="s">
        <v>1093</v>
      </c>
      <c r="B44">
        <v>331200</v>
      </c>
      <c r="C44" s="149">
        <v>2</v>
      </c>
      <c r="D44" s="16" t="s">
        <v>78</v>
      </c>
      <c r="E44" s="16" t="s">
        <v>393</v>
      </c>
      <c r="F44" s="16" t="s">
        <v>622</v>
      </c>
      <c r="G44" s="252" t="s">
        <v>14</v>
      </c>
      <c r="H44" s="253">
        <v>0.46083333333333337</v>
      </c>
      <c r="I44" s="253">
        <v>0.24583333333333332</v>
      </c>
      <c r="J44" s="253">
        <v>0.21500000000000005</v>
      </c>
      <c r="K44" s="237">
        <v>0.53345388788426751</v>
      </c>
      <c r="L44" s="149" t="s">
        <v>550</v>
      </c>
      <c r="M44" s="149" t="s">
        <v>547</v>
      </c>
      <c r="N44" s="149">
        <v>12</v>
      </c>
      <c r="O44" t="s">
        <v>393</v>
      </c>
    </row>
    <row r="45" spans="1:16" x14ac:dyDescent="0.25">
      <c r="A45" t="s">
        <v>1096</v>
      </c>
      <c r="B45">
        <v>331220</v>
      </c>
      <c r="C45" s="149">
        <v>2</v>
      </c>
      <c r="D45" s="16" t="s">
        <v>78</v>
      </c>
      <c r="E45" s="16" t="s">
        <v>1097</v>
      </c>
      <c r="F45" s="16" t="s">
        <v>622</v>
      </c>
      <c r="G45" s="252" t="s">
        <v>14</v>
      </c>
      <c r="H45" s="253">
        <v>0.46249999999999997</v>
      </c>
      <c r="I45" s="253">
        <v>0.24666666666666662</v>
      </c>
      <c r="J45" s="253">
        <v>0.21583333333333335</v>
      </c>
      <c r="K45" s="237">
        <v>0.53333333333333321</v>
      </c>
      <c r="L45" s="149" t="s">
        <v>550</v>
      </c>
      <c r="M45" s="149" t="s">
        <v>547</v>
      </c>
      <c r="N45" s="149">
        <v>12</v>
      </c>
      <c r="O45" t="s">
        <v>1097</v>
      </c>
    </row>
    <row r="46" spans="1:16" x14ac:dyDescent="0.25">
      <c r="A46" t="s">
        <v>1167</v>
      </c>
      <c r="B46">
        <v>331820</v>
      </c>
      <c r="C46" s="149">
        <v>432</v>
      </c>
      <c r="D46" s="16" t="s">
        <v>173</v>
      </c>
      <c r="E46" s="16" t="s">
        <v>174</v>
      </c>
      <c r="F46" s="16" t="s">
        <v>760</v>
      </c>
      <c r="G46" s="252" t="s">
        <v>11</v>
      </c>
      <c r="H46" s="253">
        <v>0.46999999999999981</v>
      </c>
      <c r="I46" s="253">
        <v>0.24916666666666645</v>
      </c>
      <c r="J46" s="253">
        <v>0.22083333333333335</v>
      </c>
      <c r="K46" s="237">
        <v>0.530141843971631</v>
      </c>
      <c r="L46" s="149" t="s">
        <v>550</v>
      </c>
      <c r="M46" s="149" t="s">
        <v>547</v>
      </c>
      <c r="N46" s="149">
        <v>12</v>
      </c>
      <c r="O46" t="s">
        <v>174</v>
      </c>
    </row>
    <row r="47" spans="1:16" x14ac:dyDescent="0.25">
      <c r="A47" t="s">
        <v>1236</v>
      </c>
      <c r="B47">
        <v>332430</v>
      </c>
      <c r="C47" s="149">
        <v>45</v>
      </c>
      <c r="D47" s="16" t="s">
        <v>311</v>
      </c>
      <c r="E47" s="16" t="s">
        <v>956</v>
      </c>
      <c r="F47" s="16" t="s">
        <v>955</v>
      </c>
      <c r="G47" s="252" t="s">
        <v>6</v>
      </c>
      <c r="H47" s="253">
        <v>0.46999999999999992</v>
      </c>
      <c r="I47" s="253">
        <v>0.27583333333333326</v>
      </c>
      <c r="J47" s="253">
        <v>0.19416666666666668</v>
      </c>
      <c r="K47" s="237">
        <v>0.58687943262411346</v>
      </c>
      <c r="L47" s="149" t="s">
        <v>550</v>
      </c>
      <c r="M47" s="149" t="s">
        <v>547</v>
      </c>
      <c r="N47" s="149">
        <v>12</v>
      </c>
      <c r="O47" t="s">
        <v>956</v>
      </c>
    </row>
    <row r="48" spans="1:16" x14ac:dyDescent="0.25">
      <c r="A48" t="s">
        <v>1264</v>
      </c>
      <c r="B48">
        <v>332860</v>
      </c>
      <c r="C48" s="149">
        <v>106</v>
      </c>
      <c r="D48" s="16" t="s">
        <v>373</v>
      </c>
      <c r="E48" s="16" t="s">
        <v>407</v>
      </c>
      <c r="F48" s="16" t="s">
        <v>1030</v>
      </c>
      <c r="G48" s="252" t="s">
        <v>4</v>
      </c>
      <c r="H48" s="253">
        <v>0.47166666666666668</v>
      </c>
      <c r="I48" s="253">
        <v>0.22166666666666668</v>
      </c>
      <c r="J48" s="253">
        <v>0.25</v>
      </c>
      <c r="K48" s="237">
        <v>0.46996466431095407</v>
      </c>
      <c r="L48" s="149" t="s">
        <v>550</v>
      </c>
      <c r="M48" s="149" t="s">
        <v>547</v>
      </c>
      <c r="N48" s="149">
        <v>12</v>
      </c>
      <c r="O48" t="s">
        <v>407</v>
      </c>
    </row>
    <row r="49" spans="1:15" x14ac:dyDescent="0.25">
      <c r="A49" t="s">
        <v>1237</v>
      </c>
      <c r="B49">
        <v>332440</v>
      </c>
      <c r="C49" s="149">
        <v>357</v>
      </c>
      <c r="D49" s="16" t="s">
        <v>313</v>
      </c>
      <c r="E49" s="16" t="s">
        <v>314</v>
      </c>
      <c r="F49" s="16" t="s">
        <v>958</v>
      </c>
      <c r="G49" s="252" t="s">
        <v>8</v>
      </c>
      <c r="H49" s="253">
        <v>0.47166666666666668</v>
      </c>
      <c r="I49" s="253">
        <v>0.27500000000000002</v>
      </c>
      <c r="J49" s="253">
        <v>0.19666666666666666</v>
      </c>
      <c r="K49" s="237">
        <v>0.58303886925795056</v>
      </c>
      <c r="L49" s="149" t="s">
        <v>550</v>
      </c>
      <c r="M49" s="149" t="s">
        <v>547</v>
      </c>
      <c r="N49" s="149">
        <v>12</v>
      </c>
      <c r="O49" t="s">
        <v>314</v>
      </c>
    </row>
    <row r="50" spans="1:15" x14ac:dyDescent="0.25">
      <c r="A50" t="s">
        <v>1078</v>
      </c>
      <c r="B50">
        <v>331100</v>
      </c>
      <c r="C50" s="149">
        <v>2</v>
      </c>
      <c r="D50" s="16" t="s">
        <v>78</v>
      </c>
      <c r="E50" s="16" t="s">
        <v>1079</v>
      </c>
      <c r="F50" s="16" t="s">
        <v>622</v>
      </c>
      <c r="G50" s="252" t="s">
        <v>14</v>
      </c>
      <c r="H50" s="253">
        <v>0.48916666666666675</v>
      </c>
      <c r="I50" s="253">
        <v>0.24750000000000005</v>
      </c>
      <c r="J50" s="253">
        <v>0.2416666666666667</v>
      </c>
      <c r="K50" s="237">
        <v>0.50596252129471897</v>
      </c>
      <c r="L50" s="149" t="s">
        <v>550</v>
      </c>
      <c r="M50" s="149" t="s">
        <v>547</v>
      </c>
      <c r="N50" s="149">
        <v>12</v>
      </c>
      <c r="O50" t="s">
        <v>1079</v>
      </c>
    </row>
    <row r="51" spans="1:15" x14ac:dyDescent="0.25">
      <c r="A51" t="s">
        <v>1225</v>
      </c>
      <c r="B51">
        <v>332110</v>
      </c>
      <c r="C51" s="149">
        <v>661</v>
      </c>
      <c r="D51" s="16" t="s">
        <v>295</v>
      </c>
      <c r="E51" s="16" t="s">
        <v>296</v>
      </c>
      <c r="F51" s="16" t="s">
        <v>933</v>
      </c>
      <c r="G51" s="252" t="s">
        <v>6</v>
      </c>
      <c r="H51" s="253">
        <v>0.5</v>
      </c>
      <c r="I51" s="253">
        <v>0.35499999999999998</v>
      </c>
      <c r="J51" s="253">
        <v>0.14499999999999999</v>
      </c>
      <c r="K51" s="237">
        <v>0.71</v>
      </c>
      <c r="L51" s="149" t="s">
        <v>550</v>
      </c>
      <c r="M51" s="149" t="s">
        <v>547</v>
      </c>
      <c r="N51" s="149">
        <v>12</v>
      </c>
      <c r="O51" t="s">
        <v>296</v>
      </c>
    </row>
    <row r="52" spans="1:15" x14ac:dyDescent="0.25">
      <c r="A52" t="s">
        <v>1207</v>
      </c>
      <c r="B52">
        <v>332150</v>
      </c>
      <c r="C52" s="149">
        <v>281</v>
      </c>
      <c r="D52" s="16" t="s">
        <v>262</v>
      </c>
      <c r="E52" s="16" t="s">
        <v>263</v>
      </c>
      <c r="F52" s="16" t="s">
        <v>893</v>
      </c>
      <c r="G52" s="252" t="s">
        <v>9</v>
      </c>
      <c r="H52" s="253">
        <v>0.51999999999999991</v>
      </c>
      <c r="I52" s="253">
        <v>0.30666666666666653</v>
      </c>
      <c r="J52" s="253">
        <v>0.21333333333333337</v>
      </c>
      <c r="K52" s="237">
        <v>0.58974358974358954</v>
      </c>
      <c r="L52" s="149" t="s">
        <v>550</v>
      </c>
      <c r="M52" s="149" t="s">
        <v>547</v>
      </c>
      <c r="N52" s="149">
        <v>12</v>
      </c>
      <c r="O52" t="s">
        <v>263</v>
      </c>
    </row>
    <row r="53" spans="1:15" x14ac:dyDescent="0.25">
      <c r="A53" t="s">
        <v>1246</v>
      </c>
      <c r="B53">
        <v>332560</v>
      </c>
      <c r="C53" s="149">
        <v>339</v>
      </c>
      <c r="D53" s="16" t="s">
        <v>336</v>
      </c>
      <c r="E53" s="16" t="s">
        <v>337</v>
      </c>
      <c r="F53" s="16" t="s">
        <v>979</v>
      </c>
      <c r="G53" s="252" t="s">
        <v>4</v>
      </c>
      <c r="H53" s="253">
        <v>0.52250000000000008</v>
      </c>
      <c r="I53" s="253">
        <v>0.35416666666666674</v>
      </c>
      <c r="J53" s="253">
        <v>0.16833333333333333</v>
      </c>
      <c r="K53" s="237">
        <v>0.67783094098883578</v>
      </c>
      <c r="L53" s="149" t="s">
        <v>550</v>
      </c>
      <c r="M53" s="149" t="s">
        <v>547</v>
      </c>
      <c r="N53" s="149">
        <v>12</v>
      </c>
      <c r="O53" t="s">
        <v>337</v>
      </c>
    </row>
    <row r="54" spans="1:15" x14ac:dyDescent="0.25">
      <c r="A54" t="s">
        <v>1105</v>
      </c>
      <c r="B54">
        <v>331280</v>
      </c>
      <c r="C54" s="149">
        <v>169</v>
      </c>
      <c r="D54" s="16" t="s">
        <v>101</v>
      </c>
      <c r="E54" s="16" t="s">
        <v>106</v>
      </c>
      <c r="F54" s="16" t="s">
        <v>647</v>
      </c>
      <c r="G54" s="252" t="s">
        <v>9</v>
      </c>
      <c r="H54" s="253">
        <v>0.52833333333333343</v>
      </c>
      <c r="I54" s="253">
        <v>0.32750000000000012</v>
      </c>
      <c r="J54" s="253">
        <v>0.20083333333333331</v>
      </c>
      <c r="K54" s="237">
        <v>0.61987381703470046</v>
      </c>
      <c r="L54" s="149" t="s">
        <v>550</v>
      </c>
      <c r="M54" s="149" t="s">
        <v>547</v>
      </c>
      <c r="N54" s="149">
        <v>12</v>
      </c>
      <c r="O54" t="s">
        <v>106</v>
      </c>
    </row>
    <row r="55" spans="1:15" x14ac:dyDescent="0.25">
      <c r="A55" t="s">
        <v>1157</v>
      </c>
      <c r="B55">
        <v>332900</v>
      </c>
      <c r="C55" s="149">
        <v>53</v>
      </c>
      <c r="D55" s="16" t="s">
        <v>2003</v>
      </c>
      <c r="E55" s="16" t="s">
        <v>382</v>
      </c>
      <c r="F55" s="16" t="s">
        <v>702</v>
      </c>
      <c r="G55" s="252" t="s">
        <v>13</v>
      </c>
      <c r="H55" s="253">
        <v>0.52833333333333343</v>
      </c>
      <c r="I55" s="253">
        <v>0.31750000000000012</v>
      </c>
      <c r="J55" s="253">
        <v>0.21083333333333332</v>
      </c>
      <c r="K55" s="237">
        <v>0.60094637223974778</v>
      </c>
      <c r="L55" s="149" t="s">
        <v>550</v>
      </c>
      <c r="M55" s="149" t="s">
        <v>547</v>
      </c>
      <c r="N55" s="149">
        <v>12</v>
      </c>
      <c r="O55" t="s">
        <v>382</v>
      </c>
    </row>
    <row r="56" spans="1:15" x14ac:dyDescent="0.25">
      <c r="A56" t="s">
        <v>1139</v>
      </c>
      <c r="B56">
        <v>331570</v>
      </c>
      <c r="C56" s="149">
        <v>169</v>
      </c>
      <c r="D56" s="16" t="s">
        <v>101</v>
      </c>
      <c r="E56" s="16" t="s">
        <v>135</v>
      </c>
      <c r="F56" s="16" t="s">
        <v>678</v>
      </c>
      <c r="G56" s="252" t="s">
        <v>9</v>
      </c>
      <c r="H56" s="253">
        <v>0.53000000000000014</v>
      </c>
      <c r="I56" s="253">
        <v>0.32916666666666683</v>
      </c>
      <c r="J56" s="253">
        <v>0.20083333333333331</v>
      </c>
      <c r="K56" s="237">
        <v>0.62106918238993725</v>
      </c>
      <c r="L56" s="149" t="s">
        <v>550</v>
      </c>
      <c r="M56" s="149" t="s">
        <v>547</v>
      </c>
      <c r="N56" s="149">
        <v>12</v>
      </c>
      <c r="O56" t="s">
        <v>135</v>
      </c>
    </row>
    <row r="57" spans="1:15" x14ac:dyDescent="0.25">
      <c r="A57" t="s">
        <v>1235</v>
      </c>
      <c r="B57">
        <v>332420</v>
      </c>
      <c r="C57" s="149">
        <v>408</v>
      </c>
      <c r="D57" s="16" t="s">
        <v>309</v>
      </c>
      <c r="E57" s="16" t="s">
        <v>310</v>
      </c>
      <c r="F57" s="16" t="s">
        <v>953</v>
      </c>
      <c r="G57" s="252" t="s">
        <v>9</v>
      </c>
      <c r="H57" s="253">
        <v>0.53000000000000014</v>
      </c>
      <c r="I57" s="253">
        <v>0.33750000000000013</v>
      </c>
      <c r="J57" s="253">
        <v>0.19249999999999998</v>
      </c>
      <c r="K57" s="237">
        <v>0.63679245283018882</v>
      </c>
      <c r="L57" s="149" t="s">
        <v>550</v>
      </c>
      <c r="M57" s="149" t="s">
        <v>547</v>
      </c>
      <c r="N57" s="149">
        <v>12</v>
      </c>
      <c r="O57" t="s">
        <v>310</v>
      </c>
    </row>
    <row r="58" spans="1:15" x14ac:dyDescent="0.25">
      <c r="A58" t="s">
        <v>1271</v>
      </c>
      <c r="B58">
        <v>332460</v>
      </c>
      <c r="C58" s="149">
        <v>24</v>
      </c>
      <c r="D58" s="16" t="s">
        <v>317</v>
      </c>
      <c r="E58" s="16" t="s">
        <v>318</v>
      </c>
      <c r="F58" s="16" t="s">
        <v>962</v>
      </c>
      <c r="G58" s="252" t="s">
        <v>13</v>
      </c>
      <c r="H58" s="253">
        <v>0.53999999999999992</v>
      </c>
      <c r="I58" s="253">
        <v>0.29499999999999993</v>
      </c>
      <c r="J58" s="253">
        <v>0.245</v>
      </c>
      <c r="K58" s="237">
        <v>0.54629629629629628</v>
      </c>
      <c r="L58" s="149" t="s">
        <v>550</v>
      </c>
      <c r="M58" s="149" t="s">
        <v>547</v>
      </c>
      <c r="N58" s="149">
        <v>12</v>
      </c>
      <c r="O58" t="s">
        <v>318</v>
      </c>
    </row>
    <row r="59" spans="1:15" x14ac:dyDescent="0.25">
      <c r="A59" t="s">
        <v>1111</v>
      </c>
      <c r="B59">
        <v>331320</v>
      </c>
      <c r="C59" s="149">
        <v>169</v>
      </c>
      <c r="D59" s="16" t="s">
        <v>101</v>
      </c>
      <c r="E59" s="16" t="s">
        <v>111</v>
      </c>
      <c r="F59" s="16" t="s">
        <v>652</v>
      </c>
      <c r="G59" s="252" t="s">
        <v>5</v>
      </c>
      <c r="H59" s="253">
        <v>0.54166666666666674</v>
      </c>
      <c r="I59" s="253">
        <v>0.34083333333333343</v>
      </c>
      <c r="J59" s="253">
        <v>0.20083333333333331</v>
      </c>
      <c r="K59" s="237">
        <v>0.62923076923076937</v>
      </c>
      <c r="L59" s="149" t="s">
        <v>550</v>
      </c>
      <c r="M59" s="149" t="s">
        <v>547</v>
      </c>
      <c r="N59" s="149">
        <v>12</v>
      </c>
      <c r="O59" t="s">
        <v>111</v>
      </c>
    </row>
    <row r="60" spans="1:15" x14ac:dyDescent="0.25">
      <c r="A60" t="s">
        <v>1148</v>
      </c>
      <c r="B60">
        <v>331630</v>
      </c>
      <c r="C60" s="149">
        <v>169</v>
      </c>
      <c r="D60" s="16" t="s">
        <v>101</v>
      </c>
      <c r="E60" s="16" t="s">
        <v>143</v>
      </c>
      <c r="F60" s="16" t="s">
        <v>730</v>
      </c>
      <c r="G60" s="252" t="s">
        <v>5</v>
      </c>
      <c r="H60" s="253">
        <v>0.54499999999999993</v>
      </c>
      <c r="I60" s="253">
        <v>0.34416666666666662</v>
      </c>
      <c r="J60" s="253">
        <v>0.20083333333333331</v>
      </c>
      <c r="K60" s="237">
        <v>0.63149847094801226</v>
      </c>
      <c r="L60" s="149" t="s">
        <v>550</v>
      </c>
      <c r="M60" s="149" t="s">
        <v>547</v>
      </c>
      <c r="N60" s="149">
        <v>12</v>
      </c>
      <c r="O60" t="s">
        <v>143</v>
      </c>
    </row>
    <row r="61" spans="1:15" x14ac:dyDescent="0.25">
      <c r="A61" t="s">
        <v>1131</v>
      </c>
      <c r="B61">
        <v>331490</v>
      </c>
      <c r="C61" s="149">
        <v>169</v>
      </c>
      <c r="D61" s="16" t="s">
        <v>101</v>
      </c>
      <c r="E61" s="16" t="s">
        <v>128</v>
      </c>
      <c r="F61" s="16" t="s">
        <v>698</v>
      </c>
      <c r="G61" s="252" t="s">
        <v>9</v>
      </c>
      <c r="H61" s="253">
        <v>0.54499999999999993</v>
      </c>
      <c r="I61" s="253">
        <v>0.34583333333333321</v>
      </c>
      <c r="J61" s="253">
        <v>0.19916666666666669</v>
      </c>
      <c r="K61" s="237">
        <v>0.63455657492354722</v>
      </c>
      <c r="L61" s="149" t="s">
        <v>550</v>
      </c>
      <c r="M61" s="149" t="s">
        <v>547</v>
      </c>
      <c r="N61" s="149">
        <v>12</v>
      </c>
      <c r="O61" t="s">
        <v>128</v>
      </c>
    </row>
    <row r="62" spans="1:15" x14ac:dyDescent="0.25">
      <c r="A62" t="s">
        <v>1144</v>
      </c>
      <c r="B62">
        <v>331590</v>
      </c>
      <c r="C62" s="149">
        <v>169</v>
      </c>
      <c r="D62" s="16" t="s">
        <v>101</v>
      </c>
      <c r="E62" s="16" t="s">
        <v>139</v>
      </c>
      <c r="F62" s="16" t="s">
        <v>683</v>
      </c>
      <c r="G62" s="252" t="s">
        <v>5</v>
      </c>
      <c r="H62" s="253">
        <v>0.54666666666666675</v>
      </c>
      <c r="I62" s="253">
        <v>0.34583333333333344</v>
      </c>
      <c r="J62" s="253">
        <v>0.20083333333333331</v>
      </c>
      <c r="K62" s="237">
        <v>0.63262195121951226</v>
      </c>
      <c r="L62" s="149" t="s">
        <v>550</v>
      </c>
      <c r="M62" s="149" t="s">
        <v>547</v>
      </c>
      <c r="N62" s="149">
        <v>12</v>
      </c>
      <c r="O62" t="s">
        <v>139</v>
      </c>
    </row>
    <row r="63" spans="1:15" x14ac:dyDescent="0.25">
      <c r="A63" t="s">
        <v>1154</v>
      </c>
      <c r="B63">
        <v>331700</v>
      </c>
      <c r="C63" s="149">
        <v>169</v>
      </c>
      <c r="D63" t="s">
        <v>101</v>
      </c>
      <c r="E63" t="s">
        <v>149</v>
      </c>
      <c r="F63" t="s">
        <v>698</v>
      </c>
      <c r="G63" s="252" t="s">
        <v>9</v>
      </c>
      <c r="H63" s="253">
        <v>0.54666666666666675</v>
      </c>
      <c r="I63" s="253">
        <v>0.34583333333333344</v>
      </c>
      <c r="J63" s="253">
        <v>0.20083333333333331</v>
      </c>
      <c r="K63" s="237">
        <v>0.63262195121951226</v>
      </c>
      <c r="L63" s="149" t="s">
        <v>550</v>
      </c>
      <c r="M63" s="149" t="s">
        <v>547</v>
      </c>
      <c r="N63" s="149">
        <v>12</v>
      </c>
      <c r="O63" t="s">
        <v>149</v>
      </c>
    </row>
    <row r="64" spans="1:15" x14ac:dyDescent="0.25">
      <c r="A64" t="s">
        <v>1155</v>
      </c>
      <c r="B64">
        <v>331710</v>
      </c>
      <c r="C64" s="149">
        <v>169</v>
      </c>
      <c r="D64" s="16" t="s">
        <v>101</v>
      </c>
      <c r="E64" s="16" t="s">
        <v>150</v>
      </c>
      <c r="F64" s="16" t="s">
        <v>698</v>
      </c>
      <c r="G64" s="252" t="s">
        <v>9</v>
      </c>
      <c r="H64" s="253">
        <v>0.54666666666666675</v>
      </c>
      <c r="I64" s="253">
        <v>0.34583333333333344</v>
      </c>
      <c r="J64" s="253">
        <v>0.20083333333333331</v>
      </c>
      <c r="K64" s="237">
        <v>0.63262195121951226</v>
      </c>
      <c r="L64" s="149" t="s">
        <v>550</v>
      </c>
      <c r="M64" s="149" t="s">
        <v>547</v>
      </c>
      <c r="N64" s="149">
        <v>12</v>
      </c>
      <c r="O64" t="s">
        <v>150</v>
      </c>
    </row>
    <row r="65" spans="1:16" x14ac:dyDescent="0.25">
      <c r="A65" t="s">
        <v>1212</v>
      </c>
      <c r="B65">
        <v>332210</v>
      </c>
      <c r="C65" s="149">
        <v>321</v>
      </c>
      <c r="D65" s="16" t="s">
        <v>270</v>
      </c>
      <c r="E65" s="16" t="s">
        <v>271</v>
      </c>
      <c r="F65" s="16" t="s">
        <v>903</v>
      </c>
      <c r="G65" s="252" t="s">
        <v>6</v>
      </c>
      <c r="H65" s="253">
        <v>0.54999999999999993</v>
      </c>
      <c r="I65" s="253">
        <v>0.27249999999999985</v>
      </c>
      <c r="J65" s="253">
        <v>0.27750000000000008</v>
      </c>
      <c r="K65" s="237">
        <v>0.49545454545454526</v>
      </c>
      <c r="L65" s="149" t="s">
        <v>550</v>
      </c>
      <c r="M65" s="149" t="s">
        <v>547</v>
      </c>
      <c r="N65" s="149">
        <v>12</v>
      </c>
      <c r="O65" t="s">
        <v>271</v>
      </c>
    </row>
    <row r="66" spans="1:16" x14ac:dyDescent="0.25">
      <c r="A66" t="s">
        <v>1172</v>
      </c>
      <c r="B66">
        <v>331860</v>
      </c>
      <c r="C66" s="149">
        <v>297</v>
      </c>
      <c r="D66" s="16" t="s">
        <v>179</v>
      </c>
      <c r="E66" s="16" t="s">
        <v>180</v>
      </c>
      <c r="F66" s="16" t="s">
        <v>770</v>
      </c>
      <c r="G66" s="252" t="s">
        <v>6</v>
      </c>
      <c r="H66" s="253">
        <v>0.54999999999999993</v>
      </c>
      <c r="I66" s="253">
        <v>0.33916666666666662</v>
      </c>
      <c r="J66" s="253">
        <v>0.21083333333333334</v>
      </c>
      <c r="K66" s="237">
        <v>0.6166666666666667</v>
      </c>
      <c r="L66" s="149" t="s">
        <v>550</v>
      </c>
      <c r="M66" s="149" t="s">
        <v>547</v>
      </c>
      <c r="N66" s="149">
        <v>5</v>
      </c>
      <c r="O66" t="s">
        <v>180</v>
      </c>
    </row>
    <row r="67" spans="1:16" x14ac:dyDescent="0.25">
      <c r="A67" t="s">
        <v>1240</v>
      </c>
      <c r="B67">
        <v>332480</v>
      </c>
      <c r="C67" s="149">
        <v>425</v>
      </c>
      <c r="D67" s="16" t="s">
        <v>322</v>
      </c>
      <c r="E67" s="16" t="s">
        <v>323</v>
      </c>
      <c r="F67" s="16" t="s">
        <v>967</v>
      </c>
      <c r="G67" s="252" t="s">
        <v>6</v>
      </c>
      <c r="H67" s="253">
        <v>0.54999999999999993</v>
      </c>
      <c r="I67" s="253">
        <v>0.34249999999999992</v>
      </c>
      <c r="J67" s="253">
        <v>0.20749999999999999</v>
      </c>
      <c r="K67" s="237">
        <v>0.62272727272727268</v>
      </c>
      <c r="L67" s="149" t="s">
        <v>550</v>
      </c>
      <c r="M67" s="149" t="s">
        <v>547</v>
      </c>
      <c r="N67" s="149">
        <v>12</v>
      </c>
      <c r="O67" t="s">
        <v>323</v>
      </c>
    </row>
    <row r="68" spans="1:16" x14ac:dyDescent="0.25">
      <c r="A68" t="s">
        <v>1115</v>
      </c>
      <c r="B68">
        <v>331360</v>
      </c>
      <c r="C68" s="149">
        <v>169</v>
      </c>
      <c r="D68" s="16" t="s">
        <v>101</v>
      </c>
      <c r="E68" s="16" t="s">
        <v>115</v>
      </c>
      <c r="F68" s="16" t="s">
        <v>654</v>
      </c>
      <c r="G68" s="252" t="s">
        <v>9</v>
      </c>
      <c r="H68" s="253">
        <v>0.54999999999999993</v>
      </c>
      <c r="I68" s="253">
        <v>0.34916666666666663</v>
      </c>
      <c r="J68" s="253">
        <v>0.20083333333333331</v>
      </c>
      <c r="K68" s="237">
        <v>0.63484848484848488</v>
      </c>
      <c r="L68" s="149" t="s">
        <v>550</v>
      </c>
      <c r="M68" s="149" t="s">
        <v>547</v>
      </c>
      <c r="N68" s="149">
        <v>12</v>
      </c>
      <c r="O68" t="s">
        <v>115</v>
      </c>
    </row>
    <row r="69" spans="1:16" x14ac:dyDescent="0.25">
      <c r="A69" t="s">
        <v>1089</v>
      </c>
      <c r="B69">
        <v>331170</v>
      </c>
      <c r="C69" s="149">
        <v>2</v>
      </c>
      <c r="D69" s="16" t="s">
        <v>78</v>
      </c>
      <c r="E69" s="16" t="s">
        <v>91</v>
      </c>
      <c r="F69" s="16" t="s">
        <v>2112</v>
      </c>
      <c r="G69" s="252" t="s">
        <v>13</v>
      </c>
      <c r="H69" s="253">
        <v>0.55500000000000005</v>
      </c>
      <c r="I69" s="253">
        <v>0.33500000000000008</v>
      </c>
      <c r="J69" s="253">
        <v>0.22</v>
      </c>
      <c r="K69" s="237">
        <v>0.60360360360360366</v>
      </c>
      <c r="L69" s="149" t="s">
        <v>550</v>
      </c>
      <c r="M69" s="149" t="s">
        <v>547</v>
      </c>
      <c r="N69" s="149">
        <v>12</v>
      </c>
      <c r="O69" t="s">
        <v>91</v>
      </c>
    </row>
    <row r="70" spans="1:16" x14ac:dyDescent="0.25">
      <c r="A70" t="s">
        <v>1135</v>
      </c>
      <c r="B70">
        <v>331530</v>
      </c>
      <c r="C70" s="149">
        <v>169</v>
      </c>
      <c r="D70" s="16" t="s">
        <v>101</v>
      </c>
      <c r="E70" s="16" t="s">
        <v>132</v>
      </c>
      <c r="F70" s="16" t="s">
        <v>656</v>
      </c>
      <c r="G70" s="252" t="s">
        <v>9</v>
      </c>
      <c r="H70" s="253">
        <v>0.55833333333333346</v>
      </c>
      <c r="I70" s="253">
        <v>0.35750000000000015</v>
      </c>
      <c r="J70" s="253">
        <v>0.20083333333333331</v>
      </c>
      <c r="K70" s="237">
        <v>0.64029850746268668</v>
      </c>
      <c r="L70" s="149" t="s">
        <v>550</v>
      </c>
      <c r="M70" s="149" t="s">
        <v>547</v>
      </c>
      <c r="N70" s="149">
        <v>12</v>
      </c>
      <c r="O70" t="s">
        <v>132</v>
      </c>
    </row>
    <row r="71" spans="1:16" x14ac:dyDescent="0.25">
      <c r="A71" t="s">
        <v>1119</v>
      </c>
      <c r="B71">
        <v>331390</v>
      </c>
      <c r="C71" s="149">
        <v>169</v>
      </c>
      <c r="D71" s="16" t="s">
        <v>101</v>
      </c>
      <c r="E71" s="16" t="s">
        <v>118</v>
      </c>
      <c r="F71" s="16" t="s">
        <v>656</v>
      </c>
      <c r="G71" s="252" t="s">
        <v>9</v>
      </c>
      <c r="H71" s="253">
        <v>0.55833333333333346</v>
      </c>
      <c r="I71" s="253">
        <v>0.35750000000000015</v>
      </c>
      <c r="J71" s="253">
        <v>0.20083333333333331</v>
      </c>
      <c r="K71" s="237">
        <v>0.64029850746268668</v>
      </c>
      <c r="L71" s="149" t="s">
        <v>550</v>
      </c>
      <c r="M71" s="149" t="s">
        <v>547</v>
      </c>
      <c r="N71" s="149">
        <v>12</v>
      </c>
      <c r="O71" t="s">
        <v>118</v>
      </c>
    </row>
    <row r="72" spans="1:16" x14ac:dyDescent="0.25">
      <c r="A72" t="s">
        <v>1247</v>
      </c>
      <c r="B72">
        <v>332540</v>
      </c>
      <c r="C72" s="149">
        <v>230</v>
      </c>
      <c r="D72" s="16" t="s">
        <v>1989</v>
      </c>
      <c r="E72" s="16" t="s">
        <v>358</v>
      </c>
      <c r="F72" s="16" t="s">
        <v>1001</v>
      </c>
      <c r="G72" s="252" t="s">
        <v>4</v>
      </c>
      <c r="H72" s="253">
        <v>0.56333333333333335</v>
      </c>
      <c r="I72" s="253">
        <v>0.36916666666666675</v>
      </c>
      <c r="J72" s="253">
        <v>0.19416666666666663</v>
      </c>
      <c r="K72" s="237">
        <v>0.65532544378698243</v>
      </c>
      <c r="L72" s="149" t="s">
        <v>550</v>
      </c>
      <c r="M72" s="149" t="s">
        <v>547</v>
      </c>
      <c r="N72" s="149">
        <v>12</v>
      </c>
      <c r="O72" t="s">
        <v>358</v>
      </c>
      <c r="P72" s="26"/>
    </row>
    <row r="73" spans="1:16" x14ac:dyDescent="0.25">
      <c r="A73" t="s">
        <v>1193</v>
      </c>
      <c r="B73">
        <v>332050</v>
      </c>
      <c r="C73" s="149">
        <v>280</v>
      </c>
      <c r="D73" s="16" t="s">
        <v>236</v>
      </c>
      <c r="E73" s="16" t="s">
        <v>849</v>
      </c>
      <c r="F73" s="16" t="s">
        <v>848</v>
      </c>
      <c r="G73" s="252" t="s">
        <v>6</v>
      </c>
      <c r="H73" s="253">
        <v>0.56500000000000006</v>
      </c>
      <c r="I73" s="253">
        <v>0.21583333333333343</v>
      </c>
      <c r="J73" s="253">
        <v>0.34916666666666663</v>
      </c>
      <c r="K73" s="237">
        <v>0.38200589970501486</v>
      </c>
      <c r="L73" s="149" t="s">
        <v>550</v>
      </c>
      <c r="M73" s="149" t="s">
        <v>547</v>
      </c>
      <c r="N73" s="149">
        <v>12</v>
      </c>
      <c r="O73" t="s">
        <v>849</v>
      </c>
    </row>
    <row r="74" spans="1:16" x14ac:dyDescent="0.25">
      <c r="A74" t="s">
        <v>1127</v>
      </c>
      <c r="B74">
        <v>331450</v>
      </c>
      <c r="C74" s="149">
        <v>169</v>
      </c>
      <c r="D74" s="16" t="s">
        <v>101</v>
      </c>
      <c r="E74" s="16" t="s">
        <v>124</v>
      </c>
      <c r="F74" s="16" t="s">
        <v>718</v>
      </c>
      <c r="G74" s="252" t="s">
        <v>9</v>
      </c>
      <c r="H74" s="253">
        <v>0.57666666666666655</v>
      </c>
      <c r="I74" s="253">
        <v>0.37583333333333324</v>
      </c>
      <c r="J74" s="253">
        <v>0.20083333333333331</v>
      </c>
      <c r="K74" s="237">
        <v>0.65173410404624277</v>
      </c>
      <c r="L74" s="149" t="s">
        <v>550</v>
      </c>
      <c r="M74" s="149" t="s">
        <v>547</v>
      </c>
      <c r="N74" s="149">
        <v>4</v>
      </c>
      <c r="O74" t="s">
        <v>124</v>
      </c>
    </row>
    <row r="75" spans="1:16" x14ac:dyDescent="0.25">
      <c r="A75" t="s">
        <v>1110</v>
      </c>
      <c r="B75">
        <v>331310</v>
      </c>
      <c r="C75" s="149">
        <v>169</v>
      </c>
      <c r="D75" s="16" t="s">
        <v>101</v>
      </c>
      <c r="E75" s="16" t="s">
        <v>110</v>
      </c>
      <c r="F75" s="16" t="s">
        <v>638</v>
      </c>
      <c r="G75" s="252" t="s">
        <v>9</v>
      </c>
      <c r="H75" s="253">
        <v>0.57833333333333325</v>
      </c>
      <c r="I75" s="253">
        <v>0.37749999999999995</v>
      </c>
      <c r="J75" s="253">
        <v>0.20083333333333331</v>
      </c>
      <c r="K75" s="237">
        <v>0.6527377521613833</v>
      </c>
      <c r="L75" s="149" t="s">
        <v>550</v>
      </c>
      <c r="M75" s="149" t="s">
        <v>547</v>
      </c>
      <c r="N75" s="149">
        <v>12</v>
      </c>
      <c r="O75" t="s">
        <v>110</v>
      </c>
    </row>
    <row r="76" spans="1:16" x14ac:dyDescent="0.25">
      <c r="A76" t="s">
        <v>1098</v>
      </c>
      <c r="B76">
        <v>331230</v>
      </c>
      <c r="C76" s="149">
        <v>2</v>
      </c>
      <c r="D76" s="16" t="s">
        <v>78</v>
      </c>
      <c r="E76" s="16" t="s">
        <v>100</v>
      </c>
      <c r="F76" s="16" t="s">
        <v>636</v>
      </c>
      <c r="G76" s="252" t="s">
        <v>13</v>
      </c>
      <c r="H76" s="253">
        <v>0.58583333333333332</v>
      </c>
      <c r="I76" s="253">
        <v>0.36</v>
      </c>
      <c r="J76" s="253">
        <v>0.22583333333333333</v>
      </c>
      <c r="K76" s="237">
        <v>0.61450924608819346</v>
      </c>
      <c r="L76" s="149" t="s">
        <v>550</v>
      </c>
      <c r="M76" s="149" t="s">
        <v>547</v>
      </c>
      <c r="N76" s="149">
        <v>12</v>
      </c>
      <c r="O76" t="s">
        <v>100</v>
      </c>
      <c r="P76" s="26"/>
    </row>
    <row r="77" spans="1:16" x14ac:dyDescent="0.25">
      <c r="A77" t="s">
        <v>1104</v>
      </c>
      <c r="B77">
        <v>331270</v>
      </c>
      <c r="C77" s="149">
        <v>169</v>
      </c>
      <c r="D77" s="16" t="s">
        <v>101</v>
      </c>
      <c r="E77" s="16" t="s">
        <v>105</v>
      </c>
      <c r="F77" s="16" t="s">
        <v>645</v>
      </c>
      <c r="G77" s="252" t="s">
        <v>5</v>
      </c>
      <c r="H77" s="253">
        <v>0.58833333333333337</v>
      </c>
      <c r="I77" s="253">
        <v>0.38750000000000007</v>
      </c>
      <c r="J77" s="253">
        <v>0.20083333333333331</v>
      </c>
      <c r="K77" s="237">
        <v>0.65864022662889521</v>
      </c>
      <c r="L77" s="149" t="s">
        <v>550</v>
      </c>
      <c r="M77" s="149" t="s">
        <v>547</v>
      </c>
      <c r="N77" s="149">
        <v>12</v>
      </c>
      <c r="O77" t="s">
        <v>105</v>
      </c>
    </row>
    <row r="78" spans="1:16" x14ac:dyDescent="0.25">
      <c r="A78" t="s">
        <v>1187</v>
      </c>
      <c r="B78">
        <v>332000</v>
      </c>
      <c r="C78" s="149">
        <v>373</v>
      </c>
      <c r="D78" s="16" t="s">
        <v>222</v>
      </c>
      <c r="E78" s="16" t="s">
        <v>223</v>
      </c>
      <c r="F78" s="16" t="s">
        <v>830</v>
      </c>
      <c r="G78" s="252" t="s">
        <v>5</v>
      </c>
      <c r="H78" s="253">
        <v>0.58916666666666684</v>
      </c>
      <c r="I78" s="253">
        <v>0.33750000000000013</v>
      </c>
      <c r="J78" s="253">
        <v>0.25166666666666671</v>
      </c>
      <c r="K78" s="237">
        <v>0.57284299858557286</v>
      </c>
      <c r="L78" s="149" t="s">
        <v>550</v>
      </c>
      <c r="M78" s="149" t="s">
        <v>547</v>
      </c>
      <c r="N78" s="149">
        <v>12</v>
      </c>
      <c r="O78" t="s">
        <v>223</v>
      </c>
    </row>
    <row r="79" spans="1:16" x14ac:dyDescent="0.25">
      <c r="A79" t="s">
        <v>1102</v>
      </c>
      <c r="B79">
        <v>331800</v>
      </c>
      <c r="C79" s="149">
        <v>43</v>
      </c>
      <c r="D79" s="16" t="s">
        <v>1286</v>
      </c>
      <c r="E79" s="16" t="s">
        <v>1103</v>
      </c>
      <c r="F79" s="16" t="s">
        <v>642</v>
      </c>
      <c r="G79" s="252" t="s">
        <v>9</v>
      </c>
      <c r="H79" s="253">
        <v>0.59</v>
      </c>
      <c r="I79" s="253">
        <v>0.41333333333333333</v>
      </c>
      <c r="J79" s="253">
        <v>0.17666666666666667</v>
      </c>
      <c r="K79" s="237">
        <v>0.70056497175141241</v>
      </c>
      <c r="L79" s="149" t="s">
        <v>550</v>
      </c>
      <c r="M79" s="149" t="s">
        <v>547</v>
      </c>
      <c r="N79" s="149">
        <v>12</v>
      </c>
      <c r="O79" t="s">
        <v>1103</v>
      </c>
    </row>
    <row r="80" spans="1:16" x14ac:dyDescent="0.25">
      <c r="A80" t="s">
        <v>1114</v>
      </c>
      <c r="B80">
        <v>331350</v>
      </c>
      <c r="C80" s="149">
        <v>169</v>
      </c>
      <c r="D80" s="16" t="s">
        <v>101</v>
      </c>
      <c r="E80" s="16" t="s">
        <v>114</v>
      </c>
      <c r="F80" s="16" t="s">
        <v>712</v>
      </c>
      <c r="G80" s="252" t="s">
        <v>14</v>
      </c>
      <c r="H80" s="253">
        <v>0.59499999999999986</v>
      </c>
      <c r="I80" s="253">
        <v>0.39416666666666655</v>
      </c>
      <c r="J80" s="253">
        <v>0.20083333333333331</v>
      </c>
      <c r="K80" s="237">
        <v>0.66246498599439774</v>
      </c>
      <c r="L80" s="149" t="s">
        <v>550</v>
      </c>
      <c r="M80" s="149" t="s">
        <v>547</v>
      </c>
      <c r="N80" s="149">
        <v>12</v>
      </c>
      <c r="O80" t="s">
        <v>114</v>
      </c>
      <c r="P80" s="26"/>
    </row>
    <row r="81" spans="1:15" x14ac:dyDescent="0.25">
      <c r="A81" t="s">
        <v>1116</v>
      </c>
      <c r="B81">
        <v>331370</v>
      </c>
      <c r="C81" s="149">
        <v>169</v>
      </c>
      <c r="D81" s="16" t="s">
        <v>101</v>
      </c>
      <c r="E81" s="16" t="s">
        <v>116</v>
      </c>
      <c r="F81" s="16" t="s">
        <v>714</v>
      </c>
      <c r="G81" s="252" t="s">
        <v>14</v>
      </c>
      <c r="H81" s="253">
        <v>0.59666666666666657</v>
      </c>
      <c r="I81" s="253">
        <v>0.39583333333333326</v>
      </c>
      <c r="J81" s="253">
        <v>0.20083333333333331</v>
      </c>
      <c r="K81" s="237">
        <v>0.66340782122905029</v>
      </c>
      <c r="L81" s="149" t="s">
        <v>550</v>
      </c>
      <c r="M81" s="149" t="s">
        <v>547</v>
      </c>
      <c r="N81" s="149">
        <v>12</v>
      </c>
      <c r="O81" t="s">
        <v>116</v>
      </c>
    </row>
    <row r="82" spans="1:15" x14ac:dyDescent="0.25">
      <c r="A82" t="s">
        <v>1118</v>
      </c>
      <c r="B82">
        <v>331380</v>
      </c>
      <c r="C82" s="149">
        <v>169</v>
      </c>
      <c r="D82" s="16" t="s">
        <v>101</v>
      </c>
      <c r="E82" s="16" t="s">
        <v>117</v>
      </c>
      <c r="F82" s="16" t="s">
        <v>716</v>
      </c>
      <c r="G82" s="252" t="s">
        <v>14</v>
      </c>
      <c r="H82" s="253">
        <v>0.59833333333333327</v>
      </c>
      <c r="I82" s="253">
        <v>0.39749999999999996</v>
      </c>
      <c r="J82" s="253">
        <v>0.20083333333333331</v>
      </c>
      <c r="K82" s="237">
        <v>0.66434540389972141</v>
      </c>
      <c r="L82" s="149" t="s">
        <v>550</v>
      </c>
      <c r="M82" s="149" t="s">
        <v>547</v>
      </c>
      <c r="N82" s="149">
        <v>12</v>
      </c>
      <c r="O82" t="s">
        <v>117</v>
      </c>
    </row>
    <row r="83" spans="1:15" x14ac:dyDescent="0.25">
      <c r="A83" t="s">
        <v>1065</v>
      </c>
      <c r="B83">
        <v>331020</v>
      </c>
      <c r="C83" s="149">
        <v>412</v>
      </c>
      <c r="D83" s="16" t="s">
        <v>61</v>
      </c>
      <c r="E83" s="16" t="s">
        <v>62</v>
      </c>
      <c r="F83" s="16" t="s">
        <v>576</v>
      </c>
      <c r="G83" s="252" t="s">
        <v>9</v>
      </c>
      <c r="H83" s="253">
        <v>0.59999999999999987</v>
      </c>
      <c r="I83" s="253">
        <v>0.36666666666666647</v>
      </c>
      <c r="J83" s="253">
        <v>0.23333333333333339</v>
      </c>
      <c r="K83" s="237">
        <v>0.61111111111111094</v>
      </c>
      <c r="L83" s="149" t="s">
        <v>550</v>
      </c>
      <c r="M83" s="149" t="s">
        <v>547</v>
      </c>
      <c r="N83" s="149">
        <v>12</v>
      </c>
      <c r="O83" t="s">
        <v>62</v>
      </c>
    </row>
    <row r="84" spans="1:15" x14ac:dyDescent="0.25">
      <c r="A84" t="s">
        <v>1138</v>
      </c>
      <c r="B84">
        <v>331560</v>
      </c>
      <c r="C84" s="149">
        <v>169</v>
      </c>
      <c r="D84" s="16" t="s">
        <v>101</v>
      </c>
      <c r="E84" s="16" t="s">
        <v>396</v>
      </c>
      <c r="F84" s="16" t="s">
        <v>680</v>
      </c>
      <c r="G84" s="252" t="s">
        <v>9</v>
      </c>
      <c r="H84" s="253">
        <v>0.60166666666666668</v>
      </c>
      <c r="I84" s="253">
        <v>0.40083333333333337</v>
      </c>
      <c r="J84" s="253">
        <v>0.20083333333333331</v>
      </c>
      <c r="K84" s="237">
        <v>0.66620498614958457</v>
      </c>
      <c r="L84" s="149" t="s">
        <v>550</v>
      </c>
      <c r="M84" s="149" t="s">
        <v>547</v>
      </c>
      <c r="N84" s="149">
        <v>12</v>
      </c>
      <c r="O84" t="s">
        <v>396</v>
      </c>
    </row>
    <row r="85" spans="1:15" x14ac:dyDescent="0.25">
      <c r="A85" t="s">
        <v>1141</v>
      </c>
      <c r="B85">
        <v>331660</v>
      </c>
      <c r="C85" s="149">
        <v>169</v>
      </c>
      <c r="D85" s="16" t="s">
        <v>101</v>
      </c>
      <c r="E85" s="16" t="s">
        <v>1142</v>
      </c>
      <c r="F85" s="16" t="s">
        <v>680</v>
      </c>
      <c r="G85" s="252" t="s">
        <v>9</v>
      </c>
      <c r="H85" s="253">
        <v>0.60166666666666668</v>
      </c>
      <c r="I85" s="253">
        <v>0.40083333333333337</v>
      </c>
      <c r="J85" s="253">
        <v>0.20083333333333331</v>
      </c>
      <c r="K85" s="237">
        <v>0.66620498614958457</v>
      </c>
      <c r="L85" s="149" t="s">
        <v>550</v>
      </c>
      <c r="M85" s="149" t="s">
        <v>547</v>
      </c>
      <c r="N85" s="149">
        <v>12</v>
      </c>
      <c r="O85" t="s">
        <v>1142</v>
      </c>
    </row>
    <row r="86" spans="1:15" x14ac:dyDescent="0.25">
      <c r="A86" t="s">
        <v>1137</v>
      </c>
      <c r="B86">
        <v>331550</v>
      </c>
      <c r="C86" s="149">
        <v>169</v>
      </c>
      <c r="D86" s="16" t="s">
        <v>101</v>
      </c>
      <c r="E86" s="16" t="s">
        <v>134</v>
      </c>
      <c r="F86" s="16" t="s">
        <v>676</v>
      </c>
      <c r="G86" s="252" t="s">
        <v>9</v>
      </c>
      <c r="H86" s="253">
        <v>0.60500000000000009</v>
      </c>
      <c r="I86" s="253">
        <v>0.40416666666666679</v>
      </c>
      <c r="J86" s="253">
        <v>0.20083333333333331</v>
      </c>
      <c r="K86" s="237">
        <v>0.66804407713498637</v>
      </c>
      <c r="L86" s="149" t="s">
        <v>550</v>
      </c>
      <c r="M86" s="149" t="s">
        <v>547</v>
      </c>
      <c r="N86" s="149">
        <v>12</v>
      </c>
      <c r="O86" t="s">
        <v>134</v>
      </c>
    </row>
    <row r="87" spans="1:15" x14ac:dyDescent="0.25">
      <c r="A87" t="s">
        <v>1151</v>
      </c>
      <c r="B87">
        <v>331680</v>
      </c>
      <c r="C87" s="149">
        <v>169</v>
      </c>
      <c r="D87" s="16" t="s">
        <v>101</v>
      </c>
      <c r="E87" s="16" t="s">
        <v>146</v>
      </c>
      <c r="F87" s="16" t="s">
        <v>694</v>
      </c>
      <c r="G87" s="252" t="s">
        <v>5</v>
      </c>
      <c r="H87" s="253">
        <v>0.6066666666666668</v>
      </c>
      <c r="I87" s="253">
        <v>0.40583333333333349</v>
      </c>
      <c r="J87" s="253">
        <v>0.20083333333333331</v>
      </c>
      <c r="K87" s="237">
        <v>0.66895604395604402</v>
      </c>
      <c r="L87" s="149" t="s">
        <v>550</v>
      </c>
      <c r="M87" s="149" t="s">
        <v>547</v>
      </c>
      <c r="N87" s="149">
        <v>12</v>
      </c>
      <c r="O87" t="s">
        <v>146</v>
      </c>
    </row>
    <row r="88" spans="1:15" x14ac:dyDescent="0.25">
      <c r="A88" t="s">
        <v>1125</v>
      </c>
      <c r="B88">
        <v>331430</v>
      </c>
      <c r="C88" s="149">
        <v>169</v>
      </c>
      <c r="D88" s="16" t="s">
        <v>101</v>
      </c>
      <c r="E88" s="16" t="s">
        <v>395</v>
      </c>
      <c r="F88" s="16" t="s">
        <v>700</v>
      </c>
      <c r="G88" s="252" t="s">
        <v>9</v>
      </c>
      <c r="H88" s="253">
        <v>0.6066666666666668</v>
      </c>
      <c r="I88" s="253">
        <v>0.40583333333333349</v>
      </c>
      <c r="J88" s="253">
        <v>0.20083333333333331</v>
      </c>
      <c r="K88" s="237">
        <v>0.66895604395604402</v>
      </c>
      <c r="L88" s="149" t="s">
        <v>550</v>
      </c>
      <c r="M88" s="149" t="s">
        <v>547</v>
      </c>
      <c r="N88" s="149">
        <v>12</v>
      </c>
      <c r="O88" t="s">
        <v>395</v>
      </c>
    </row>
    <row r="89" spans="1:15" x14ac:dyDescent="0.25">
      <c r="A89" t="s">
        <v>1117</v>
      </c>
      <c r="B89">
        <v>331720</v>
      </c>
      <c r="C89" s="149">
        <v>169</v>
      </c>
      <c r="D89" s="16" t="s">
        <v>101</v>
      </c>
      <c r="E89" s="16" t="s">
        <v>394</v>
      </c>
      <c r="F89" s="16" t="s">
        <v>700</v>
      </c>
      <c r="G89" s="252" t="s">
        <v>9</v>
      </c>
      <c r="H89" s="253">
        <v>0.6083333333333335</v>
      </c>
      <c r="I89" s="253">
        <v>0.37166666666666681</v>
      </c>
      <c r="J89" s="253">
        <v>0.23666666666666666</v>
      </c>
      <c r="K89" s="237">
        <v>0.61095890410958908</v>
      </c>
      <c r="L89" s="149" t="s">
        <v>550</v>
      </c>
      <c r="M89" s="149" t="s">
        <v>547</v>
      </c>
      <c r="N89" s="149">
        <v>12</v>
      </c>
      <c r="O89" t="s">
        <v>394</v>
      </c>
    </row>
    <row r="90" spans="1:15" x14ac:dyDescent="0.25">
      <c r="A90" t="s">
        <v>1208</v>
      </c>
      <c r="B90">
        <v>332160</v>
      </c>
      <c r="C90" s="149">
        <v>376</v>
      </c>
      <c r="D90" s="16" t="s">
        <v>264</v>
      </c>
      <c r="E90" s="16" t="s">
        <v>265</v>
      </c>
      <c r="F90" s="16" t="s">
        <v>895</v>
      </c>
      <c r="G90" s="252" t="s">
        <v>9</v>
      </c>
      <c r="H90" s="253">
        <v>0.6100000000000001</v>
      </c>
      <c r="I90" s="253">
        <v>0.41416666666666679</v>
      </c>
      <c r="J90" s="253">
        <v>0.1958333333333333</v>
      </c>
      <c r="K90" s="237">
        <v>0.67896174863387992</v>
      </c>
      <c r="L90" s="149" t="s">
        <v>550</v>
      </c>
      <c r="M90" s="149" t="s">
        <v>547</v>
      </c>
      <c r="N90" s="149">
        <v>12</v>
      </c>
      <c r="O90" t="s">
        <v>265</v>
      </c>
    </row>
    <row r="91" spans="1:15" x14ac:dyDescent="0.25">
      <c r="A91" t="s">
        <v>1202</v>
      </c>
      <c r="B91">
        <v>332080</v>
      </c>
      <c r="C91" s="149">
        <v>446</v>
      </c>
      <c r="D91" s="16" t="s">
        <v>400</v>
      </c>
      <c r="E91" s="16" t="s">
        <v>401</v>
      </c>
      <c r="F91" s="16" t="s">
        <v>869</v>
      </c>
      <c r="G91" s="252" t="s">
        <v>9</v>
      </c>
      <c r="H91" s="253">
        <v>0.61166666666666647</v>
      </c>
      <c r="I91" s="253">
        <v>0.38833333333333309</v>
      </c>
      <c r="J91" s="253">
        <v>0.22333333333333338</v>
      </c>
      <c r="K91" s="237">
        <v>0.63487738419618511</v>
      </c>
      <c r="L91" s="149" t="s">
        <v>550</v>
      </c>
      <c r="M91" s="149" t="s">
        <v>547</v>
      </c>
      <c r="N91" s="149">
        <v>12</v>
      </c>
      <c r="O91" t="s">
        <v>401</v>
      </c>
    </row>
    <row r="92" spans="1:15" x14ac:dyDescent="0.25">
      <c r="A92" t="s">
        <v>1128</v>
      </c>
      <c r="B92">
        <v>331460</v>
      </c>
      <c r="C92" s="149">
        <v>169</v>
      </c>
      <c r="D92" s="16" t="s">
        <v>101</v>
      </c>
      <c r="E92" s="16" t="s">
        <v>125</v>
      </c>
      <c r="F92" s="16" t="s">
        <v>720</v>
      </c>
      <c r="G92" s="252" t="s">
        <v>14</v>
      </c>
      <c r="H92" s="253">
        <v>0.6133333333333334</v>
      </c>
      <c r="I92" s="253">
        <v>0.40833333333333344</v>
      </c>
      <c r="J92" s="253">
        <v>0.20499999999999999</v>
      </c>
      <c r="K92" s="237">
        <v>0.66576086956521752</v>
      </c>
      <c r="L92" s="149" t="s">
        <v>550</v>
      </c>
      <c r="M92" s="149" t="s">
        <v>547</v>
      </c>
      <c r="N92" s="149">
        <v>3</v>
      </c>
      <c r="O92" t="s">
        <v>125</v>
      </c>
    </row>
    <row r="93" spans="1:15" x14ac:dyDescent="0.25">
      <c r="A93" t="s">
        <v>1143</v>
      </c>
      <c r="B93">
        <v>331670</v>
      </c>
      <c r="C93" s="149">
        <v>169</v>
      </c>
      <c r="D93" s="16" t="s">
        <v>101</v>
      </c>
      <c r="E93" s="16" t="s">
        <v>138</v>
      </c>
      <c r="F93" s="16" t="s">
        <v>2098</v>
      </c>
      <c r="G93" s="252" t="s">
        <v>5</v>
      </c>
      <c r="H93" s="253">
        <v>0.61499999999999999</v>
      </c>
      <c r="I93" s="253">
        <v>0.41000000000000003</v>
      </c>
      <c r="J93" s="253">
        <v>0.20499999999999999</v>
      </c>
      <c r="K93" s="237">
        <v>0.66666666666666674</v>
      </c>
      <c r="L93" s="149" t="s">
        <v>550</v>
      </c>
      <c r="M93" s="149" t="s">
        <v>547</v>
      </c>
      <c r="N93" s="149">
        <v>3</v>
      </c>
      <c r="O93" t="s">
        <v>138</v>
      </c>
    </row>
    <row r="94" spans="1:15" x14ac:dyDescent="0.25">
      <c r="A94" t="s">
        <v>1136</v>
      </c>
      <c r="B94">
        <v>331540</v>
      </c>
      <c r="C94" s="149">
        <v>169</v>
      </c>
      <c r="D94" s="16" t="s">
        <v>101</v>
      </c>
      <c r="E94" s="16" t="s">
        <v>133</v>
      </c>
      <c r="F94" s="16" t="s">
        <v>724</v>
      </c>
      <c r="G94" s="252" t="s">
        <v>8</v>
      </c>
      <c r="H94" s="253">
        <v>0.61499999999999999</v>
      </c>
      <c r="I94" s="253">
        <v>0.41416666666666668</v>
      </c>
      <c r="J94" s="253">
        <v>0.20083333333333331</v>
      </c>
      <c r="K94" s="237">
        <v>0.67344173441734423</v>
      </c>
      <c r="L94" s="149" t="s">
        <v>550</v>
      </c>
      <c r="M94" s="149" t="s">
        <v>547</v>
      </c>
      <c r="N94" s="149">
        <v>12</v>
      </c>
      <c r="O94" t="s">
        <v>133</v>
      </c>
    </row>
    <row r="95" spans="1:15" x14ac:dyDescent="0.25">
      <c r="A95" t="s">
        <v>1099</v>
      </c>
      <c r="B95">
        <v>331240</v>
      </c>
      <c r="C95" s="149">
        <v>169</v>
      </c>
      <c r="D95" s="16" t="s">
        <v>101</v>
      </c>
      <c r="E95" s="16" t="s">
        <v>102</v>
      </c>
      <c r="F95" s="16" t="s">
        <v>1325</v>
      </c>
      <c r="G95" s="252" t="s">
        <v>9</v>
      </c>
      <c r="H95" s="253">
        <v>0.61499999999999999</v>
      </c>
      <c r="I95" s="253">
        <v>0.41000000000000003</v>
      </c>
      <c r="J95" s="253">
        <v>0.20499999999999999</v>
      </c>
      <c r="K95" s="237">
        <v>0.66666666666666674</v>
      </c>
      <c r="L95" s="149" t="s">
        <v>550</v>
      </c>
      <c r="M95" s="149" t="s">
        <v>547</v>
      </c>
      <c r="N95" s="149">
        <v>12</v>
      </c>
      <c r="O95" t="s">
        <v>102</v>
      </c>
    </row>
    <row r="96" spans="1:15" x14ac:dyDescent="0.25">
      <c r="A96" t="s">
        <v>1124</v>
      </c>
      <c r="B96">
        <v>331420</v>
      </c>
      <c r="C96" s="149">
        <v>169</v>
      </c>
      <c r="D96" s="16" t="s">
        <v>101</v>
      </c>
      <c r="E96" s="16" t="s">
        <v>122</v>
      </c>
      <c r="F96" s="16" t="s">
        <v>664</v>
      </c>
      <c r="G96" s="252" t="s">
        <v>5</v>
      </c>
      <c r="H96" s="253">
        <v>0.61666666666666659</v>
      </c>
      <c r="I96" s="253">
        <v>0.41583333333333328</v>
      </c>
      <c r="J96" s="253">
        <v>0.20083333333333331</v>
      </c>
      <c r="K96" s="237">
        <v>0.67432432432432432</v>
      </c>
      <c r="L96" s="149" t="s">
        <v>550</v>
      </c>
      <c r="M96" s="149" t="s">
        <v>547</v>
      </c>
      <c r="N96" s="149">
        <v>12</v>
      </c>
      <c r="O96" t="s">
        <v>122</v>
      </c>
    </row>
    <row r="97" spans="1:16" x14ac:dyDescent="0.25">
      <c r="A97" t="s">
        <v>1109</v>
      </c>
      <c r="B97">
        <v>331300</v>
      </c>
      <c r="C97" s="149">
        <v>169</v>
      </c>
      <c r="D97" t="s">
        <v>101</v>
      </c>
      <c r="E97" t="s">
        <v>109</v>
      </c>
      <c r="F97" t="s">
        <v>649</v>
      </c>
      <c r="G97" s="252" t="s">
        <v>5</v>
      </c>
      <c r="H97" s="253">
        <v>0.61666666666666659</v>
      </c>
      <c r="I97" s="253">
        <v>0.41583333333333328</v>
      </c>
      <c r="J97" s="253">
        <v>0.20083333333333331</v>
      </c>
      <c r="K97" s="237">
        <v>0.67432432432432432</v>
      </c>
      <c r="L97" s="149" t="s">
        <v>550</v>
      </c>
      <c r="M97" s="149" t="s">
        <v>547</v>
      </c>
      <c r="N97" s="149">
        <v>12</v>
      </c>
      <c r="O97" t="s">
        <v>109</v>
      </c>
    </row>
    <row r="98" spans="1:16" x14ac:dyDescent="0.25">
      <c r="A98" t="s">
        <v>1146</v>
      </c>
      <c r="B98">
        <v>331610</v>
      </c>
      <c r="C98" s="149">
        <v>169</v>
      </c>
      <c r="D98" s="16" t="s">
        <v>101</v>
      </c>
      <c r="E98" s="16" t="s">
        <v>141</v>
      </c>
      <c r="F98" s="16" t="s">
        <v>687</v>
      </c>
      <c r="G98" s="252" t="s">
        <v>11</v>
      </c>
      <c r="H98" s="253">
        <v>0.61666666666666659</v>
      </c>
      <c r="I98" s="253">
        <v>0.41166666666666663</v>
      </c>
      <c r="J98" s="253">
        <v>0.20499999999999999</v>
      </c>
      <c r="K98" s="237">
        <v>0.66756756756756763</v>
      </c>
      <c r="L98" s="149" t="s">
        <v>550</v>
      </c>
      <c r="M98" s="149" t="s">
        <v>547</v>
      </c>
      <c r="N98" s="149">
        <v>12</v>
      </c>
      <c r="O98" t="s">
        <v>141</v>
      </c>
    </row>
    <row r="99" spans="1:16" x14ac:dyDescent="0.25">
      <c r="A99" t="s">
        <v>1194</v>
      </c>
      <c r="B99">
        <v>332650</v>
      </c>
      <c r="C99" s="149">
        <v>240</v>
      </c>
      <c r="D99" s="16" t="s">
        <v>238</v>
      </c>
      <c r="E99" s="16" t="s">
        <v>239</v>
      </c>
      <c r="F99" s="16" t="s">
        <v>851</v>
      </c>
      <c r="G99" s="252" t="s">
        <v>13</v>
      </c>
      <c r="H99" s="253">
        <v>0.61666666666666659</v>
      </c>
      <c r="I99" s="253">
        <v>0.39416666666666655</v>
      </c>
      <c r="J99" s="253">
        <v>0.2225</v>
      </c>
      <c r="K99" s="237">
        <v>0.6391891891891891</v>
      </c>
      <c r="L99" s="149" t="s">
        <v>550</v>
      </c>
      <c r="M99" s="149" t="s">
        <v>547</v>
      </c>
      <c r="N99" s="149">
        <v>12</v>
      </c>
      <c r="O99" t="s">
        <v>239</v>
      </c>
    </row>
    <row r="100" spans="1:16" x14ac:dyDescent="0.25">
      <c r="A100" t="s">
        <v>1195</v>
      </c>
      <c r="B100">
        <v>332660</v>
      </c>
      <c r="C100" s="149">
        <v>240</v>
      </c>
      <c r="D100" s="16" t="s">
        <v>238</v>
      </c>
      <c r="E100" s="16" t="s">
        <v>240</v>
      </c>
      <c r="F100" s="16" t="s">
        <v>1275</v>
      </c>
      <c r="G100" s="252" t="s">
        <v>13</v>
      </c>
      <c r="H100" s="253">
        <v>0.61749999999999983</v>
      </c>
      <c r="I100" s="253">
        <v>0.3949999999999998</v>
      </c>
      <c r="J100" s="253">
        <v>0.2225</v>
      </c>
      <c r="K100" s="237">
        <v>0.63967611336032371</v>
      </c>
      <c r="L100" s="149" t="s">
        <v>550</v>
      </c>
      <c r="M100" s="149" t="s">
        <v>547</v>
      </c>
      <c r="N100" s="149">
        <v>6</v>
      </c>
      <c r="O100" t="s">
        <v>240</v>
      </c>
      <c r="P100" s="26"/>
    </row>
    <row r="101" spans="1:16" x14ac:dyDescent="0.25">
      <c r="A101" t="s">
        <v>1196</v>
      </c>
      <c r="B101">
        <v>332670</v>
      </c>
      <c r="C101" s="149">
        <v>240</v>
      </c>
      <c r="D101" s="16" t="s">
        <v>238</v>
      </c>
      <c r="E101" s="16" t="s">
        <v>241</v>
      </c>
      <c r="F101" s="16" t="s">
        <v>853</v>
      </c>
      <c r="G101" s="252" t="s">
        <v>13</v>
      </c>
      <c r="H101" s="253">
        <v>0.61749999999999983</v>
      </c>
      <c r="I101" s="253">
        <v>0.3949999999999998</v>
      </c>
      <c r="J101" s="253">
        <v>0.2225</v>
      </c>
      <c r="K101" s="237">
        <v>0.63967611336032371</v>
      </c>
      <c r="L101" s="149" t="s">
        <v>550</v>
      </c>
      <c r="M101" s="149" t="s">
        <v>547</v>
      </c>
      <c r="N101" s="149">
        <v>12</v>
      </c>
      <c r="O101" t="s">
        <v>241</v>
      </c>
    </row>
    <row r="102" spans="1:16" x14ac:dyDescent="0.25">
      <c r="A102" t="s">
        <v>1197</v>
      </c>
      <c r="B102">
        <v>332680</v>
      </c>
      <c r="C102" s="149">
        <v>240</v>
      </c>
      <c r="D102" s="16" t="s">
        <v>238</v>
      </c>
      <c r="E102" s="16" t="s">
        <v>242</v>
      </c>
      <c r="F102" s="16" t="s">
        <v>855</v>
      </c>
      <c r="G102" s="252" t="s">
        <v>13</v>
      </c>
      <c r="H102" s="253">
        <v>0.61749999999999983</v>
      </c>
      <c r="I102" s="253">
        <v>0.3949999999999998</v>
      </c>
      <c r="J102" s="253">
        <v>0.2225</v>
      </c>
      <c r="K102" s="237">
        <v>0.63967611336032371</v>
      </c>
      <c r="L102" s="149" t="s">
        <v>550</v>
      </c>
      <c r="M102" s="149" t="s">
        <v>547</v>
      </c>
      <c r="N102" s="149">
        <v>12</v>
      </c>
      <c r="O102" t="s">
        <v>242</v>
      </c>
    </row>
    <row r="103" spans="1:16" x14ac:dyDescent="0.25">
      <c r="A103" t="s">
        <v>1198</v>
      </c>
      <c r="B103">
        <v>332700</v>
      </c>
      <c r="C103" s="149">
        <v>240</v>
      </c>
      <c r="D103" s="16" t="s">
        <v>238</v>
      </c>
      <c r="E103" s="16" t="s">
        <v>399</v>
      </c>
      <c r="F103" s="16" t="s">
        <v>1275</v>
      </c>
      <c r="G103" s="252" t="s">
        <v>13</v>
      </c>
      <c r="H103" s="253">
        <v>0.61749999999999983</v>
      </c>
      <c r="I103" s="253">
        <v>0.3949999999999998</v>
      </c>
      <c r="J103" s="253">
        <v>0.2225</v>
      </c>
      <c r="K103" s="237">
        <v>0.63967611336032371</v>
      </c>
      <c r="L103" s="149" t="s">
        <v>550</v>
      </c>
      <c r="M103" s="149" t="s">
        <v>547</v>
      </c>
      <c r="N103" s="149">
        <v>12</v>
      </c>
      <c r="O103" t="s">
        <v>399</v>
      </c>
    </row>
    <row r="104" spans="1:16" x14ac:dyDescent="0.25">
      <c r="A104" t="s">
        <v>1126</v>
      </c>
      <c r="B104">
        <v>331440</v>
      </c>
      <c r="C104" s="149">
        <v>169</v>
      </c>
      <c r="D104" s="16" t="s">
        <v>101</v>
      </c>
      <c r="E104" s="16" t="s">
        <v>123</v>
      </c>
      <c r="F104" s="16" t="s">
        <v>666</v>
      </c>
      <c r="G104" s="252" t="s">
        <v>9</v>
      </c>
      <c r="H104" s="253">
        <v>0.61750000000000005</v>
      </c>
      <c r="I104" s="253">
        <v>0.41250000000000009</v>
      </c>
      <c r="J104" s="253">
        <v>0.20499999999999999</v>
      </c>
      <c r="K104" s="237">
        <v>0.66801619433198389</v>
      </c>
      <c r="L104" s="149" t="s">
        <v>550</v>
      </c>
      <c r="M104" s="149" t="s">
        <v>547</v>
      </c>
      <c r="N104" s="149">
        <v>12</v>
      </c>
      <c r="O104" t="s">
        <v>123</v>
      </c>
    </row>
    <row r="105" spans="1:16" x14ac:dyDescent="0.25">
      <c r="A105" t="s">
        <v>1267</v>
      </c>
      <c r="B105">
        <v>332890</v>
      </c>
      <c r="C105" s="149">
        <v>409</v>
      </c>
      <c r="D105" s="16" t="s">
        <v>378</v>
      </c>
      <c r="E105" s="16" t="s">
        <v>379</v>
      </c>
      <c r="F105" s="16" t="s">
        <v>1046</v>
      </c>
      <c r="G105" s="252" t="s">
        <v>5</v>
      </c>
      <c r="H105" s="253">
        <v>0.62</v>
      </c>
      <c r="I105" s="253">
        <v>0.33999999999999991</v>
      </c>
      <c r="J105" s="253">
        <v>0.28000000000000008</v>
      </c>
      <c r="K105" s="237">
        <v>0.54838709677419339</v>
      </c>
      <c r="L105" s="149" t="s">
        <v>550</v>
      </c>
      <c r="M105" s="149" t="s">
        <v>547</v>
      </c>
      <c r="N105" s="149">
        <v>12</v>
      </c>
      <c r="O105" t="s">
        <v>379</v>
      </c>
      <c r="P105" s="26"/>
    </row>
    <row r="106" spans="1:16" x14ac:dyDescent="0.25">
      <c r="A106" t="s">
        <v>1149</v>
      </c>
      <c r="B106">
        <v>331640</v>
      </c>
      <c r="C106" s="149">
        <v>169</v>
      </c>
      <c r="D106" s="16" t="s">
        <v>101</v>
      </c>
      <c r="E106" s="16" t="s">
        <v>144</v>
      </c>
      <c r="F106" s="16" t="s">
        <v>689</v>
      </c>
      <c r="G106" s="252" t="s">
        <v>5</v>
      </c>
      <c r="H106" s="253">
        <v>0.62</v>
      </c>
      <c r="I106" s="253">
        <v>0.41916666666666669</v>
      </c>
      <c r="J106" s="253">
        <v>0.20083333333333331</v>
      </c>
      <c r="K106" s="237">
        <v>0.67607526881720437</v>
      </c>
      <c r="L106" s="149" t="s">
        <v>550</v>
      </c>
      <c r="M106" s="149" t="s">
        <v>547</v>
      </c>
      <c r="N106" s="149">
        <v>12</v>
      </c>
      <c r="O106" t="s">
        <v>144</v>
      </c>
    </row>
    <row r="107" spans="1:16" x14ac:dyDescent="0.25">
      <c r="A107" t="s">
        <v>1140</v>
      </c>
      <c r="B107">
        <v>331580</v>
      </c>
      <c r="C107" s="149">
        <v>169</v>
      </c>
      <c r="D107" s="16" t="s">
        <v>101</v>
      </c>
      <c r="E107" s="16" t="s">
        <v>136</v>
      </c>
      <c r="F107" s="16" t="s">
        <v>726</v>
      </c>
      <c r="G107" s="252" t="s">
        <v>9</v>
      </c>
      <c r="H107" s="253">
        <v>0.6216666666666667</v>
      </c>
      <c r="I107" s="253">
        <v>0.41666666666666674</v>
      </c>
      <c r="J107" s="253">
        <v>0.20499999999999999</v>
      </c>
      <c r="K107" s="237">
        <v>0.67024128686327089</v>
      </c>
      <c r="L107" s="149" t="s">
        <v>550</v>
      </c>
      <c r="M107" s="149" t="s">
        <v>547</v>
      </c>
      <c r="N107" s="149">
        <v>12</v>
      </c>
      <c r="O107" t="s">
        <v>136</v>
      </c>
    </row>
    <row r="108" spans="1:16" x14ac:dyDescent="0.25">
      <c r="A108" t="s">
        <v>1220</v>
      </c>
      <c r="B108">
        <v>332280</v>
      </c>
      <c r="C108" s="149">
        <v>22</v>
      </c>
      <c r="D108" s="16" t="s">
        <v>285</v>
      </c>
      <c r="E108" s="16" t="s">
        <v>925</v>
      </c>
      <c r="F108" s="16" t="s">
        <v>924</v>
      </c>
      <c r="G108" s="252" t="s">
        <v>6</v>
      </c>
      <c r="H108" s="253">
        <v>0.62249999999999994</v>
      </c>
      <c r="I108" s="253">
        <v>0.40333333333333332</v>
      </c>
      <c r="J108" s="253">
        <v>0.21916666666666665</v>
      </c>
      <c r="K108" s="237">
        <v>0.6479250334672022</v>
      </c>
      <c r="L108" s="149" t="s">
        <v>550</v>
      </c>
      <c r="M108" s="149" t="s">
        <v>547</v>
      </c>
      <c r="N108" s="149">
        <v>12</v>
      </c>
      <c r="O108" t="s">
        <v>925</v>
      </c>
    </row>
    <row r="109" spans="1:16" x14ac:dyDescent="0.25">
      <c r="A109" t="s">
        <v>1123</v>
      </c>
      <c r="B109">
        <v>332120</v>
      </c>
      <c r="C109" s="149">
        <v>285</v>
      </c>
      <c r="D109" s="16" t="s">
        <v>101</v>
      </c>
      <c r="E109" s="16" t="s">
        <v>121</v>
      </c>
      <c r="F109" s="16" t="s">
        <v>662</v>
      </c>
      <c r="G109" s="252" t="s">
        <v>9</v>
      </c>
      <c r="H109" s="253">
        <v>0.625</v>
      </c>
      <c r="I109" s="253">
        <v>0.42000000000000004</v>
      </c>
      <c r="J109" s="253">
        <v>0.20499999999999999</v>
      </c>
      <c r="K109" s="237">
        <v>0.67200000000000004</v>
      </c>
      <c r="L109" s="149" t="s">
        <v>550</v>
      </c>
      <c r="M109" s="149" t="s">
        <v>547</v>
      </c>
      <c r="N109" s="149">
        <v>12</v>
      </c>
      <c r="O109" t="s">
        <v>121</v>
      </c>
    </row>
    <row r="110" spans="1:16" x14ac:dyDescent="0.25">
      <c r="A110" t="s">
        <v>1134</v>
      </c>
      <c r="B110">
        <v>331520</v>
      </c>
      <c r="C110" s="149">
        <v>169</v>
      </c>
      <c r="D110" s="16" t="s">
        <v>101</v>
      </c>
      <c r="E110" s="16" t="s">
        <v>131</v>
      </c>
      <c r="F110" s="16" t="s">
        <v>722</v>
      </c>
      <c r="G110" s="252" t="s">
        <v>14</v>
      </c>
      <c r="H110" s="253">
        <v>0.625</v>
      </c>
      <c r="I110" s="253">
        <v>0.42000000000000004</v>
      </c>
      <c r="J110" s="253">
        <v>0.20499999999999999</v>
      </c>
      <c r="K110" s="237">
        <v>0.67200000000000004</v>
      </c>
      <c r="L110" s="149" t="s">
        <v>550</v>
      </c>
      <c r="M110" s="149" t="s">
        <v>547</v>
      </c>
      <c r="N110" s="149">
        <v>12</v>
      </c>
      <c r="O110" t="s">
        <v>131</v>
      </c>
    </row>
    <row r="111" spans="1:16" x14ac:dyDescent="0.25">
      <c r="A111" t="s">
        <v>1112</v>
      </c>
      <c r="B111">
        <v>331330</v>
      </c>
      <c r="C111" s="149">
        <v>169</v>
      </c>
      <c r="D111" s="16" t="s">
        <v>101</v>
      </c>
      <c r="E111" s="16" t="s">
        <v>112</v>
      </c>
      <c r="F111" s="16" t="s">
        <v>708</v>
      </c>
      <c r="G111" s="252" t="s">
        <v>9</v>
      </c>
      <c r="H111" s="253">
        <v>0.62666666666666659</v>
      </c>
      <c r="I111" s="253">
        <v>0.42166666666666663</v>
      </c>
      <c r="J111" s="253">
        <v>0.20499999999999999</v>
      </c>
      <c r="K111" s="237">
        <v>0.6728723404255319</v>
      </c>
      <c r="L111" s="149" t="s">
        <v>550</v>
      </c>
      <c r="M111" s="149" t="s">
        <v>547</v>
      </c>
      <c r="N111" s="149">
        <v>12</v>
      </c>
      <c r="O111" t="s">
        <v>112</v>
      </c>
    </row>
    <row r="112" spans="1:16" x14ac:dyDescent="0.25">
      <c r="A112" t="s">
        <v>1188</v>
      </c>
      <c r="B112">
        <v>332020</v>
      </c>
      <c r="C112" s="149">
        <v>63</v>
      </c>
      <c r="D112" s="16" t="s">
        <v>225</v>
      </c>
      <c r="E112" s="16" t="s">
        <v>226</v>
      </c>
      <c r="F112" s="16" t="s">
        <v>835</v>
      </c>
      <c r="G112" s="252" t="s">
        <v>14</v>
      </c>
      <c r="H112" s="253">
        <v>0.62750000000000006</v>
      </c>
      <c r="I112" s="253">
        <v>0.43750000000000011</v>
      </c>
      <c r="J112" s="253">
        <v>0.18999999999999997</v>
      </c>
      <c r="K112" s="237">
        <v>0.69721115537848621</v>
      </c>
      <c r="L112" s="149" t="s">
        <v>550</v>
      </c>
      <c r="M112" s="149" t="s">
        <v>547</v>
      </c>
      <c r="N112" s="149">
        <v>12</v>
      </c>
      <c r="O112" t="s">
        <v>226</v>
      </c>
    </row>
    <row r="113" spans="1:15" x14ac:dyDescent="0.25">
      <c r="A113" t="s">
        <v>1152</v>
      </c>
      <c r="B113">
        <v>331685</v>
      </c>
      <c r="C113" s="149">
        <v>61</v>
      </c>
      <c r="D113" s="16" t="s">
        <v>101</v>
      </c>
      <c r="E113" s="16" t="s">
        <v>147</v>
      </c>
      <c r="F113" s="16" t="s">
        <v>732</v>
      </c>
      <c r="G113" s="252" t="s">
        <v>5</v>
      </c>
      <c r="H113" s="253">
        <v>0.63</v>
      </c>
      <c r="I113" s="253">
        <v>0.42500000000000004</v>
      </c>
      <c r="J113" s="253">
        <v>0.20499999999999999</v>
      </c>
      <c r="K113" s="237">
        <v>0.67460317460317465</v>
      </c>
      <c r="L113" s="149" t="s">
        <v>550</v>
      </c>
      <c r="M113" s="149" t="s">
        <v>547</v>
      </c>
      <c r="N113" s="149">
        <v>12</v>
      </c>
      <c r="O113" t="s">
        <v>147</v>
      </c>
    </row>
    <row r="114" spans="1:15" x14ac:dyDescent="0.25">
      <c r="A114" t="s">
        <v>1129</v>
      </c>
      <c r="B114">
        <v>331470</v>
      </c>
      <c r="C114" s="149">
        <v>169</v>
      </c>
      <c r="D114" s="16" t="s">
        <v>101</v>
      </c>
      <c r="E114" s="16" t="s">
        <v>126</v>
      </c>
      <c r="F114" s="16" t="s">
        <v>668</v>
      </c>
      <c r="G114" s="252" t="s">
        <v>9</v>
      </c>
      <c r="H114" s="253">
        <v>0.63333333333333319</v>
      </c>
      <c r="I114" s="253">
        <v>0.42833333333333323</v>
      </c>
      <c r="J114" s="253">
        <v>0.20499999999999999</v>
      </c>
      <c r="K114" s="237">
        <v>0.6763157894736842</v>
      </c>
      <c r="L114" s="149" t="s">
        <v>550</v>
      </c>
      <c r="M114" s="149" t="s">
        <v>547</v>
      </c>
      <c r="N114" s="149">
        <v>12</v>
      </c>
      <c r="O114" t="s">
        <v>126</v>
      </c>
    </row>
    <row r="115" spans="1:15" x14ac:dyDescent="0.25">
      <c r="A115" t="s">
        <v>1130</v>
      </c>
      <c r="B115">
        <v>331480</v>
      </c>
      <c r="C115" s="149">
        <v>169</v>
      </c>
      <c r="D115" t="s">
        <v>101</v>
      </c>
      <c r="E115" t="s">
        <v>127</v>
      </c>
      <c r="F115" t="s">
        <v>670</v>
      </c>
      <c r="G115" s="252" t="s">
        <v>6</v>
      </c>
      <c r="H115" s="253">
        <v>0.6349999999999999</v>
      </c>
      <c r="I115" s="253">
        <v>0.42999999999999994</v>
      </c>
      <c r="J115" s="253">
        <v>0.20499999999999999</v>
      </c>
      <c r="K115" s="237">
        <v>0.67716535433070868</v>
      </c>
      <c r="L115" s="149" t="s">
        <v>550</v>
      </c>
      <c r="M115" s="149" t="s">
        <v>547</v>
      </c>
      <c r="N115" s="149">
        <v>6</v>
      </c>
      <c r="O115" t="s">
        <v>127</v>
      </c>
    </row>
    <row r="116" spans="1:15" x14ac:dyDescent="0.25">
      <c r="A116" t="s">
        <v>1153</v>
      </c>
      <c r="B116">
        <v>331690</v>
      </c>
      <c r="C116" s="149">
        <v>169</v>
      </c>
      <c r="D116" s="16" t="s">
        <v>101</v>
      </c>
      <c r="E116" s="16" t="s">
        <v>148</v>
      </c>
      <c r="F116" s="16" t="s">
        <v>696</v>
      </c>
      <c r="G116" s="252" t="s">
        <v>6</v>
      </c>
      <c r="H116" s="253">
        <v>0.6366666666666666</v>
      </c>
      <c r="I116" s="253">
        <v>0.43166666666666664</v>
      </c>
      <c r="J116" s="253">
        <v>0.20499999999999999</v>
      </c>
      <c r="K116" s="237">
        <v>0.67801047120418856</v>
      </c>
      <c r="L116" s="149" t="s">
        <v>550</v>
      </c>
      <c r="M116" s="149" t="s">
        <v>547</v>
      </c>
      <c r="N116" s="149">
        <v>12</v>
      </c>
      <c r="O116" t="s">
        <v>148</v>
      </c>
    </row>
    <row r="117" spans="1:15" x14ac:dyDescent="0.25">
      <c r="A117" t="s">
        <v>1113</v>
      </c>
      <c r="B117">
        <v>331340</v>
      </c>
      <c r="C117" s="149">
        <v>169</v>
      </c>
      <c r="D117" s="16" t="s">
        <v>101</v>
      </c>
      <c r="E117" s="16" t="s">
        <v>113</v>
      </c>
      <c r="F117" s="16" t="s">
        <v>710</v>
      </c>
      <c r="G117" s="252" t="s">
        <v>14</v>
      </c>
      <c r="H117" s="253">
        <v>0.63833333333333353</v>
      </c>
      <c r="I117" s="253">
        <v>0.43333333333333357</v>
      </c>
      <c r="J117" s="253">
        <v>0.20499999999999999</v>
      </c>
      <c r="K117" s="237">
        <v>0.67885117493472602</v>
      </c>
      <c r="L117" s="149" t="s">
        <v>550</v>
      </c>
      <c r="M117" s="149" t="s">
        <v>547</v>
      </c>
      <c r="N117" s="149">
        <v>12</v>
      </c>
      <c r="O117" t="s">
        <v>113</v>
      </c>
    </row>
    <row r="118" spans="1:15" x14ac:dyDescent="0.25">
      <c r="A118" t="s">
        <v>1145</v>
      </c>
      <c r="B118">
        <v>331600</v>
      </c>
      <c r="C118" s="149">
        <v>169</v>
      </c>
      <c r="D118" t="s">
        <v>101</v>
      </c>
      <c r="E118" t="s">
        <v>140</v>
      </c>
      <c r="F118" t="s">
        <v>685</v>
      </c>
      <c r="G118" s="252" t="s">
        <v>9</v>
      </c>
      <c r="H118" s="253">
        <v>0.64166666666666672</v>
      </c>
      <c r="I118" s="253">
        <v>0.43666666666666676</v>
      </c>
      <c r="J118" s="253">
        <v>0.20499999999999999</v>
      </c>
      <c r="K118" s="237">
        <v>0.68051948051948064</v>
      </c>
      <c r="L118" s="149" t="s">
        <v>550</v>
      </c>
      <c r="M118" s="149" t="s">
        <v>547</v>
      </c>
      <c r="N118" s="149">
        <v>12</v>
      </c>
      <c r="O118" t="s">
        <v>140</v>
      </c>
    </row>
    <row r="119" spans="1:15" x14ac:dyDescent="0.25">
      <c r="A119" t="s">
        <v>1106</v>
      </c>
      <c r="B119">
        <v>331290</v>
      </c>
      <c r="C119" s="149">
        <v>169</v>
      </c>
      <c r="D119" s="16" t="s">
        <v>101</v>
      </c>
      <c r="E119" s="16" t="s">
        <v>107</v>
      </c>
      <c r="F119" s="16" t="s">
        <v>706</v>
      </c>
      <c r="G119" s="252" t="s">
        <v>9</v>
      </c>
      <c r="H119" s="253">
        <v>0.64666666666666683</v>
      </c>
      <c r="I119" s="253">
        <v>0.44166666666666687</v>
      </c>
      <c r="J119" s="253">
        <v>0.20499999999999999</v>
      </c>
      <c r="K119" s="237">
        <v>0.68298969072164961</v>
      </c>
      <c r="L119" s="149" t="s">
        <v>550</v>
      </c>
      <c r="M119" s="149" t="s">
        <v>547</v>
      </c>
      <c r="N119" s="149">
        <v>12</v>
      </c>
      <c r="O119" t="s">
        <v>107</v>
      </c>
    </row>
    <row r="120" spans="1:15" x14ac:dyDescent="0.25">
      <c r="A120" t="s">
        <v>1101</v>
      </c>
      <c r="B120">
        <v>331260</v>
      </c>
      <c r="C120" s="149">
        <v>169</v>
      </c>
      <c r="D120" s="16" t="s">
        <v>101</v>
      </c>
      <c r="E120" s="16" t="s">
        <v>104</v>
      </c>
      <c r="F120" s="16" t="s">
        <v>704</v>
      </c>
      <c r="G120" s="252" t="s">
        <v>14</v>
      </c>
      <c r="H120" s="253">
        <v>0.64666666666666683</v>
      </c>
      <c r="I120" s="253">
        <v>0.44166666666666687</v>
      </c>
      <c r="J120" s="253">
        <v>0.20499999999999999</v>
      </c>
      <c r="K120" s="237">
        <v>0.68298969072164961</v>
      </c>
      <c r="L120" s="149" t="s">
        <v>550</v>
      </c>
      <c r="M120" s="149" t="s">
        <v>547</v>
      </c>
      <c r="N120" s="149">
        <v>6</v>
      </c>
      <c r="O120" t="s">
        <v>104</v>
      </c>
    </row>
    <row r="121" spans="1:15" x14ac:dyDescent="0.25">
      <c r="A121" t="s">
        <v>1260</v>
      </c>
      <c r="B121">
        <v>332720</v>
      </c>
      <c r="C121" s="149">
        <v>344</v>
      </c>
      <c r="D121" s="16" t="s">
        <v>365</v>
      </c>
      <c r="E121" s="16" t="s">
        <v>366</v>
      </c>
      <c r="F121" s="16" t="s">
        <v>1019</v>
      </c>
      <c r="G121" s="252" t="s">
        <v>9</v>
      </c>
      <c r="H121" s="253">
        <v>0.65000000000000013</v>
      </c>
      <c r="I121" s="253">
        <v>0.38916666666666683</v>
      </c>
      <c r="J121" s="253">
        <v>0.26083333333333331</v>
      </c>
      <c r="K121" s="237">
        <v>0.59871794871794881</v>
      </c>
      <c r="L121" s="149" t="s">
        <v>550</v>
      </c>
      <c r="M121" s="149" t="s">
        <v>547</v>
      </c>
      <c r="N121" s="149">
        <v>12</v>
      </c>
      <c r="O121" t="s">
        <v>366</v>
      </c>
    </row>
    <row r="122" spans="1:15" x14ac:dyDescent="0.25">
      <c r="A122" t="s">
        <v>1242</v>
      </c>
      <c r="B122">
        <v>332510</v>
      </c>
      <c r="C122" s="149">
        <v>395</v>
      </c>
      <c r="D122" s="16" t="s">
        <v>328</v>
      </c>
      <c r="E122" s="16" t="s">
        <v>329</v>
      </c>
      <c r="F122" s="16" t="s">
        <v>971</v>
      </c>
      <c r="G122" s="252" t="s">
        <v>9</v>
      </c>
      <c r="H122" s="253">
        <v>0.65000000000000013</v>
      </c>
      <c r="I122" s="253">
        <v>0.29333333333333345</v>
      </c>
      <c r="J122" s="253">
        <v>0.35666666666666669</v>
      </c>
      <c r="K122" s="237">
        <v>0.45128205128205134</v>
      </c>
      <c r="L122" s="149" t="s">
        <v>550</v>
      </c>
      <c r="M122" s="149" t="s">
        <v>547</v>
      </c>
      <c r="N122" s="149">
        <v>12</v>
      </c>
      <c r="O122" t="s">
        <v>329</v>
      </c>
    </row>
    <row r="123" spans="1:15" x14ac:dyDescent="0.25">
      <c r="A123" t="s">
        <v>1066</v>
      </c>
      <c r="B123">
        <v>331030</v>
      </c>
      <c r="C123" s="149">
        <v>635</v>
      </c>
      <c r="D123" s="16" t="s">
        <v>63</v>
      </c>
      <c r="E123" s="16" t="s">
        <v>64</v>
      </c>
      <c r="F123" s="16" t="s">
        <v>578</v>
      </c>
      <c r="G123" s="252" t="s">
        <v>9</v>
      </c>
      <c r="H123" s="253">
        <v>0.65500000000000014</v>
      </c>
      <c r="I123" s="253">
        <v>0.42666666666666675</v>
      </c>
      <c r="J123" s="253">
        <v>0.22833333333333336</v>
      </c>
      <c r="K123" s="237">
        <v>0.65139949109414752</v>
      </c>
      <c r="L123" s="149" t="s">
        <v>550</v>
      </c>
      <c r="M123" s="149" t="s">
        <v>547</v>
      </c>
      <c r="N123" s="149">
        <v>12</v>
      </c>
      <c r="O123" t="s">
        <v>64</v>
      </c>
    </row>
    <row r="124" spans="1:15" x14ac:dyDescent="0.25">
      <c r="A124" t="s">
        <v>1121</v>
      </c>
      <c r="B124">
        <v>331410</v>
      </c>
      <c r="C124" s="149">
        <v>169</v>
      </c>
      <c r="D124" s="16" t="s">
        <v>101</v>
      </c>
      <c r="E124" s="16" t="s">
        <v>120</v>
      </c>
      <c r="F124" s="16" t="s">
        <v>660</v>
      </c>
      <c r="G124" s="252" t="s">
        <v>11</v>
      </c>
      <c r="H124" s="253">
        <v>0.65666666666666662</v>
      </c>
      <c r="I124" s="253">
        <v>0.45166666666666666</v>
      </c>
      <c r="J124" s="253">
        <v>0.20499999999999999</v>
      </c>
      <c r="K124" s="237">
        <v>0.68781725888324874</v>
      </c>
      <c r="L124" s="149" t="s">
        <v>550</v>
      </c>
      <c r="M124" s="149" t="s">
        <v>547</v>
      </c>
      <c r="N124" s="149">
        <v>12</v>
      </c>
      <c r="O124" t="s">
        <v>120</v>
      </c>
    </row>
    <row r="125" spans="1:15" x14ac:dyDescent="0.25">
      <c r="A125" t="s">
        <v>1252</v>
      </c>
      <c r="B125">
        <v>332590</v>
      </c>
      <c r="C125" s="149">
        <v>447</v>
      </c>
      <c r="D125" s="16" t="s">
        <v>349</v>
      </c>
      <c r="E125" s="16" t="s">
        <v>350</v>
      </c>
      <c r="F125" s="16" t="s">
        <v>993</v>
      </c>
      <c r="G125" s="252" t="s">
        <v>6</v>
      </c>
      <c r="H125" s="253">
        <v>0.65750000000000008</v>
      </c>
      <c r="I125" s="253">
        <v>0.47416666666666674</v>
      </c>
      <c r="J125" s="253">
        <v>0.18333333333333332</v>
      </c>
      <c r="K125" s="237">
        <v>0.72116603295310522</v>
      </c>
      <c r="L125" s="149" t="s">
        <v>550</v>
      </c>
      <c r="M125" s="149" t="s">
        <v>547</v>
      </c>
      <c r="N125" s="149">
        <v>12</v>
      </c>
      <c r="O125" t="s">
        <v>350</v>
      </c>
    </row>
    <row r="126" spans="1:15" x14ac:dyDescent="0.25">
      <c r="A126" t="s">
        <v>1133</v>
      </c>
      <c r="B126">
        <v>331510</v>
      </c>
      <c r="C126" s="149">
        <v>169</v>
      </c>
      <c r="D126" s="16" t="s">
        <v>101</v>
      </c>
      <c r="E126" s="16" t="s">
        <v>130</v>
      </c>
      <c r="F126" s="16" t="s">
        <v>674</v>
      </c>
      <c r="G126" s="252" t="s">
        <v>11</v>
      </c>
      <c r="H126" s="253">
        <v>0.65833333333333333</v>
      </c>
      <c r="I126" s="253">
        <v>0.45166666666666666</v>
      </c>
      <c r="J126" s="253">
        <v>0.20666666666666669</v>
      </c>
      <c r="K126" s="237">
        <v>0.6860759493670886</v>
      </c>
      <c r="L126" s="149" t="s">
        <v>550</v>
      </c>
      <c r="M126" s="149" t="s">
        <v>547</v>
      </c>
      <c r="N126" s="149">
        <v>12</v>
      </c>
      <c r="O126" t="s">
        <v>130</v>
      </c>
    </row>
    <row r="127" spans="1:15" x14ac:dyDescent="0.25">
      <c r="A127" t="s">
        <v>1223</v>
      </c>
      <c r="B127">
        <v>332310</v>
      </c>
      <c r="C127" s="149">
        <v>365</v>
      </c>
      <c r="D127" s="16" t="s">
        <v>289</v>
      </c>
      <c r="E127" s="16" t="s">
        <v>290</v>
      </c>
      <c r="F127" s="16" t="s">
        <v>929</v>
      </c>
      <c r="G127" s="252" t="s">
        <v>9</v>
      </c>
      <c r="H127" s="253">
        <v>0.66</v>
      </c>
      <c r="I127" s="253">
        <v>0.38916666666666672</v>
      </c>
      <c r="J127" s="253">
        <v>0.27083333333333331</v>
      </c>
      <c r="K127" s="237">
        <v>0.58964646464646464</v>
      </c>
      <c r="L127" s="149" t="s">
        <v>550</v>
      </c>
      <c r="M127" s="149" t="s">
        <v>547</v>
      </c>
      <c r="N127" s="149">
        <v>12</v>
      </c>
      <c r="O127" t="s">
        <v>290</v>
      </c>
    </row>
    <row r="128" spans="1:15" x14ac:dyDescent="0.25">
      <c r="A128" t="s">
        <v>1262</v>
      </c>
      <c r="B128">
        <v>332740</v>
      </c>
      <c r="C128" s="149">
        <v>242</v>
      </c>
      <c r="D128" s="16" t="s">
        <v>369</v>
      </c>
      <c r="E128" s="16" t="s">
        <v>370</v>
      </c>
      <c r="F128" s="16" t="s">
        <v>1026</v>
      </c>
      <c r="G128" s="252" t="s">
        <v>4</v>
      </c>
      <c r="H128" s="253">
        <v>0.66249999999999998</v>
      </c>
      <c r="I128" s="253">
        <v>0.505</v>
      </c>
      <c r="J128" s="253">
        <v>0.15749999999999997</v>
      </c>
      <c r="K128" s="237">
        <v>0.76226415094339628</v>
      </c>
      <c r="L128" s="149" t="s">
        <v>550</v>
      </c>
      <c r="M128" s="149" t="s">
        <v>547</v>
      </c>
      <c r="N128" s="149">
        <v>12</v>
      </c>
      <c r="O128" t="s">
        <v>370</v>
      </c>
    </row>
    <row r="129" spans="1:16" x14ac:dyDescent="0.25">
      <c r="A129" t="s">
        <v>1120</v>
      </c>
      <c r="B129">
        <v>331400</v>
      </c>
      <c r="C129" s="149">
        <v>169</v>
      </c>
      <c r="D129" s="16" t="s">
        <v>101</v>
      </c>
      <c r="E129" s="16" t="s">
        <v>119</v>
      </c>
      <c r="F129" s="16" t="s">
        <v>658</v>
      </c>
      <c r="G129" s="252" t="s">
        <v>11</v>
      </c>
      <c r="H129" s="253">
        <v>0.66666666666666663</v>
      </c>
      <c r="I129" s="253">
        <v>0.45999999999999996</v>
      </c>
      <c r="J129" s="253">
        <v>0.20666666666666669</v>
      </c>
      <c r="K129" s="237">
        <v>0.69</v>
      </c>
      <c r="L129" s="149" t="s">
        <v>550</v>
      </c>
      <c r="M129" s="149" t="s">
        <v>547</v>
      </c>
      <c r="N129" s="149">
        <v>11</v>
      </c>
      <c r="O129" t="s">
        <v>119</v>
      </c>
    </row>
    <row r="130" spans="1:16" x14ac:dyDescent="0.25">
      <c r="A130" t="s">
        <v>1147</v>
      </c>
      <c r="B130">
        <v>331620</v>
      </c>
      <c r="C130" s="149">
        <v>169</v>
      </c>
      <c r="D130" s="16" t="s">
        <v>101</v>
      </c>
      <c r="E130" s="16" t="s">
        <v>142</v>
      </c>
      <c r="F130" s="16" t="s">
        <v>728</v>
      </c>
      <c r="G130" s="252" t="s">
        <v>14</v>
      </c>
      <c r="H130" s="253">
        <v>0.66666666666666663</v>
      </c>
      <c r="I130" s="253">
        <v>0.45999999999999996</v>
      </c>
      <c r="J130" s="253">
        <v>0.20666666666666669</v>
      </c>
      <c r="K130" s="237">
        <v>0.69</v>
      </c>
      <c r="L130" s="149" t="s">
        <v>550</v>
      </c>
      <c r="M130" s="149" t="s">
        <v>547</v>
      </c>
      <c r="N130" s="149">
        <v>12</v>
      </c>
      <c r="O130" t="s">
        <v>142</v>
      </c>
    </row>
    <row r="131" spans="1:16" x14ac:dyDescent="0.25">
      <c r="A131" t="s">
        <v>1169</v>
      </c>
      <c r="B131">
        <v>331850</v>
      </c>
      <c r="C131" s="149">
        <v>686</v>
      </c>
      <c r="D131" s="16" t="s">
        <v>177</v>
      </c>
      <c r="E131" s="16" t="s">
        <v>178</v>
      </c>
      <c r="F131" s="16" t="s">
        <v>764</v>
      </c>
      <c r="G131" s="252" t="s">
        <v>7</v>
      </c>
      <c r="H131" s="253">
        <v>0.67</v>
      </c>
      <c r="I131" s="253">
        <v>0.4933333333333334</v>
      </c>
      <c r="J131" s="253">
        <v>0.17666666666666664</v>
      </c>
      <c r="K131" s="237">
        <v>0.7363184079601991</v>
      </c>
      <c r="L131" s="149" t="s">
        <v>550</v>
      </c>
      <c r="M131" s="149" t="s">
        <v>547</v>
      </c>
      <c r="N131" s="149">
        <v>12</v>
      </c>
      <c r="O131" t="s">
        <v>178</v>
      </c>
    </row>
    <row r="132" spans="1:16" x14ac:dyDescent="0.25">
      <c r="A132" t="s">
        <v>1184</v>
      </c>
      <c r="B132">
        <v>331990</v>
      </c>
      <c r="C132" s="149">
        <v>274</v>
      </c>
      <c r="D132" s="16" t="s">
        <v>212</v>
      </c>
      <c r="E132" s="16" t="s">
        <v>213</v>
      </c>
      <c r="F132" s="16" t="s">
        <v>819</v>
      </c>
      <c r="G132" s="252" t="s">
        <v>14</v>
      </c>
      <c r="H132" s="253">
        <v>0.67</v>
      </c>
      <c r="I132" s="253">
        <v>0.34</v>
      </c>
      <c r="J132" s="253">
        <v>0.33</v>
      </c>
      <c r="K132" s="237">
        <v>0.5074626865671642</v>
      </c>
      <c r="L132" s="149" t="s">
        <v>550</v>
      </c>
      <c r="M132" s="149" t="s">
        <v>547</v>
      </c>
      <c r="N132" s="149">
        <v>12</v>
      </c>
      <c r="O132" t="s">
        <v>213</v>
      </c>
    </row>
    <row r="133" spans="1:16" x14ac:dyDescent="0.25">
      <c r="A133" t="s">
        <v>1156</v>
      </c>
      <c r="B133">
        <v>331730</v>
      </c>
      <c r="C133" s="149">
        <v>169</v>
      </c>
      <c r="D133" s="16" t="s">
        <v>101</v>
      </c>
      <c r="E133" s="16" t="s">
        <v>151</v>
      </c>
      <c r="F133" s="16" t="s">
        <v>734</v>
      </c>
      <c r="G133" s="252" t="s">
        <v>5</v>
      </c>
      <c r="H133" s="253">
        <v>0.68833333333333313</v>
      </c>
      <c r="I133" s="253">
        <v>0.47749999999999981</v>
      </c>
      <c r="J133" s="253">
        <v>0.21083333333333334</v>
      </c>
      <c r="K133" s="237">
        <v>0.69370460048426141</v>
      </c>
      <c r="L133" s="149" t="s">
        <v>550</v>
      </c>
      <c r="M133" s="149" t="s">
        <v>547</v>
      </c>
      <c r="N133" s="149">
        <v>12</v>
      </c>
      <c r="O133" t="s">
        <v>151</v>
      </c>
    </row>
    <row r="134" spans="1:16" x14ac:dyDescent="0.25">
      <c r="A134" t="s">
        <v>1107</v>
      </c>
      <c r="B134">
        <v>331950</v>
      </c>
      <c r="C134" s="149">
        <v>688</v>
      </c>
      <c r="D134" s="16" t="s">
        <v>101</v>
      </c>
      <c r="E134" s="16" t="s">
        <v>108</v>
      </c>
      <c r="F134" s="16" t="s">
        <v>1329</v>
      </c>
      <c r="G134" s="252" t="s">
        <v>13</v>
      </c>
      <c r="H134" s="253">
        <v>0.6908333333333333</v>
      </c>
      <c r="I134" s="253">
        <v>0.43749999999999989</v>
      </c>
      <c r="J134" s="253">
        <v>0.25333333333333341</v>
      </c>
      <c r="K134" s="237">
        <v>0.63329312424607953</v>
      </c>
      <c r="L134" s="149" t="s">
        <v>550</v>
      </c>
      <c r="M134" s="149" t="s">
        <v>547</v>
      </c>
      <c r="N134" s="149">
        <v>12</v>
      </c>
      <c r="O134" t="s">
        <v>108</v>
      </c>
    </row>
    <row r="135" spans="1:16" x14ac:dyDescent="0.25">
      <c r="A135" t="s">
        <v>1090</v>
      </c>
      <c r="B135">
        <v>331180</v>
      </c>
      <c r="C135" s="149">
        <v>2</v>
      </c>
      <c r="D135" s="16" t="s">
        <v>78</v>
      </c>
      <c r="E135" s="16" t="s">
        <v>616</v>
      </c>
      <c r="F135" s="16" t="s">
        <v>615</v>
      </c>
      <c r="G135" s="252" t="s">
        <v>14</v>
      </c>
      <c r="H135" s="253">
        <v>0.69416666666666671</v>
      </c>
      <c r="I135" s="253">
        <v>0.45916666666666672</v>
      </c>
      <c r="J135" s="253">
        <v>0.23500000000000001</v>
      </c>
      <c r="K135" s="237">
        <v>0.66146458583433376</v>
      </c>
      <c r="L135" s="149" t="s">
        <v>550</v>
      </c>
      <c r="M135" s="149" t="s">
        <v>547</v>
      </c>
      <c r="N135" s="149">
        <v>12</v>
      </c>
      <c r="O135" t="s">
        <v>616</v>
      </c>
    </row>
    <row r="136" spans="1:16" x14ac:dyDescent="0.25">
      <c r="A136" t="s">
        <v>1210</v>
      </c>
      <c r="B136">
        <v>332180</v>
      </c>
      <c r="C136" s="149">
        <v>330</v>
      </c>
      <c r="D136" s="16" t="s">
        <v>268</v>
      </c>
      <c r="E136" s="16" t="s">
        <v>269</v>
      </c>
      <c r="F136" s="16" t="s">
        <v>899</v>
      </c>
      <c r="G136" s="252" t="s">
        <v>6</v>
      </c>
      <c r="H136" s="253">
        <v>0.70000000000000007</v>
      </c>
      <c r="I136" s="253">
        <v>0.48416666666666675</v>
      </c>
      <c r="J136" s="253">
        <v>0.21583333333333335</v>
      </c>
      <c r="K136" s="237">
        <v>0.69166666666666676</v>
      </c>
      <c r="L136" s="149" t="s">
        <v>550</v>
      </c>
      <c r="M136" s="149" t="s">
        <v>547</v>
      </c>
      <c r="N136" s="149">
        <v>12</v>
      </c>
      <c r="O136" t="s">
        <v>269</v>
      </c>
    </row>
    <row r="137" spans="1:16" x14ac:dyDescent="0.25">
      <c r="A137" t="s">
        <v>1158</v>
      </c>
      <c r="B137">
        <v>331740</v>
      </c>
      <c r="C137" s="149">
        <v>683</v>
      </c>
      <c r="D137" s="16" t="s">
        <v>152</v>
      </c>
      <c r="E137" s="16" t="s">
        <v>153</v>
      </c>
      <c r="F137" s="16" t="s">
        <v>736</v>
      </c>
      <c r="G137" s="252" t="s">
        <v>8</v>
      </c>
      <c r="H137" s="253">
        <v>0.70000000000000007</v>
      </c>
      <c r="I137" s="253">
        <v>0.4933333333333334</v>
      </c>
      <c r="J137" s="253">
        <v>0.20666666666666667</v>
      </c>
      <c r="K137" s="237">
        <v>0.70476190476190481</v>
      </c>
      <c r="L137" s="149" t="s">
        <v>550</v>
      </c>
      <c r="M137" s="149" t="s">
        <v>547</v>
      </c>
      <c r="N137" s="149">
        <v>12</v>
      </c>
      <c r="O137" t="s">
        <v>153</v>
      </c>
    </row>
    <row r="138" spans="1:16" x14ac:dyDescent="0.25">
      <c r="A138" t="s">
        <v>1222</v>
      </c>
      <c r="B138">
        <v>332300</v>
      </c>
      <c r="C138" s="149">
        <v>625</v>
      </c>
      <c r="D138" s="16" t="s">
        <v>405</v>
      </c>
      <c r="E138" s="16" t="s">
        <v>406</v>
      </c>
      <c r="F138" s="16" t="s">
        <v>927</v>
      </c>
      <c r="G138" s="252" t="s">
        <v>9</v>
      </c>
      <c r="H138" s="253">
        <v>0.70000000000000007</v>
      </c>
      <c r="I138" s="253">
        <v>0.38000000000000006</v>
      </c>
      <c r="J138" s="253">
        <v>0.32</v>
      </c>
      <c r="K138" s="237">
        <v>0.54285714285714293</v>
      </c>
      <c r="L138" s="149" t="s">
        <v>550</v>
      </c>
      <c r="M138" s="149" t="s">
        <v>547</v>
      </c>
      <c r="N138" s="149">
        <v>12</v>
      </c>
      <c r="O138" t="s">
        <v>406</v>
      </c>
    </row>
    <row r="139" spans="1:16" x14ac:dyDescent="0.25">
      <c r="A139" t="s">
        <v>1199</v>
      </c>
      <c r="B139">
        <v>332060</v>
      </c>
      <c r="C139" s="149">
        <v>369</v>
      </c>
      <c r="D139" s="16" t="s">
        <v>243</v>
      </c>
      <c r="E139" s="16" t="s">
        <v>244</v>
      </c>
      <c r="F139" s="16" t="s">
        <v>858</v>
      </c>
      <c r="G139" s="252" t="s">
        <v>11</v>
      </c>
      <c r="H139" s="253">
        <v>0.70000000000000007</v>
      </c>
      <c r="I139" s="253">
        <v>0.42166666666666669</v>
      </c>
      <c r="J139" s="253">
        <v>0.27833333333333338</v>
      </c>
      <c r="K139" s="237">
        <v>0.60238095238095235</v>
      </c>
      <c r="L139" s="149" t="s">
        <v>550</v>
      </c>
      <c r="M139" s="149" t="s">
        <v>547</v>
      </c>
      <c r="N139" s="149">
        <v>12</v>
      </c>
      <c r="O139" t="s">
        <v>244</v>
      </c>
    </row>
    <row r="140" spans="1:16" x14ac:dyDescent="0.25">
      <c r="A140" t="s">
        <v>1173</v>
      </c>
      <c r="B140">
        <v>331890</v>
      </c>
      <c r="C140" s="149">
        <v>368</v>
      </c>
      <c r="D140" s="16" t="s">
        <v>185</v>
      </c>
      <c r="E140" s="16" t="s">
        <v>186</v>
      </c>
      <c r="F140" s="16" t="s">
        <v>772</v>
      </c>
      <c r="G140" s="252" t="s">
        <v>7</v>
      </c>
      <c r="H140" s="253">
        <v>0.70333333333333325</v>
      </c>
      <c r="I140" s="253">
        <v>0.3791666666666666</v>
      </c>
      <c r="J140" s="253">
        <v>0.32416666666666666</v>
      </c>
      <c r="K140" s="237">
        <v>0.5390995260663507</v>
      </c>
      <c r="L140" s="149" t="s">
        <v>550</v>
      </c>
      <c r="M140" s="149" t="s">
        <v>547</v>
      </c>
      <c r="N140" s="149">
        <v>12</v>
      </c>
      <c r="O140" t="s">
        <v>186</v>
      </c>
      <c r="P140" s="26"/>
    </row>
    <row r="141" spans="1:16" x14ac:dyDescent="0.25">
      <c r="A141" t="s">
        <v>1075</v>
      </c>
      <c r="B141">
        <v>331070</v>
      </c>
      <c r="C141" s="149">
        <v>2</v>
      </c>
      <c r="D141" s="16" t="s">
        <v>78</v>
      </c>
      <c r="E141" s="16" t="s">
        <v>83</v>
      </c>
      <c r="F141" s="16" t="s">
        <v>619</v>
      </c>
      <c r="G141" s="252" t="s">
        <v>7</v>
      </c>
      <c r="H141" s="253">
        <v>0.70749999999999991</v>
      </c>
      <c r="I141" s="253">
        <v>0.44416666666666654</v>
      </c>
      <c r="J141" s="253">
        <v>0.26333333333333336</v>
      </c>
      <c r="K141" s="237">
        <v>0.62779740871613654</v>
      </c>
      <c r="L141" s="149" t="s">
        <v>550</v>
      </c>
      <c r="M141" s="149" t="s">
        <v>547</v>
      </c>
      <c r="N141" s="149">
        <v>12</v>
      </c>
      <c r="O141" t="s">
        <v>83</v>
      </c>
    </row>
    <row r="142" spans="1:16" x14ac:dyDescent="0.25">
      <c r="A142" t="s">
        <v>1191</v>
      </c>
      <c r="B142">
        <v>332030</v>
      </c>
      <c r="C142" s="149">
        <v>332</v>
      </c>
      <c r="D142" t="s">
        <v>232</v>
      </c>
      <c r="E142" t="s">
        <v>233</v>
      </c>
      <c r="F142" t="s">
        <v>844</v>
      </c>
      <c r="G142" s="252" t="s">
        <v>14</v>
      </c>
      <c r="H142" s="253">
        <v>0.71</v>
      </c>
      <c r="I142" s="253">
        <v>0.56499999999999995</v>
      </c>
      <c r="J142" s="253">
        <v>0.14499999999999999</v>
      </c>
      <c r="K142" s="237">
        <v>0.79577464788732388</v>
      </c>
      <c r="L142" s="149" t="s">
        <v>550</v>
      </c>
      <c r="M142" s="149" t="s">
        <v>547</v>
      </c>
      <c r="N142" s="149">
        <v>12</v>
      </c>
      <c r="O142" t="s">
        <v>233</v>
      </c>
    </row>
    <row r="143" spans="1:16" x14ac:dyDescent="0.25">
      <c r="A143" t="s">
        <v>1183</v>
      </c>
      <c r="B143">
        <v>331980</v>
      </c>
      <c r="C143" s="149">
        <v>88</v>
      </c>
      <c r="D143" s="16" t="s">
        <v>214</v>
      </c>
      <c r="E143" s="16" t="s">
        <v>215</v>
      </c>
      <c r="F143" s="16" t="s">
        <v>816</v>
      </c>
      <c r="G143" s="252" t="s">
        <v>4</v>
      </c>
      <c r="H143" s="253">
        <v>0.71249999999999991</v>
      </c>
      <c r="I143" s="253">
        <v>0.51749999999999996</v>
      </c>
      <c r="J143" s="253">
        <v>0.19499999999999998</v>
      </c>
      <c r="K143" s="237">
        <v>0.72631578947368425</v>
      </c>
      <c r="L143" s="149" t="s">
        <v>550</v>
      </c>
      <c r="M143" s="149" t="s">
        <v>547</v>
      </c>
      <c r="N143" s="149">
        <v>12</v>
      </c>
      <c r="O143" t="s">
        <v>215</v>
      </c>
    </row>
    <row r="144" spans="1:16" x14ac:dyDescent="0.25">
      <c r="A144" t="s">
        <v>1088</v>
      </c>
      <c r="B144">
        <v>331160</v>
      </c>
      <c r="C144" s="149">
        <v>2</v>
      </c>
      <c r="D144" s="16" t="s">
        <v>78</v>
      </c>
      <c r="E144" s="16" t="s">
        <v>392</v>
      </c>
      <c r="F144" s="16" t="s">
        <v>619</v>
      </c>
      <c r="G144" s="252" t="s">
        <v>7</v>
      </c>
      <c r="H144" s="253">
        <v>0.71250000000000002</v>
      </c>
      <c r="I144" s="253">
        <v>0.44416666666666671</v>
      </c>
      <c r="J144" s="253">
        <v>0.26833333333333331</v>
      </c>
      <c r="K144" s="237">
        <v>0.62339181286549716</v>
      </c>
      <c r="L144" s="149" t="s">
        <v>550</v>
      </c>
      <c r="M144" s="149" t="s">
        <v>547</v>
      </c>
      <c r="N144" s="149">
        <v>12</v>
      </c>
      <c r="O144" t="s">
        <v>392</v>
      </c>
    </row>
    <row r="145" spans="1:16" x14ac:dyDescent="0.25">
      <c r="A145" t="s">
        <v>1092</v>
      </c>
      <c r="B145">
        <v>331195</v>
      </c>
      <c r="C145" s="149">
        <v>2</v>
      </c>
      <c r="D145" s="16" t="s">
        <v>78</v>
      </c>
      <c r="E145" s="16" t="s">
        <v>94</v>
      </c>
      <c r="F145" s="16" t="s">
        <v>619</v>
      </c>
      <c r="G145" s="252" t="s">
        <v>7</v>
      </c>
      <c r="H145" s="253">
        <v>0.71250000000000002</v>
      </c>
      <c r="I145" s="253">
        <v>0.44416666666666671</v>
      </c>
      <c r="J145" s="253">
        <v>0.26833333333333331</v>
      </c>
      <c r="K145" s="237">
        <v>0.62339181286549716</v>
      </c>
      <c r="L145" s="149" t="s">
        <v>550</v>
      </c>
      <c r="M145" s="149" t="s">
        <v>547</v>
      </c>
      <c r="N145" s="149">
        <v>12</v>
      </c>
      <c r="O145" t="s">
        <v>94</v>
      </c>
    </row>
    <row r="146" spans="1:16" x14ac:dyDescent="0.25">
      <c r="A146" t="s">
        <v>1160</v>
      </c>
      <c r="B146">
        <v>331760</v>
      </c>
      <c r="C146" s="149">
        <v>5</v>
      </c>
      <c r="D146" s="16" t="s">
        <v>157</v>
      </c>
      <c r="E146" s="16" t="s">
        <v>158</v>
      </c>
      <c r="F146" s="16" t="s">
        <v>742</v>
      </c>
      <c r="G146" s="252" t="s">
        <v>9</v>
      </c>
      <c r="H146" s="253">
        <v>0.71333333333333337</v>
      </c>
      <c r="I146" s="253">
        <v>0.43416666666666676</v>
      </c>
      <c r="J146" s="253">
        <v>0.27916666666666662</v>
      </c>
      <c r="K146" s="237">
        <v>0.60864485981308425</v>
      </c>
      <c r="L146" s="149" t="s">
        <v>550</v>
      </c>
      <c r="M146" s="149" t="s">
        <v>547</v>
      </c>
      <c r="N146" s="149">
        <v>12</v>
      </c>
      <c r="O146" t="s">
        <v>158</v>
      </c>
    </row>
    <row r="147" spans="1:16" x14ac:dyDescent="0.25">
      <c r="A147" t="s">
        <v>1258</v>
      </c>
      <c r="B147">
        <v>332630</v>
      </c>
      <c r="C147" s="149">
        <v>363</v>
      </c>
      <c r="D147" s="16" t="s">
        <v>361</v>
      </c>
      <c r="E147" s="16" t="s">
        <v>362</v>
      </c>
      <c r="F147" s="16" t="s">
        <v>1012</v>
      </c>
      <c r="G147" s="252" t="s">
        <v>13</v>
      </c>
      <c r="H147" s="253">
        <v>0.71999999999999986</v>
      </c>
      <c r="I147" s="253">
        <v>0.40999999999999986</v>
      </c>
      <c r="J147" s="253">
        <v>0.31</v>
      </c>
      <c r="K147" s="237">
        <v>0.56944444444444442</v>
      </c>
      <c r="L147" s="149" t="s">
        <v>550</v>
      </c>
      <c r="M147" s="149" t="s">
        <v>547</v>
      </c>
      <c r="N147" s="149">
        <v>12</v>
      </c>
      <c r="O147" t="s">
        <v>362</v>
      </c>
      <c r="P147" s="26"/>
    </row>
    <row r="148" spans="1:16" x14ac:dyDescent="0.25">
      <c r="A148" t="s">
        <v>1080</v>
      </c>
      <c r="B148">
        <v>331110</v>
      </c>
      <c r="C148" s="149">
        <v>2</v>
      </c>
      <c r="D148" s="16" t="s">
        <v>78</v>
      </c>
      <c r="E148" s="16" t="s">
        <v>632</v>
      </c>
      <c r="F148" s="16" t="s">
        <v>631</v>
      </c>
      <c r="G148" s="252" t="s">
        <v>14</v>
      </c>
      <c r="H148" s="253">
        <v>0.72083333333333333</v>
      </c>
      <c r="I148" s="253">
        <v>0.47750000000000004</v>
      </c>
      <c r="J148" s="253">
        <v>0.24333333333333332</v>
      </c>
      <c r="K148" s="237">
        <v>0.66242774566473994</v>
      </c>
      <c r="L148" s="149" t="s">
        <v>550</v>
      </c>
      <c r="M148" s="149" t="s">
        <v>547</v>
      </c>
      <c r="N148" s="149">
        <v>12</v>
      </c>
      <c r="O148" t="s">
        <v>632</v>
      </c>
    </row>
    <row r="149" spans="1:16" x14ac:dyDescent="0.25">
      <c r="A149" t="s">
        <v>1185</v>
      </c>
      <c r="B149">
        <v>331830</v>
      </c>
      <c r="C149" s="149">
        <v>341</v>
      </c>
      <c r="D149" s="16" t="s">
        <v>216</v>
      </c>
      <c r="E149" s="16" t="s">
        <v>217</v>
      </c>
      <c r="F149" s="16" t="s">
        <v>821</v>
      </c>
      <c r="G149" s="252" t="s">
        <v>14</v>
      </c>
      <c r="H149" s="253">
        <v>0.7283333333333335</v>
      </c>
      <c r="I149" s="253">
        <v>0.46333333333333343</v>
      </c>
      <c r="J149" s="253">
        <v>0.26500000000000007</v>
      </c>
      <c r="K149" s="237">
        <v>0.6361556064073226</v>
      </c>
      <c r="L149" s="149" t="s">
        <v>550</v>
      </c>
      <c r="M149" s="149" t="s">
        <v>547</v>
      </c>
      <c r="N149" s="149">
        <v>12</v>
      </c>
      <c r="O149" t="s">
        <v>217</v>
      </c>
    </row>
    <row r="150" spans="1:16" x14ac:dyDescent="0.25">
      <c r="A150" t="s">
        <v>1162</v>
      </c>
      <c r="B150">
        <v>331750</v>
      </c>
      <c r="C150" s="149">
        <v>291</v>
      </c>
      <c r="D150" s="16" t="s">
        <v>161</v>
      </c>
      <c r="E150" s="16" t="s">
        <v>162</v>
      </c>
      <c r="F150" s="16" t="s">
        <v>746</v>
      </c>
      <c r="G150" s="252" t="s">
        <v>4</v>
      </c>
      <c r="H150" s="253">
        <v>0.73000000000000009</v>
      </c>
      <c r="I150" s="253">
        <v>0.46500000000000008</v>
      </c>
      <c r="J150" s="253">
        <v>0.26500000000000001</v>
      </c>
      <c r="K150" s="237">
        <v>0.63698630136986301</v>
      </c>
      <c r="L150" s="149" t="s">
        <v>550</v>
      </c>
      <c r="M150" s="149" t="s">
        <v>547</v>
      </c>
      <c r="N150" s="149">
        <v>12</v>
      </c>
      <c r="O150" t="s">
        <v>162</v>
      </c>
    </row>
    <row r="151" spans="1:16" x14ac:dyDescent="0.25">
      <c r="A151" t="s">
        <v>1253</v>
      </c>
      <c r="B151">
        <v>332600</v>
      </c>
      <c r="C151" s="149">
        <v>92</v>
      </c>
      <c r="D151" s="16" t="s">
        <v>351</v>
      </c>
      <c r="E151" s="16" t="s">
        <v>352</v>
      </c>
      <c r="F151" s="16" t="s">
        <v>995</v>
      </c>
      <c r="G151" s="252" t="s">
        <v>14</v>
      </c>
      <c r="H151" s="253">
        <v>0.73250000000000004</v>
      </c>
      <c r="I151" s="253">
        <v>0.45750000000000002</v>
      </c>
      <c r="J151" s="253">
        <v>0.27500000000000002</v>
      </c>
      <c r="K151" s="237">
        <v>0.62457337883959041</v>
      </c>
      <c r="L151" s="149" t="s">
        <v>550</v>
      </c>
      <c r="M151" s="149" t="s">
        <v>547</v>
      </c>
      <c r="N151" s="149">
        <v>12</v>
      </c>
      <c r="O151" t="s">
        <v>352</v>
      </c>
    </row>
    <row r="152" spans="1:16" x14ac:dyDescent="0.25">
      <c r="A152" t="s">
        <v>1170</v>
      </c>
      <c r="B152">
        <v>331870</v>
      </c>
      <c r="C152" s="149">
        <v>658</v>
      </c>
      <c r="D152" s="16" t="s">
        <v>181</v>
      </c>
      <c r="E152" s="16" t="s">
        <v>182</v>
      </c>
      <c r="F152" s="16" t="s">
        <v>766</v>
      </c>
      <c r="G152" s="252" t="s">
        <v>6</v>
      </c>
      <c r="H152" s="253">
        <v>0.73833333333333329</v>
      </c>
      <c r="I152" s="253">
        <v>0.38583333333333331</v>
      </c>
      <c r="J152" s="253">
        <v>0.35249999999999998</v>
      </c>
      <c r="K152" s="237">
        <v>0.52257336343115124</v>
      </c>
      <c r="L152" s="149" t="s">
        <v>550</v>
      </c>
      <c r="M152" s="149" t="s">
        <v>547</v>
      </c>
      <c r="N152" s="149">
        <v>12</v>
      </c>
      <c r="O152" t="s">
        <v>182</v>
      </c>
    </row>
    <row r="153" spans="1:16" x14ac:dyDescent="0.25">
      <c r="A153" t="s">
        <v>1241</v>
      </c>
      <c r="B153">
        <v>332500</v>
      </c>
      <c r="C153" s="149">
        <v>399</v>
      </c>
      <c r="D153" s="16" t="s">
        <v>326</v>
      </c>
      <c r="E153" s="16" t="s">
        <v>327</v>
      </c>
      <c r="F153" s="16" t="s">
        <v>969</v>
      </c>
      <c r="G153" s="252" t="s">
        <v>6</v>
      </c>
      <c r="H153" s="253">
        <v>0.75</v>
      </c>
      <c r="I153" s="253">
        <v>0.46333333333333337</v>
      </c>
      <c r="J153" s="253">
        <v>0.28666666666666663</v>
      </c>
      <c r="K153" s="237">
        <v>0.61777777777777787</v>
      </c>
      <c r="L153" s="149" t="s">
        <v>550</v>
      </c>
      <c r="M153" s="149" t="s">
        <v>547</v>
      </c>
      <c r="N153" s="149">
        <v>12</v>
      </c>
      <c r="O153" t="s">
        <v>327</v>
      </c>
    </row>
    <row r="154" spans="1:16" x14ac:dyDescent="0.25">
      <c r="A154" t="s">
        <v>1100</v>
      </c>
      <c r="B154">
        <v>331250</v>
      </c>
      <c r="C154" s="149">
        <v>169</v>
      </c>
      <c r="D154" s="16" t="s">
        <v>101</v>
      </c>
      <c r="E154" s="16" t="s">
        <v>103</v>
      </c>
      <c r="F154" s="16" t="s">
        <v>640</v>
      </c>
      <c r="G154" s="252" t="s">
        <v>11</v>
      </c>
      <c r="H154" s="253">
        <v>0.76500000000000012</v>
      </c>
      <c r="I154" s="253">
        <v>0.55416666666666681</v>
      </c>
      <c r="J154" s="253">
        <v>0.21083333333333334</v>
      </c>
      <c r="K154" s="237">
        <v>0.72440087145969501</v>
      </c>
      <c r="L154" s="149" t="s">
        <v>550</v>
      </c>
      <c r="M154" s="149" t="s">
        <v>547</v>
      </c>
      <c r="N154" s="149">
        <v>6</v>
      </c>
      <c r="O154" t="s">
        <v>103</v>
      </c>
    </row>
    <row r="155" spans="1:16" x14ac:dyDescent="0.25">
      <c r="A155" t="s">
        <v>1175</v>
      </c>
      <c r="B155">
        <v>331900</v>
      </c>
      <c r="C155" s="149">
        <v>256</v>
      </c>
      <c r="D155" s="16" t="s">
        <v>191</v>
      </c>
      <c r="E155" s="16" t="s">
        <v>192</v>
      </c>
      <c r="F155" s="16" t="s">
        <v>778</v>
      </c>
      <c r="G155" s="252" t="s">
        <v>14</v>
      </c>
      <c r="H155" s="253">
        <v>0.77666666666666673</v>
      </c>
      <c r="I155" s="253">
        <v>0.53583333333333338</v>
      </c>
      <c r="J155" s="253">
        <v>0.24083333333333337</v>
      </c>
      <c r="K155" s="237">
        <v>0.68991416309012876</v>
      </c>
      <c r="L155" s="149" t="s">
        <v>550</v>
      </c>
      <c r="M155" s="149" t="s">
        <v>547</v>
      </c>
      <c r="N155" s="149">
        <v>4</v>
      </c>
      <c r="O155" t="s">
        <v>192</v>
      </c>
    </row>
    <row r="156" spans="1:16" x14ac:dyDescent="0.25">
      <c r="A156" t="s">
        <v>1181</v>
      </c>
      <c r="B156">
        <v>331960</v>
      </c>
      <c r="C156" s="149">
        <v>701</v>
      </c>
      <c r="D156" s="16" t="s">
        <v>206</v>
      </c>
      <c r="E156" s="16" t="s">
        <v>207</v>
      </c>
      <c r="F156" s="16" t="s">
        <v>810</v>
      </c>
      <c r="G156" s="252" t="s">
        <v>13</v>
      </c>
      <c r="H156" s="253">
        <v>0.78166666666666673</v>
      </c>
      <c r="I156" s="253">
        <v>0.37250000000000011</v>
      </c>
      <c r="J156" s="253">
        <v>0.40916666666666662</v>
      </c>
      <c r="K156" s="237">
        <v>0.47654584221748408</v>
      </c>
      <c r="L156" s="149" t="s">
        <v>550</v>
      </c>
      <c r="M156" s="149" t="s">
        <v>547</v>
      </c>
      <c r="N156" s="149">
        <v>12</v>
      </c>
      <c r="O156" t="s">
        <v>207</v>
      </c>
    </row>
    <row r="157" spans="1:16" x14ac:dyDescent="0.25">
      <c r="A157" t="s">
        <v>1074</v>
      </c>
      <c r="B157">
        <v>331060</v>
      </c>
      <c r="C157" s="149">
        <v>2</v>
      </c>
      <c r="D157" s="16" t="s">
        <v>78</v>
      </c>
      <c r="E157" s="16" t="s">
        <v>629</v>
      </c>
      <c r="F157" s="16" t="s">
        <v>628</v>
      </c>
      <c r="G157" s="252" t="s">
        <v>14</v>
      </c>
      <c r="H157" s="253">
        <v>0.79749999999999999</v>
      </c>
      <c r="I157" s="253">
        <v>0.55249999999999999</v>
      </c>
      <c r="J157" s="253">
        <v>0.245</v>
      </c>
      <c r="K157" s="237">
        <v>0.69278996865203757</v>
      </c>
      <c r="L157" s="149" t="s">
        <v>550</v>
      </c>
      <c r="M157" s="149" t="s">
        <v>547</v>
      </c>
      <c r="N157" s="149">
        <v>12</v>
      </c>
      <c r="O157" t="s">
        <v>629</v>
      </c>
    </row>
    <row r="158" spans="1:16" x14ac:dyDescent="0.25">
      <c r="A158" t="s">
        <v>1163</v>
      </c>
      <c r="B158">
        <v>331780</v>
      </c>
      <c r="C158" s="149">
        <v>337</v>
      </c>
      <c r="D158" s="16" t="s">
        <v>163</v>
      </c>
      <c r="E158" s="16" t="s">
        <v>164</v>
      </c>
      <c r="F158" s="16" t="s">
        <v>748</v>
      </c>
      <c r="G158" s="252" t="s">
        <v>9</v>
      </c>
      <c r="H158" s="253">
        <v>0.79999999999999993</v>
      </c>
      <c r="I158" s="253">
        <v>0.32833333333333331</v>
      </c>
      <c r="J158" s="253">
        <v>0.47166666666666662</v>
      </c>
      <c r="K158" s="237">
        <v>0.41041666666666665</v>
      </c>
      <c r="L158" s="149" t="s">
        <v>550</v>
      </c>
      <c r="M158" s="149" t="s">
        <v>547</v>
      </c>
      <c r="N158" s="149">
        <v>12</v>
      </c>
      <c r="O158" t="s">
        <v>164</v>
      </c>
    </row>
    <row r="159" spans="1:16" x14ac:dyDescent="0.25">
      <c r="A159" t="s">
        <v>1265</v>
      </c>
      <c r="B159">
        <v>332870</v>
      </c>
      <c r="C159" s="149">
        <v>375</v>
      </c>
      <c r="D159" s="16" t="s">
        <v>408</v>
      </c>
      <c r="E159" s="16" t="s">
        <v>409</v>
      </c>
      <c r="F159" s="16" t="s">
        <v>1033</v>
      </c>
      <c r="G159" s="252" t="s">
        <v>9</v>
      </c>
      <c r="H159" s="253">
        <v>0.79999999999999993</v>
      </c>
      <c r="I159" s="253">
        <v>0.56833333333333325</v>
      </c>
      <c r="J159" s="253">
        <v>0.23166666666666669</v>
      </c>
      <c r="K159" s="237">
        <v>0.71041666666666659</v>
      </c>
      <c r="L159" s="149" t="s">
        <v>550</v>
      </c>
      <c r="M159" s="149" t="s">
        <v>547</v>
      </c>
      <c r="N159" s="149">
        <v>12</v>
      </c>
      <c r="O159" t="s">
        <v>409</v>
      </c>
    </row>
    <row r="160" spans="1:16" x14ac:dyDescent="0.25">
      <c r="A160" t="s">
        <v>1192</v>
      </c>
      <c r="B160">
        <v>332040</v>
      </c>
      <c r="C160" s="149">
        <v>681</v>
      </c>
      <c r="D160" s="16" t="s">
        <v>234</v>
      </c>
      <c r="E160" s="16" t="s">
        <v>235</v>
      </c>
      <c r="F160" s="16" t="s">
        <v>846</v>
      </c>
      <c r="G160" s="252" t="s">
        <v>6</v>
      </c>
      <c r="H160" s="253">
        <v>0.81000000000000039</v>
      </c>
      <c r="I160" s="253">
        <v>0.5783333333333337</v>
      </c>
      <c r="J160" s="253">
        <v>0.23166666666666666</v>
      </c>
      <c r="K160" s="237">
        <v>0.71399176954732524</v>
      </c>
      <c r="L160" s="149" t="s">
        <v>550</v>
      </c>
      <c r="M160" s="149" t="s">
        <v>547</v>
      </c>
      <c r="N160" s="149">
        <v>12</v>
      </c>
      <c r="O160" t="s">
        <v>235</v>
      </c>
    </row>
    <row r="161" spans="1:15" x14ac:dyDescent="0.25">
      <c r="A161" t="s">
        <v>1150</v>
      </c>
      <c r="B161">
        <v>331650</v>
      </c>
      <c r="C161" s="149">
        <v>169</v>
      </c>
      <c r="D161" s="16" t="s">
        <v>101</v>
      </c>
      <c r="E161" s="16" t="s">
        <v>145</v>
      </c>
      <c r="F161" s="16" t="s">
        <v>691</v>
      </c>
      <c r="G161" s="252" t="s">
        <v>11</v>
      </c>
      <c r="H161" s="253">
        <v>0.81333333333333346</v>
      </c>
      <c r="I161" s="253">
        <v>0.59833333333333338</v>
      </c>
      <c r="J161" s="253">
        <v>0.21500000000000005</v>
      </c>
      <c r="K161" s="237">
        <v>0.73565573770491799</v>
      </c>
      <c r="L161" s="149" t="s">
        <v>550</v>
      </c>
      <c r="M161" s="149" t="s">
        <v>547</v>
      </c>
      <c r="N161" s="149">
        <v>12</v>
      </c>
      <c r="O161" t="s">
        <v>145</v>
      </c>
    </row>
    <row r="162" spans="1:15" x14ac:dyDescent="0.25">
      <c r="A162" t="s">
        <v>1122</v>
      </c>
      <c r="B162">
        <v>332090</v>
      </c>
      <c r="C162" s="149">
        <v>407</v>
      </c>
      <c r="D162" s="16" t="s">
        <v>101</v>
      </c>
      <c r="E162" s="16" t="s">
        <v>254</v>
      </c>
      <c r="F162" s="16" t="s">
        <v>691</v>
      </c>
      <c r="G162" s="252" t="s">
        <v>11</v>
      </c>
      <c r="H162" s="253">
        <v>0.81333333333333346</v>
      </c>
      <c r="I162" s="253">
        <v>0.59833333333333338</v>
      </c>
      <c r="J162" s="253">
        <v>0.21500000000000005</v>
      </c>
      <c r="K162" s="237">
        <v>0.73565573770491799</v>
      </c>
      <c r="L162" s="149" t="s">
        <v>550</v>
      </c>
      <c r="M162" s="149" t="s">
        <v>547</v>
      </c>
      <c r="N162" s="149">
        <v>12</v>
      </c>
      <c r="O162" t="s">
        <v>254</v>
      </c>
    </row>
    <row r="163" spans="1:15" x14ac:dyDescent="0.25">
      <c r="A163" t="s">
        <v>1224</v>
      </c>
      <c r="B163">
        <v>332320</v>
      </c>
      <c r="C163" s="149">
        <v>340</v>
      </c>
      <c r="D163" s="16" t="s">
        <v>293</v>
      </c>
      <c r="E163" s="16" t="s">
        <v>294</v>
      </c>
      <c r="F163" s="16" t="s">
        <v>931</v>
      </c>
      <c r="G163" s="252" t="s">
        <v>4</v>
      </c>
      <c r="H163" s="253">
        <v>0.84</v>
      </c>
      <c r="I163" s="253">
        <v>0.65416666666666667</v>
      </c>
      <c r="J163" s="253">
        <v>0.18583333333333332</v>
      </c>
      <c r="K163" s="237">
        <v>0.77876984126984128</v>
      </c>
      <c r="L163" s="149" t="s">
        <v>550</v>
      </c>
      <c r="M163" s="149" t="s">
        <v>547</v>
      </c>
      <c r="N163" s="149">
        <v>12</v>
      </c>
      <c r="O163" t="s">
        <v>294</v>
      </c>
    </row>
    <row r="164" spans="1:15" x14ac:dyDescent="0.25">
      <c r="A164" t="s">
        <v>1244</v>
      </c>
      <c r="B164">
        <v>332530</v>
      </c>
      <c r="C164" s="149">
        <v>364</v>
      </c>
      <c r="D164" s="16" t="s">
        <v>332</v>
      </c>
      <c r="E164" s="16" t="s">
        <v>333</v>
      </c>
      <c r="F164" s="16" t="s">
        <v>975</v>
      </c>
      <c r="G164" s="252" t="s">
        <v>14</v>
      </c>
      <c r="H164" s="253">
        <v>0.84</v>
      </c>
      <c r="I164" s="253">
        <v>0.39749999999999985</v>
      </c>
      <c r="J164" s="253">
        <v>0.44250000000000012</v>
      </c>
      <c r="K164" s="237">
        <v>0.47321428571428553</v>
      </c>
      <c r="L164" s="149" t="s">
        <v>550</v>
      </c>
      <c r="M164" s="149" t="s">
        <v>547</v>
      </c>
      <c r="N164" s="149">
        <v>11</v>
      </c>
      <c r="O164" t="s">
        <v>333</v>
      </c>
    </row>
    <row r="165" spans="1:15" x14ac:dyDescent="0.25">
      <c r="A165" t="s">
        <v>1171</v>
      </c>
      <c r="B165">
        <v>331880</v>
      </c>
      <c r="C165" s="149">
        <v>437</v>
      </c>
      <c r="D165" s="16" t="s">
        <v>183</v>
      </c>
      <c r="E165" s="16" t="s">
        <v>184</v>
      </c>
      <c r="F165" s="16" t="s">
        <v>768</v>
      </c>
      <c r="G165" s="252" t="s">
        <v>6</v>
      </c>
      <c r="H165" s="253">
        <v>0.85333333333333317</v>
      </c>
      <c r="I165" s="253">
        <v>0.5183333333333332</v>
      </c>
      <c r="J165" s="253">
        <v>0.33499999999999996</v>
      </c>
      <c r="K165" s="237">
        <v>0.607421875</v>
      </c>
      <c r="L165" s="149" t="s">
        <v>550</v>
      </c>
      <c r="M165" s="149" t="s">
        <v>547</v>
      </c>
      <c r="N165" s="149">
        <v>12</v>
      </c>
      <c r="O165" t="s">
        <v>184</v>
      </c>
    </row>
    <row r="166" spans="1:15" x14ac:dyDescent="0.25">
      <c r="A166" t="s">
        <v>1214</v>
      </c>
      <c r="B166">
        <v>332220</v>
      </c>
      <c r="C166" s="149">
        <v>44</v>
      </c>
      <c r="D166" s="16" t="s">
        <v>272</v>
      </c>
      <c r="E166" s="16" t="s">
        <v>273</v>
      </c>
      <c r="F166" s="16" t="s">
        <v>908</v>
      </c>
      <c r="G166" s="252" t="s">
        <v>14</v>
      </c>
      <c r="H166" s="253">
        <v>0.85583333333333333</v>
      </c>
      <c r="I166" s="253">
        <v>0.48500000000000004</v>
      </c>
      <c r="J166" s="253">
        <v>0.37083333333333329</v>
      </c>
      <c r="K166" s="237">
        <v>0.56669912366114905</v>
      </c>
      <c r="L166" s="149" t="s">
        <v>550</v>
      </c>
      <c r="M166" s="149" t="s">
        <v>547</v>
      </c>
      <c r="N166" s="149">
        <v>12</v>
      </c>
      <c r="O166" t="s">
        <v>273</v>
      </c>
    </row>
    <row r="167" spans="1:15" x14ac:dyDescent="0.25">
      <c r="A167" t="s">
        <v>1180</v>
      </c>
      <c r="B167">
        <v>331940</v>
      </c>
      <c r="C167" s="149">
        <v>320</v>
      </c>
      <c r="D167" s="16" t="s">
        <v>204</v>
      </c>
      <c r="E167" s="16" t="s">
        <v>205</v>
      </c>
      <c r="F167" s="16" t="s">
        <v>808</v>
      </c>
      <c r="G167" s="252" t="s">
        <v>6</v>
      </c>
      <c r="H167" s="253">
        <v>0.86</v>
      </c>
      <c r="I167" s="253">
        <v>0.52249999999999996</v>
      </c>
      <c r="J167" s="253">
        <v>0.33749999999999997</v>
      </c>
      <c r="K167" s="237">
        <v>0.60755813953488369</v>
      </c>
      <c r="L167" s="149" t="s">
        <v>550</v>
      </c>
      <c r="M167" s="149" t="s">
        <v>547</v>
      </c>
      <c r="N167" s="149">
        <v>12</v>
      </c>
      <c r="O167" t="s">
        <v>205</v>
      </c>
    </row>
    <row r="168" spans="1:15" x14ac:dyDescent="0.25">
      <c r="A168" t="s">
        <v>1221</v>
      </c>
      <c r="B168">
        <v>332290</v>
      </c>
      <c r="C168" s="149">
        <v>319</v>
      </c>
      <c r="D168" s="16" t="s">
        <v>287</v>
      </c>
      <c r="E168" s="16" t="s">
        <v>288</v>
      </c>
      <c r="F168" s="16" t="s">
        <v>642</v>
      </c>
      <c r="G168" s="252" t="s">
        <v>9</v>
      </c>
      <c r="H168" s="253">
        <v>0.875</v>
      </c>
      <c r="I168" s="253">
        <v>0.59333333333333327</v>
      </c>
      <c r="J168" s="253">
        <v>0.28166666666666668</v>
      </c>
      <c r="K168" s="237">
        <v>0.67809523809523797</v>
      </c>
      <c r="L168" s="149" t="s">
        <v>550</v>
      </c>
      <c r="M168" s="149" t="s">
        <v>547</v>
      </c>
      <c r="N168" s="149">
        <v>12</v>
      </c>
      <c r="O168" t="s">
        <v>288</v>
      </c>
    </row>
    <row r="169" spans="1:15" x14ac:dyDescent="0.25">
      <c r="A169" t="s">
        <v>1256</v>
      </c>
      <c r="B169">
        <v>332200</v>
      </c>
      <c r="C169" s="149">
        <v>264</v>
      </c>
      <c r="D169" s="16" t="s">
        <v>359</v>
      </c>
      <c r="E169" s="16" t="s">
        <v>360</v>
      </c>
      <c r="F169" s="16" t="s">
        <v>1003</v>
      </c>
      <c r="G169" s="252" t="s">
        <v>14</v>
      </c>
      <c r="H169" s="253">
        <v>0.87749999999999995</v>
      </c>
      <c r="I169" s="253">
        <v>0.66166666666666663</v>
      </c>
      <c r="J169" s="253">
        <v>0.21583333333333332</v>
      </c>
      <c r="K169" s="237">
        <v>0.75403608736942074</v>
      </c>
      <c r="L169" s="149" t="s">
        <v>550</v>
      </c>
      <c r="M169" s="149" t="s">
        <v>547</v>
      </c>
      <c r="N169" s="149">
        <v>12</v>
      </c>
      <c r="O169" t="s">
        <v>360</v>
      </c>
    </row>
    <row r="170" spans="1:15" x14ac:dyDescent="0.25">
      <c r="A170" t="s">
        <v>1132</v>
      </c>
      <c r="B170">
        <v>331500</v>
      </c>
      <c r="C170" s="149">
        <v>169</v>
      </c>
      <c r="D170" s="16" t="s">
        <v>101</v>
      </c>
      <c r="E170" s="16" t="s">
        <v>129</v>
      </c>
      <c r="F170" s="16" t="s">
        <v>672</v>
      </c>
      <c r="G170" s="252" t="s">
        <v>11</v>
      </c>
      <c r="H170" s="253">
        <v>0.88333333333333341</v>
      </c>
      <c r="I170" s="253">
        <v>0.66250000000000009</v>
      </c>
      <c r="J170" s="253">
        <v>0.22083333333333333</v>
      </c>
      <c r="K170" s="237">
        <v>0.75</v>
      </c>
      <c r="L170" s="149" t="s">
        <v>550</v>
      </c>
      <c r="M170" s="149" t="s">
        <v>547</v>
      </c>
      <c r="N170" s="149">
        <v>12</v>
      </c>
      <c r="O170" t="s">
        <v>129</v>
      </c>
    </row>
    <row r="171" spans="1:15" x14ac:dyDescent="0.25">
      <c r="A171" t="s">
        <v>1073</v>
      </c>
      <c r="B171">
        <v>331050</v>
      </c>
      <c r="C171" s="149">
        <v>2</v>
      </c>
      <c r="D171" s="16" t="s">
        <v>78</v>
      </c>
      <c r="E171" s="16" t="s">
        <v>626</v>
      </c>
      <c r="F171" s="16" t="s">
        <v>625</v>
      </c>
      <c r="G171" s="252" t="s">
        <v>14</v>
      </c>
      <c r="H171" s="253">
        <v>0.88833333333333331</v>
      </c>
      <c r="I171" s="253">
        <v>0.63666666666666671</v>
      </c>
      <c r="J171" s="253">
        <v>0.25166666666666665</v>
      </c>
      <c r="K171" s="237">
        <v>0.71669793621013145</v>
      </c>
      <c r="L171" s="149" t="s">
        <v>550</v>
      </c>
      <c r="M171" s="149" t="s">
        <v>547</v>
      </c>
      <c r="N171" s="149">
        <v>12</v>
      </c>
      <c r="O171" t="s">
        <v>626</v>
      </c>
    </row>
    <row r="172" spans="1:15" x14ac:dyDescent="0.25">
      <c r="A172" t="s">
        <v>1204</v>
      </c>
      <c r="B172">
        <v>332100</v>
      </c>
      <c r="C172" s="149">
        <v>660</v>
      </c>
      <c r="D172" s="16" t="s">
        <v>256</v>
      </c>
      <c r="E172" s="16" t="s">
        <v>257</v>
      </c>
      <c r="F172" s="16" t="s">
        <v>887</v>
      </c>
      <c r="G172" s="252" t="s">
        <v>6</v>
      </c>
      <c r="H172" s="253">
        <v>0.90000000000000024</v>
      </c>
      <c r="I172" s="253">
        <v>0.50916666666666688</v>
      </c>
      <c r="J172" s="253">
        <v>0.39083333333333337</v>
      </c>
      <c r="K172" s="237">
        <v>0.56574074074074088</v>
      </c>
      <c r="L172" s="149" t="s">
        <v>550</v>
      </c>
      <c r="M172" s="149" t="s">
        <v>547</v>
      </c>
      <c r="N172" s="149">
        <v>12</v>
      </c>
      <c r="O172" t="s">
        <v>257</v>
      </c>
    </row>
    <row r="173" spans="1:15" x14ac:dyDescent="0.25">
      <c r="A173" t="s">
        <v>1165</v>
      </c>
      <c r="B173">
        <v>331790</v>
      </c>
      <c r="C173" s="149">
        <v>420</v>
      </c>
      <c r="D173" s="16" t="s">
        <v>169</v>
      </c>
      <c r="E173" s="16" t="s">
        <v>170</v>
      </c>
      <c r="F173" s="16" t="s">
        <v>755</v>
      </c>
      <c r="G173" s="252" t="s">
        <v>14</v>
      </c>
      <c r="H173" s="253">
        <v>0.90000000000000024</v>
      </c>
      <c r="I173" s="253">
        <v>0.53750000000000031</v>
      </c>
      <c r="J173" s="253">
        <v>0.36249999999999999</v>
      </c>
      <c r="K173" s="237">
        <v>0.59722222222222243</v>
      </c>
      <c r="L173" s="149" t="s">
        <v>550</v>
      </c>
      <c r="M173" s="149" t="s">
        <v>547</v>
      </c>
      <c r="N173" s="149">
        <v>12</v>
      </c>
      <c r="O173" t="s">
        <v>170</v>
      </c>
    </row>
    <row r="174" spans="1:15" x14ac:dyDescent="0.25">
      <c r="A174" t="s">
        <v>1226</v>
      </c>
      <c r="B174">
        <v>332330</v>
      </c>
      <c r="C174" s="149">
        <v>416</v>
      </c>
      <c r="D174" s="16" t="s">
        <v>297</v>
      </c>
      <c r="E174" s="16" t="s">
        <v>298</v>
      </c>
      <c r="F174" s="16" t="s">
        <v>935</v>
      </c>
      <c r="G174" s="252" t="s">
        <v>14</v>
      </c>
      <c r="H174" s="253">
        <v>0.90000000000000024</v>
      </c>
      <c r="I174" s="253">
        <v>0.61833333333333362</v>
      </c>
      <c r="J174" s="253">
        <v>0.28166666666666668</v>
      </c>
      <c r="K174" s="237">
        <v>0.68703703703703722</v>
      </c>
      <c r="L174" s="149" t="s">
        <v>550</v>
      </c>
      <c r="M174" s="149" t="s">
        <v>547</v>
      </c>
      <c r="N174" s="149">
        <v>12</v>
      </c>
      <c r="O174" t="s">
        <v>298</v>
      </c>
    </row>
    <row r="175" spans="1:15" x14ac:dyDescent="0.25">
      <c r="A175" t="s">
        <v>1266</v>
      </c>
      <c r="B175">
        <v>332880</v>
      </c>
      <c r="C175" s="149">
        <v>663</v>
      </c>
      <c r="D175" s="16" t="s">
        <v>376</v>
      </c>
      <c r="E175" s="16" t="s">
        <v>377</v>
      </c>
      <c r="F175" s="16" t="s">
        <v>1041</v>
      </c>
      <c r="G175" s="252" t="s">
        <v>14</v>
      </c>
      <c r="H175" s="253">
        <v>0.90000000000000024</v>
      </c>
      <c r="I175" s="253">
        <v>0.52416666666666689</v>
      </c>
      <c r="J175" s="253">
        <v>0.3758333333333333</v>
      </c>
      <c r="K175" s="237">
        <v>0.58240740740740748</v>
      </c>
      <c r="L175" s="149" t="s">
        <v>550</v>
      </c>
      <c r="M175" s="149" t="s">
        <v>547</v>
      </c>
      <c r="N175" s="149">
        <v>12</v>
      </c>
      <c r="O175" t="s">
        <v>377</v>
      </c>
    </row>
    <row r="176" spans="1:15" x14ac:dyDescent="0.25">
      <c r="A176" t="s">
        <v>1238</v>
      </c>
      <c r="B176">
        <v>332450</v>
      </c>
      <c r="C176" s="149">
        <v>662</v>
      </c>
      <c r="D176" s="16" t="s">
        <v>315</v>
      </c>
      <c r="E176" s="16" t="s">
        <v>316</v>
      </c>
      <c r="F176" s="16" t="s">
        <v>960</v>
      </c>
      <c r="G176" s="252" t="s">
        <v>6</v>
      </c>
      <c r="H176" s="253">
        <v>0.91</v>
      </c>
      <c r="I176" s="253">
        <v>0.51833333333333342</v>
      </c>
      <c r="J176" s="253">
        <v>0.39166666666666661</v>
      </c>
      <c r="K176" s="237">
        <v>0.56959706959706968</v>
      </c>
      <c r="L176" s="149" t="s">
        <v>550</v>
      </c>
      <c r="M176" s="149" t="s">
        <v>547</v>
      </c>
      <c r="N176" s="149">
        <v>12</v>
      </c>
      <c r="O176" t="s">
        <v>316</v>
      </c>
    </row>
    <row r="177" spans="1:16" x14ac:dyDescent="0.25">
      <c r="A177" t="s">
        <v>1254</v>
      </c>
      <c r="B177">
        <v>332610</v>
      </c>
      <c r="C177" s="149">
        <v>586</v>
      </c>
      <c r="D177" s="16" t="s">
        <v>353</v>
      </c>
      <c r="E177" s="16" t="s">
        <v>354</v>
      </c>
      <c r="F177" s="16" t="s">
        <v>997</v>
      </c>
      <c r="G177" s="252" t="s">
        <v>7</v>
      </c>
      <c r="H177" s="253">
        <v>0.92</v>
      </c>
      <c r="I177" s="253">
        <v>0.54333333333333333</v>
      </c>
      <c r="J177" s="253">
        <v>0.37666666666666671</v>
      </c>
      <c r="K177" s="237">
        <v>0.59057971014492749</v>
      </c>
      <c r="L177" s="149" t="s">
        <v>550</v>
      </c>
      <c r="M177" s="149" t="s">
        <v>547</v>
      </c>
      <c r="N177" s="149">
        <v>12</v>
      </c>
      <c r="O177" t="s">
        <v>354</v>
      </c>
      <c r="P177" s="26"/>
    </row>
    <row r="178" spans="1:16" x14ac:dyDescent="0.25">
      <c r="A178" t="s">
        <v>1161</v>
      </c>
      <c r="B178">
        <v>331770</v>
      </c>
      <c r="C178" s="149">
        <v>747</v>
      </c>
      <c r="D178" s="16" t="s">
        <v>159</v>
      </c>
      <c r="E178" s="16" t="s">
        <v>160</v>
      </c>
      <c r="F178" s="16" t="s">
        <v>744</v>
      </c>
      <c r="G178" s="252" t="s">
        <v>14</v>
      </c>
      <c r="H178" s="253">
        <v>0.93333333333333346</v>
      </c>
      <c r="I178" s="253">
        <v>0.50666666666666682</v>
      </c>
      <c r="J178" s="253">
        <v>0.42666666666666658</v>
      </c>
      <c r="K178" s="237">
        <v>0.54285714285714293</v>
      </c>
      <c r="L178" s="149" t="s">
        <v>550</v>
      </c>
      <c r="M178" s="149" t="s">
        <v>547</v>
      </c>
      <c r="N178" s="149">
        <v>12</v>
      </c>
      <c r="O178" t="s">
        <v>160</v>
      </c>
    </row>
    <row r="179" spans="1:16" x14ac:dyDescent="0.25">
      <c r="A179" t="s">
        <v>1168</v>
      </c>
      <c r="B179">
        <v>331840</v>
      </c>
      <c r="C179" s="149">
        <v>682</v>
      </c>
      <c r="D179" s="16" t="s">
        <v>175</v>
      </c>
      <c r="E179" s="16" t="s">
        <v>176</v>
      </c>
      <c r="F179" s="16" t="s">
        <v>762</v>
      </c>
      <c r="G179" s="252" t="s">
        <v>14</v>
      </c>
      <c r="H179" s="253">
        <v>0.94999999999999984</v>
      </c>
      <c r="I179" s="253">
        <v>0.55333333333333323</v>
      </c>
      <c r="J179" s="253">
        <v>0.39666666666666667</v>
      </c>
      <c r="K179" s="237">
        <v>0.58245614035087723</v>
      </c>
      <c r="L179" s="149" t="s">
        <v>550</v>
      </c>
      <c r="M179" s="149" t="s">
        <v>547</v>
      </c>
      <c r="N179" s="149">
        <v>12</v>
      </c>
      <c r="O179" t="s">
        <v>176</v>
      </c>
    </row>
    <row r="180" spans="1:16" x14ac:dyDescent="0.25">
      <c r="A180" t="s">
        <v>1206</v>
      </c>
      <c r="B180">
        <v>332140</v>
      </c>
      <c r="C180" s="149">
        <v>687</v>
      </c>
      <c r="D180" s="16" t="s">
        <v>260</v>
      </c>
      <c r="E180" s="16" t="s">
        <v>261</v>
      </c>
      <c r="F180" s="16" t="s">
        <v>891</v>
      </c>
      <c r="G180" s="252" t="s">
        <v>14</v>
      </c>
      <c r="H180" s="253">
        <v>0.94999999999999984</v>
      </c>
      <c r="I180" s="253">
        <v>0.48333333333333323</v>
      </c>
      <c r="J180" s="253">
        <v>0.46666666666666662</v>
      </c>
      <c r="K180" s="237">
        <v>0.50877192982456132</v>
      </c>
      <c r="L180" s="149" t="s">
        <v>550</v>
      </c>
      <c r="M180" s="149" t="s">
        <v>547</v>
      </c>
      <c r="N180" s="149">
        <v>12</v>
      </c>
      <c r="O180" t="s">
        <v>261</v>
      </c>
    </row>
    <row r="181" spans="1:16" x14ac:dyDescent="0.25">
      <c r="A181" t="s">
        <v>1259</v>
      </c>
      <c r="B181">
        <v>332710</v>
      </c>
      <c r="C181" s="149">
        <v>664</v>
      </c>
      <c r="D181" s="16" t="s">
        <v>363</v>
      </c>
      <c r="E181" s="16" t="s">
        <v>364</v>
      </c>
      <c r="F181" s="16" t="s">
        <v>1017</v>
      </c>
      <c r="G181" s="252" t="s">
        <v>9</v>
      </c>
      <c r="H181" s="253">
        <v>0.9600000000000003</v>
      </c>
      <c r="I181" s="253">
        <v>0.32666666666666688</v>
      </c>
      <c r="J181" s="253">
        <v>0.63333333333333341</v>
      </c>
      <c r="K181" s="237">
        <v>0.3402777777777779</v>
      </c>
      <c r="L181" s="149" t="s">
        <v>550</v>
      </c>
      <c r="M181" s="149" t="s">
        <v>547</v>
      </c>
      <c r="N181" s="149">
        <v>12</v>
      </c>
      <c r="O181" t="s">
        <v>364</v>
      </c>
    </row>
    <row r="182" spans="1:16" x14ac:dyDescent="0.25">
      <c r="A182" t="s">
        <v>1245</v>
      </c>
      <c r="B182">
        <v>332550</v>
      </c>
      <c r="C182" s="149">
        <v>410</v>
      </c>
      <c r="D182" t="s">
        <v>334</v>
      </c>
      <c r="E182" t="s">
        <v>335</v>
      </c>
      <c r="F182" t="s">
        <v>977</v>
      </c>
      <c r="G182" s="252" t="s">
        <v>4</v>
      </c>
      <c r="H182" s="253">
        <v>1</v>
      </c>
      <c r="I182" s="253">
        <v>0.67333333333333334</v>
      </c>
      <c r="J182" s="253">
        <v>0.32666666666666661</v>
      </c>
      <c r="K182" s="237">
        <v>0.67333333333333334</v>
      </c>
      <c r="L182" s="149" t="s">
        <v>550</v>
      </c>
      <c r="M182" s="149" t="s">
        <v>547</v>
      </c>
      <c r="N182" s="149">
        <v>12</v>
      </c>
      <c r="O182" t="s">
        <v>335</v>
      </c>
    </row>
    <row r="183" spans="1:16" x14ac:dyDescent="0.25">
      <c r="A183" t="s">
        <v>1261</v>
      </c>
      <c r="B183">
        <v>332730</v>
      </c>
      <c r="C183" s="149">
        <v>729</v>
      </c>
      <c r="D183" s="16" t="s">
        <v>367</v>
      </c>
      <c r="E183" s="16" t="s">
        <v>368</v>
      </c>
      <c r="F183" s="16" t="s">
        <v>1021</v>
      </c>
      <c r="G183" s="252" t="s">
        <v>6</v>
      </c>
      <c r="H183" s="253">
        <v>1</v>
      </c>
      <c r="I183" s="253">
        <v>0.35249999999999981</v>
      </c>
      <c r="J183" s="253">
        <v>0.64750000000000019</v>
      </c>
      <c r="K183" s="237">
        <v>0.35249999999999981</v>
      </c>
      <c r="L183" s="149" t="s">
        <v>550</v>
      </c>
      <c r="M183" s="149" t="s">
        <v>547</v>
      </c>
      <c r="N183" s="149">
        <v>12</v>
      </c>
      <c r="O183" t="s">
        <v>368</v>
      </c>
    </row>
    <row r="184" spans="1:16" x14ac:dyDescent="0.25">
      <c r="A184" t="s">
        <v>1251</v>
      </c>
      <c r="B184">
        <v>332580</v>
      </c>
      <c r="C184" s="149">
        <v>394</v>
      </c>
      <c r="D184" s="16" t="s">
        <v>347</v>
      </c>
      <c r="E184" s="16" t="s">
        <v>348</v>
      </c>
      <c r="F184" s="16" t="s">
        <v>991</v>
      </c>
      <c r="G184" s="252" t="s">
        <v>14</v>
      </c>
      <c r="H184" s="253">
        <v>1.0199999999999998</v>
      </c>
      <c r="I184" s="253">
        <v>0.60249999999999981</v>
      </c>
      <c r="J184" s="253">
        <v>0.41749999999999998</v>
      </c>
      <c r="K184" s="237">
        <v>0.59068627450980382</v>
      </c>
      <c r="L184" s="149" t="s">
        <v>550</v>
      </c>
      <c r="M184" s="149" t="s">
        <v>547</v>
      </c>
      <c r="N184" s="149">
        <v>12</v>
      </c>
      <c r="O184" t="s">
        <v>348</v>
      </c>
    </row>
    <row r="185" spans="1:16" x14ac:dyDescent="0.25">
      <c r="A185" t="s">
        <v>1217</v>
      </c>
      <c r="B185">
        <v>332250</v>
      </c>
      <c r="C185" s="149">
        <v>343</v>
      </c>
      <c r="D185" s="16" t="s">
        <v>279</v>
      </c>
      <c r="E185" s="16" t="s">
        <v>282</v>
      </c>
      <c r="F185" s="16" t="s">
        <v>918</v>
      </c>
      <c r="G185" s="252" t="s">
        <v>9</v>
      </c>
      <c r="H185" s="253">
        <v>1.1333333333333335</v>
      </c>
      <c r="I185" s="253">
        <v>0.81333333333333346</v>
      </c>
      <c r="J185" s="253">
        <v>0.32000000000000006</v>
      </c>
      <c r="K185" s="237">
        <v>0.71764705882352942</v>
      </c>
      <c r="L185" s="149" t="s">
        <v>550</v>
      </c>
      <c r="M185" s="149" t="s">
        <v>547</v>
      </c>
      <c r="N185" s="149">
        <v>12</v>
      </c>
      <c r="O185" t="s">
        <v>282</v>
      </c>
    </row>
    <row r="186" spans="1:16" x14ac:dyDescent="0.25">
      <c r="A186" t="s">
        <v>1219</v>
      </c>
      <c r="B186">
        <v>332270</v>
      </c>
      <c r="C186" s="149">
        <v>343</v>
      </c>
      <c r="D186" s="16" t="s">
        <v>279</v>
      </c>
      <c r="E186" s="16" t="s">
        <v>284</v>
      </c>
      <c r="F186" s="16" t="s">
        <v>989</v>
      </c>
      <c r="G186" s="252" t="s">
        <v>14</v>
      </c>
      <c r="H186" s="253">
        <v>1.1333333333333335</v>
      </c>
      <c r="I186" s="253">
        <v>0.81333333333333346</v>
      </c>
      <c r="J186" s="253">
        <v>0.32000000000000006</v>
      </c>
      <c r="K186" s="237">
        <v>0.71764705882352942</v>
      </c>
      <c r="L186" s="149" t="s">
        <v>550</v>
      </c>
      <c r="M186" s="149" t="s">
        <v>547</v>
      </c>
      <c r="N186" s="149">
        <v>12</v>
      </c>
      <c r="O186" t="s">
        <v>284</v>
      </c>
    </row>
    <row r="187" spans="1:16" x14ac:dyDescent="0.25">
      <c r="A187" t="s">
        <v>1215</v>
      </c>
      <c r="B187">
        <v>332230</v>
      </c>
      <c r="C187" s="149">
        <v>343</v>
      </c>
      <c r="D187" s="16" t="s">
        <v>279</v>
      </c>
      <c r="E187" s="16" t="s">
        <v>280</v>
      </c>
      <c r="F187" s="16" t="s">
        <v>914</v>
      </c>
      <c r="G187" s="252" t="s">
        <v>9</v>
      </c>
      <c r="H187" s="253">
        <v>1.1333333333333335</v>
      </c>
      <c r="I187" s="253">
        <v>0.81333333333333346</v>
      </c>
      <c r="J187" s="253">
        <v>0.32000000000000006</v>
      </c>
      <c r="K187" s="237">
        <v>0.71764705882352942</v>
      </c>
      <c r="L187" s="149" t="s">
        <v>550</v>
      </c>
      <c r="M187" s="149" t="s">
        <v>547</v>
      </c>
      <c r="N187" s="149">
        <v>12</v>
      </c>
      <c r="O187" t="s">
        <v>280</v>
      </c>
    </row>
    <row r="188" spans="1:16" x14ac:dyDescent="0.25">
      <c r="A188" t="s">
        <v>1216</v>
      </c>
      <c r="B188">
        <v>332240</v>
      </c>
      <c r="C188" s="149">
        <v>343</v>
      </c>
      <c r="D188" s="16" t="s">
        <v>279</v>
      </c>
      <c r="E188" s="16" t="s">
        <v>281</v>
      </c>
      <c r="F188" s="16" t="s">
        <v>916</v>
      </c>
      <c r="G188" s="252" t="s">
        <v>9</v>
      </c>
      <c r="H188" s="253">
        <v>1.1333333333333335</v>
      </c>
      <c r="I188" s="253">
        <v>0.81333333333333346</v>
      </c>
      <c r="J188" s="253">
        <v>0.32000000000000006</v>
      </c>
      <c r="K188" s="237">
        <v>0.71764705882352942</v>
      </c>
      <c r="L188" s="149" t="s">
        <v>550</v>
      </c>
      <c r="M188" s="149" t="s">
        <v>547</v>
      </c>
      <c r="N188" s="149">
        <v>12</v>
      </c>
      <c r="O188" t="s">
        <v>281</v>
      </c>
    </row>
    <row r="189" spans="1:16" x14ac:dyDescent="0.25">
      <c r="A189" t="s">
        <v>1218</v>
      </c>
      <c r="B189">
        <v>332260</v>
      </c>
      <c r="C189" s="149">
        <v>343</v>
      </c>
      <c r="D189" s="16" t="s">
        <v>279</v>
      </c>
      <c r="E189" s="16" t="s">
        <v>283</v>
      </c>
      <c r="F189" s="16" t="s">
        <v>920</v>
      </c>
      <c r="G189" s="252" t="s">
        <v>9</v>
      </c>
      <c r="H189" s="253">
        <v>1.1425000000000001</v>
      </c>
      <c r="I189" s="253">
        <v>0.81333333333333335</v>
      </c>
      <c r="J189" s="253">
        <v>0.32916666666666672</v>
      </c>
      <c r="K189" s="237">
        <v>0.71188913202042303</v>
      </c>
      <c r="L189" s="149" t="s">
        <v>550</v>
      </c>
      <c r="M189" s="149" t="s">
        <v>547</v>
      </c>
      <c r="N189" s="149">
        <v>12</v>
      </c>
      <c r="O189" t="s">
        <v>283</v>
      </c>
    </row>
    <row r="190" spans="1:16" x14ac:dyDescent="0.25">
      <c r="A190" t="s">
        <v>1255</v>
      </c>
      <c r="B190">
        <v>331005</v>
      </c>
      <c r="C190" s="149">
        <v>684</v>
      </c>
      <c r="D190" s="16" t="s">
        <v>355</v>
      </c>
      <c r="E190" s="16" t="s">
        <v>356</v>
      </c>
      <c r="F190" s="16" t="s">
        <v>999</v>
      </c>
      <c r="G190" s="252" t="s">
        <v>4</v>
      </c>
      <c r="H190" s="253">
        <v>1.4441666666666666</v>
      </c>
      <c r="I190" s="253">
        <v>0.79749999999999999</v>
      </c>
      <c r="J190" s="253">
        <v>0.64666666666666661</v>
      </c>
      <c r="K190" s="237">
        <v>0.55222158107328334</v>
      </c>
      <c r="L190" s="149" t="s">
        <v>550</v>
      </c>
      <c r="M190" s="149" t="s">
        <v>547</v>
      </c>
      <c r="N190" s="149">
        <v>12</v>
      </c>
      <c r="O190" t="s">
        <v>356</v>
      </c>
    </row>
    <row r="191" spans="1:16" x14ac:dyDescent="0.25">
      <c r="A191" t="s">
        <v>1211</v>
      </c>
      <c r="B191">
        <v>332190</v>
      </c>
      <c r="C191" s="149">
        <v>570</v>
      </c>
      <c r="D191" s="16" t="s">
        <v>402</v>
      </c>
      <c r="E191" s="16" t="s">
        <v>403</v>
      </c>
      <c r="F191" s="16" t="s">
        <v>901</v>
      </c>
      <c r="G191" s="252" t="s">
        <v>9</v>
      </c>
      <c r="H191" s="253">
        <v>1.7699999999999998</v>
      </c>
      <c r="I191" s="253">
        <v>0.8049999999999996</v>
      </c>
      <c r="J191" s="253">
        <v>0.96500000000000019</v>
      </c>
      <c r="K191" s="237">
        <v>0.45480225988700546</v>
      </c>
      <c r="L191" s="149" t="s">
        <v>550</v>
      </c>
      <c r="M191" s="149" t="s">
        <v>547</v>
      </c>
      <c r="N191" s="149">
        <v>12</v>
      </c>
      <c r="O191" t="s">
        <v>403</v>
      </c>
    </row>
    <row r="192" spans="1:16" x14ac:dyDescent="0.25">
      <c r="A192" t="s">
        <v>1084</v>
      </c>
      <c r="B192">
        <v>331130</v>
      </c>
      <c r="C192" s="149">
        <v>2</v>
      </c>
      <c r="D192" s="16" t="s">
        <v>78</v>
      </c>
      <c r="E192" s="16" t="s">
        <v>88</v>
      </c>
      <c r="F192" s="16" t="s">
        <v>634</v>
      </c>
      <c r="G192" s="252" t="s">
        <v>14</v>
      </c>
      <c r="H192" s="253">
        <v>2.3975000000000004</v>
      </c>
      <c r="I192" s="253">
        <v>0.81416666666666715</v>
      </c>
      <c r="J192" s="253">
        <v>1.5833333333333333</v>
      </c>
      <c r="K192" s="237">
        <v>0.33958985053875579</v>
      </c>
      <c r="L192" s="149" t="s">
        <v>550</v>
      </c>
      <c r="M192" s="149" t="s">
        <v>547</v>
      </c>
      <c r="N192" s="149">
        <v>12</v>
      </c>
      <c r="O192" t="s">
        <v>88</v>
      </c>
    </row>
  </sheetData>
  <autoFilter ref="A2:P192" xr:uid="{00000000-0001-0000-1400-000000000000}">
    <sortState xmlns:xlrd2="http://schemas.microsoft.com/office/spreadsheetml/2017/richdata2" ref="A3:P192">
      <sortCondition ref="H2:H192"/>
    </sortState>
  </autoFilter>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9"/>
  </sheetPr>
  <dimension ref="A1:S90"/>
  <sheetViews>
    <sheetView showGridLines="0" zoomScaleNormal="100" workbookViewId="0">
      <pane ySplit="3" topLeftCell="A42" activePane="bottomLeft" state="frozen"/>
      <selection activeCell="E59" sqref="E59"/>
      <selection pane="bottomLeft" sqref="A1:K69"/>
    </sheetView>
  </sheetViews>
  <sheetFormatPr defaultColWidth="9.140625" defaultRowHeight="15" x14ac:dyDescent="0.25"/>
  <cols>
    <col min="1" max="1" width="12" customWidth="1"/>
    <col min="2" max="2" width="12.28515625" customWidth="1"/>
    <col min="3" max="9" width="10" customWidth="1"/>
    <col min="10" max="10" width="10" style="50" customWidth="1"/>
    <col min="13" max="13" width="28.28515625" customWidth="1"/>
    <col min="14" max="14" width="18.42578125" customWidth="1"/>
    <col min="15" max="15" width="20.7109375" customWidth="1"/>
    <col min="16" max="16" width="39.140625" customWidth="1"/>
    <col min="17" max="17" width="22.28515625" customWidth="1"/>
    <col min="18" max="18" width="19.7109375" customWidth="1"/>
    <col min="19" max="19" width="20" customWidth="1"/>
  </cols>
  <sheetData>
    <row r="1" spans="1:19" x14ac:dyDescent="0.25">
      <c r="A1" s="92" t="s">
        <v>2137</v>
      </c>
      <c r="B1" s="92"/>
      <c r="C1" s="92"/>
      <c r="D1" s="92"/>
      <c r="E1" s="92"/>
      <c r="F1" s="92"/>
      <c r="G1" s="92"/>
      <c r="H1" s="92"/>
      <c r="I1" s="92"/>
      <c r="J1" s="92"/>
    </row>
    <row r="2" spans="1:19" ht="30" customHeight="1" x14ac:dyDescent="0.25">
      <c r="A2" s="369" t="s">
        <v>467</v>
      </c>
      <c r="B2" s="369" t="s">
        <v>383</v>
      </c>
      <c r="C2" s="370" t="s">
        <v>32</v>
      </c>
      <c r="D2" s="371"/>
      <c r="E2" s="372" t="s">
        <v>468</v>
      </c>
      <c r="F2" s="373"/>
      <c r="G2" s="372" t="s">
        <v>41</v>
      </c>
      <c r="H2" s="373"/>
      <c r="I2" s="367" t="s">
        <v>56</v>
      </c>
      <c r="J2" s="367"/>
    </row>
    <row r="3" spans="1:19" ht="45" x14ac:dyDescent="0.25">
      <c r="A3" s="369"/>
      <c r="B3" s="369"/>
      <c r="C3" s="93" t="s">
        <v>469</v>
      </c>
      <c r="D3" s="94" t="s">
        <v>470</v>
      </c>
      <c r="E3" s="93" t="s">
        <v>469</v>
      </c>
      <c r="F3" s="94" t="s">
        <v>470</v>
      </c>
      <c r="G3" s="93" t="s">
        <v>469</v>
      </c>
      <c r="H3" s="94" t="s">
        <v>470</v>
      </c>
      <c r="I3" s="95" t="s">
        <v>469</v>
      </c>
      <c r="J3" s="96" t="s">
        <v>470</v>
      </c>
      <c r="K3" s="25"/>
      <c r="M3" s="26"/>
      <c r="N3" s="15"/>
      <c r="O3" s="15"/>
      <c r="P3" s="15"/>
      <c r="Q3" s="15"/>
      <c r="R3" s="15"/>
      <c r="S3" s="15"/>
    </row>
    <row r="4" spans="1:19" x14ac:dyDescent="0.25">
      <c r="A4" s="97">
        <v>1963</v>
      </c>
      <c r="B4" s="98">
        <v>202243</v>
      </c>
      <c r="C4" s="98">
        <v>72575</v>
      </c>
      <c r="D4" s="99">
        <v>0.35885049173518985</v>
      </c>
      <c r="E4" s="98">
        <v>47368</v>
      </c>
      <c r="F4" s="99">
        <v>0.23421329786445019</v>
      </c>
      <c r="G4" s="98">
        <v>82300</v>
      </c>
      <c r="H4" s="99">
        <v>0.40693621040035999</v>
      </c>
      <c r="I4" s="100"/>
      <c r="J4" s="101"/>
      <c r="M4" s="26"/>
      <c r="N4" s="15"/>
      <c r="O4" s="15"/>
      <c r="P4" s="15"/>
      <c r="Q4" s="15"/>
      <c r="R4" s="15"/>
      <c r="S4" s="15"/>
    </row>
    <row r="5" spans="1:19" x14ac:dyDescent="0.25">
      <c r="A5" s="97">
        <v>1964</v>
      </c>
      <c r="B5" s="98">
        <v>218582</v>
      </c>
      <c r="C5" s="98">
        <v>86800</v>
      </c>
      <c r="D5" s="99">
        <v>0.39710497662204575</v>
      </c>
      <c r="E5" s="98">
        <v>49482</v>
      </c>
      <c r="F5" s="99">
        <v>0.22637728632732795</v>
      </c>
      <c r="G5" s="98">
        <v>82300</v>
      </c>
      <c r="H5" s="99">
        <v>0.3765177370506263</v>
      </c>
      <c r="I5" s="100"/>
      <c r="J5" s="101"/>
      <c r="M5" s="26"/>
      <c r="N5" s="15"/>
      <c r="O5" s="15"/>
      <c r="P5" s="15"/>
      <c r="Q5" s="15"/>
      <c r="R5" s="15"/>
      <c r="S5" s="15"/>
    </row>
    <row r="6" spans="1:19" x14ac:dyDescent="0.25">
      <c r="A6" s="97">
        <v>1965</v>
      </c>
      <c r="B6" s="98">
        <v>242812</v>
      </c>
      <c r="C6" s="98">
        <v>101150</v>
      </c>
      <c r="D6" s="99">
        <v>0.41657743439368727</v>
      </c>
      <c r="E6" s="98">
        <v>59437</v>
      </c>
      <c r="F6" s="99">
        <v>0.24478608964960547</v>
      </c>
      <c r="G6" s="98">
        <v>82225</v>
      </c>
      <c r="H6" s="99">
        <v>0.33863647595670726</v>
      </c>
      <c r="I6" s="100"/>
      <c r="J6" s="101"/>
      <c r="M6" s="26"/>
      <c r="N6" s="15"/>
      <c r="O6" s="15"/>
      <c r="P6" s="15"/>
      <c r="Q6" s="15"/>
      <c r="R6" s="15"/>
      <c r="S6" s="15"/>
    </row>
    <row r="7" spans="1:19" x14ac:dyDescent="0.25">
      <c r="A7" s="97">
        <v>1966</v>
      </c>
      <c r="B7" s="98">
        <v>254148</v>
      </c>
      <c r="C7" s="98">
        <v>102650</v>
      </c>
      <c r="D7" s="99">
        <v>0.40389851582542458</v>
      </c>
      <c r="E7" s="98">
        <v>69273</v>
      </c>
      <c r="F7" s="99">
        <v>0.2725695264176779</v>
      </c>
      <c r="G7" s="98">
        <v>82225</v>
      </c>
      <c r="H7" s="99">
        <v>0.32353195775689758</v>
      </c>
      <c r="I7" s="100"/>
      <c r="J7" s="101"/>
      <c r="M7" s="26"/>
      <c r="N7" s="15"/>
      <c r="O7" s="15"/>
      <c r="P7" s="15"/>
      <c r="Q7" s="15"/>
      <c r="R7" s="15"/>
      <c r="S7" s="15"/>
    </row>
    <row r="8" spans="1:19" x14ac:dyDescent="0.25">
      <c r="A8" s="97">
        <v>1967</v>
      </c>
      <c r="B8" s="98">
        <v>260273</v>
      </c>
      <c r="C8" s="98">
        <v>102650</v>
      </c>
      <c r="D8" s="99">
        <v>0.39439357904969014</v>
      </c>
      <c r="E8" s="98">
        <v>81023</v>
      </c>
      <c r="F8" s="99">
        <v>0.3113000580160063</v>
      </c>
      <c r="G8" s="98">
        <v>76600</v>
      </c>
      <c r="H8" s="99">
        <v>0.29430636293430362</v>
      </c>
      <c r="I8" s="100"/>
      <c r="J8" s="101"/>
      <c r="M8" s="26"/>
      <c r="N8" s="15"/>
      <c r="O8" s="15"/>
      <c r="P8" s="15"/>
      <c r="Q8" s="15"/>
      <c r="R8" s="15"/>
      <c r="S8" s="15"/>
    </row>
    <row r="9" spans="1:19" x14ac:dyDescent="0.25">
      <c r="A9" s="97">
        <v>1968</v>
      </c>
      <c r="B9" s="98">
        <v>339688</v>
      </c>
      <c r="C9" s="98">
        <v>171450</v>
      </c>
      <c r="D9" s="99">
        <v>0.50472786792586133</v>
      </c>
      <c r="E9" s="98">
        <v>89538</v>
      </c>
      <c r="F9" s="99">
        <v>0.26358894043946207</v>
      </c>
      <c r="G9" s="98">
        <v>78700</v>
      </c>
      <c r="H9" s="99">
        <v>0.23168319163467652</v>
      </c>
      <c r="I9" s="100"/>
      <c r="J9" s="101"/>
      <c r="M9" s="26"/>
      <c r="N9" s="15"/>
      <c r="O9" s="15"/>
      <c r="P9" s="15"/>
      <c r="Q9" s="15"/>
      <c r="R9" s="15"/>
      <c r="S9" s="15"/>
    </row>
    <row r="10" spans="1:19" x14ac:dyDescent="0.25">
      <c r="A10" s="97">
        <v>1969</v>
      </c>
      <c r="B10" s="98">
        <v>347013</v>
      </c>
      <c r="C10" s="98">
        <v>171450</v>
      </c>
      <c r="D10" s="99">
        <v>0.49407370905412767</v>
      </c>
      <c r="E10" s="98">
        <v>98963</v>
      </c>
      <c r="F10" s="99">
        <v>0.2851852812430658</v>
      </c>
      <c r="G10" s="98">
        <v>76600</v>
      </c>
      <c r="H10" s="99">
        <v>0.22074100970280652</v>
      </c>
      <c r="I10" s="100"/>
      <c r="J10" s="101"/>
      <c r="M10" s="26"/>
      <c r="N10" s="15"/>
      <c r="O10" s="15"/>
      <c r="P10" s="15"/>
      <c r="Q10" s="15"/>
      <c r="R10" s="15"/>
      <c r="S10" s="15"/>
    </row>
    <row r="11" spans="1:19" x14ac:dyDescent="0.25">
      <c r="A11" s="97">
        <v>1970</v>
      </c>
      <c r="B11" s="98">
        <v>406596</v>
      </c>
      <c r="C11" s="98">
        <v>206740</v>
      </c>
      <c r="D11" s="99">
        <v>0.50846540546390029</v>
      </c>
      <c r="E11" s="98">
        <v>123256</v>
      </c>
      <c r="F11" s="99">
        <v>0.30314120158584934</v>
      </c>
      <c r="G11" s="98">
        <v>76600</v>
      </c>
      <c r="H11" s="99">
        <v>0.18839339295025037</v>
      </c>
      <c r="I11" s="100"/>
      <c r="J11" s="101"/>
      <c r="M11" s="26"/>
      <c r="N11" s="15"/>
      <c r="O11" s="15"/>
      <c r="P11" s="15"/>
      <c r="Q11" s="15"/>
      <c r="R11" s="15"/>
      <c r="S11" s="15"/>
    </row>
    <row r="12" spans="1:19" x14ac:dyDescent="0.25">
      <c r="A12" s="97">
        <v>1971</v>
      </c>
      <c r="B12" s="98">
        <v>472955</v>
      </c>
      <c r="C12" s="98">
        <v>257053</v>
      </c>
      <c r="D12" s="99">
        <v>0.54350413887156279</v>
      </c>
      <c r="E12" s="98">
        <v>140627</v>
      </c>
      <c r="F12" s="99">
        <v>0.29733695594718312</v>
      </c>
      <c r="G12" s="98">
        <v>75275</v>
      </c>
      <c r="H12" s="99">
        <v>0.15915890518125403</v>
      </c>
      <c r="I12" s="100"/>
      <c r="J12" s="101"/>
      <c r="M12" s="26"/>
      <c r="N12" s="15"/>
      <c r="O12" s="15"/>
      <c r="P12" s="15"/>
      <c r="Q12" s="15"/>
      <c r="R12" s="15"/>
      <c r="S12" s="15"/>
    </row>
    <row r="13" spans="1:19" x14ac:dyDescent="0.25">
      <c r="A13" s="97">
        <v>1972</v>
      </c>
      <c r="B13" s="98">
        <v>533639</v>
      </c>
      <c r="C13" s="98">
        <v>314389</v>
      </c>
      <c r="D13" s="99">
        <v>0.58914172314991975</v>
      </c>
      <c r="E13" s="98">
        <v>144975</v>
      </c>
      <c r="F13" s="99">
        <v>0.27167242274271558</v>
      </c>
      <c r="G13" s="98">
        <v>74275</v>
      </c>
      <c r="H13" s="99">
        <v>0.13918585410736473</v>
      </c>
      <c r="I13" s="100"/>
      <c r="J13" s="101"/>
      <c r="M13" s="26"/>
      <c r="N13" s="15"/>
      <c r="O13" s="15"/>
      <c r="P13" s="15"/>
      <c r="Q13" s="15"/>
      <c r="R13" s="15"/>
      <c r="S13" s="15"/>
    </row>
    <row r="14" spans="1:19" x14ac:dyDescent="0.25">
      <c r="A14" s="97">
        <v>1973</v>
      </c>
      <c r="B14" s="98">
        <v>650050</v>
      </c>
      <c r="C14" s="98">
        <v>381350</v>
      </c>
      <c r="D14" s="99">
        <v>0.58664718098607804</v>
      </c>
      <c r="E14" s="98">
        <v>147700</v>
      </c>
      <c r="F14" s="99">
        <v>0.22721329128528575</v>
      </c>
      <c r="G14" s="98">
        <v>121000</v>
      </c>
      <c r="H14" s="99">
        <v>0.18613952772863626</v>
      </c>
      <c r="I14" s="100"/>
      <c r="J14" s="101"/>
    </row>
    <row r="15" spans="1:19" x14ac:dyDescent="0.25">
      <c r="A15" s="97">
        <v>1974</v>
      </c>
      <c r="B15" s="98">
        <v>723638</v>
      </c>
      <c r="C15" s="98">
        <v>453324</v>
      </c>
      <c r="D15" s="99">
        <v>0.62645134722057161</v>
      </c>
      <c r="E15" s="98">
        <v>148054</v>
      </c>
      <c r="F15" s="99">
        <v>0.20459677352488398</v>
      </c>
      <c r="G15" s="98">
        <v>122260</v>
      </c>
      <c r="H15" s="99">
        <v>0.16895187925454441</v>
      </c>
      <c r="I15" s="100"/>
      <c r="J15" s="101"/>
    </row>
    <row r="16" spans="1:19" x14ac:dyDescent="0.25">
      <c r="A16" s="97">
        <v>1975</v>
      </c>
      <c r="B16" s="98">
        <v>763498</v>
      </c>
      <c r="C16" s="98">
        <v>464257</v>
      </c>
      <c r="D16" s="99">
        <v>0.6080657709646915</v>
      </c>
      <c r="E16" s="98">
        <v>176706</v>
      </c>
      <c r="F16" s="99">
        <v>0.23144264948958609</v>
      </c>
      <c r="G16" s="98">
        <v>122535</v>
      </c>
      <c r="H16" s="99">
        <v>0.16049157954572246</v>
      </c>
      <c r="I16" s="100"/>
      <c r="J16" s="101"/>
    </row>
    <row r="17" spans="1:11" x14ac:dyDescent="0.25">
      <c r="A17" s="97">
        <v>1976</v>
      </c>
      <c r="B17" s="98">
        <v>971799</v>
      </c>
      <c r="C17" s="98">
        <v>643454</v>
      </c>
      <c r="D17" s="99">
        <v>0.66212663318237619</v>
      </c>
      <c r="E17" s="98">
        <v>205110</v>
      </c>
      <c r="F17" s="99">
        <v>0.21106216408948764</v>
      </c>
      <c r="G17" s="98">
        <v>123235</v>
      </c>
      <c r="H17" s="99">
        <v>0.12681120272813617</v>
      </c>
      <c r="I17" s="100"/>
      <c r="J17" s="101"/>
    </row>
    <row r="18" spans="1:11" x14ac:dyDescent="0.25">
      <c r="A18" s="97">
        <v>1977</v>
      </c>
      <c r="B18" s="98">
        <v>1038270</v>
      </c>
      <c r="C18" s="98">
        <v>692074</v>
      </c>
      <c r="D18" s="99">
        <v>0.66656457376212352</v>
      </c>
      <c r="E18" s="98">
        <v>223736</v>
      </c>
      <c r="F18" s="99">
        <v>0.21548922727228947</v>
      </c>
      <c r="G18" s="98">
        <v>122460</v>
      </c>
      <c r="H18" s="99">
        <v>0.11794619896558699</v>
      </c>
      <c r="I18" s="100"/>
      <c r="J18" s="101"/>
    </row>
    <row r="19" spans="1:11" x14ac:dyDescent="0.25">
      <c r="A19" s="97">
        <v>1978</v>
      </c>
      <c r="B19" s="98">
        <v>1132590</v>
      </c>
      <c r="C19" s="98">
        <v>788614</v>
      </c>
      <c r="D19" s="99">
        <v>0.69629256836101328</v>
      </c>
      <c r="E19" s="98">
        <v>221516</v>
      </c>
      <c r="F19" s="99">
        <v>0.19558357393231443</v>
      </c>
      <c r="G19" s="98">
        <v>122460</v>
      </c>
      <c r="H19" s="99">
        <v>0.10812385770667232</v>
      </c>
      <c r="I19" s="100"/>
      <c r="J19" s="101"/>
    </row>
    <row r="20" spans="1:11" x14ac:dyDescent="0.25">
      <c r="A20" s="97">
        <v>1979</v>
      </c>
      <c r="B20" s="98">
        <v>1257835</v>
      </c>
      <c r="C20" s="98">
        <v>900914</v>
      </c>
      <c r="D20" s="99">
        <v>0.71624179642003916</v>
      </c>
      <c r="E20" s="98">
        <v>233611</v>
      </c>
      <c r="F20" s="99">
        <v>0.18572467772005072</v>
      </c>
      <c r="G20" s="98">
        <v>123310</v>
      </c>
      <c r="H20" s="99">
        <v>9.8033525859910084E-2</v>
      </c>
      <c r="I20" s="100"/>
      <c r="J20" s="101"/>
    </row>
    <row r="21" spans="1:11" x14ac:dyDescent="0.25">
      <c r="A21" s="97">
        <v>1980</v>
      </c>
      <c r="B21" s="98">
        <v>1285237</v>
      </c>
      <c r="C21" s="98">
        <v>924174</v>
      </c>
      <c r="D21" s="99">
        <v>0.71906893436774699</v>
      </c>
      <c r="E21" s="98">
        <v>237703</v>
      </c>
      <c r="F21" s="99">
        <v>0.18494876820384101</v>
      </c>
      <c r="G21" s="98">
        <v>123360</v>
      </c>
      <c r="H21" s="99">
        <v>9.5982297428412036E-2</v>
      </c>
      <c r="I21" s="100"/>
      <c r="J21" s="101"/>
    </row>
    <row r="22" spans="1:11" x14ac:dyDescent="0.25">
      <c r="A22" s="97">
        <v>1981</v>
      </c>
      <c r="B22" s="98">
        <v>1383809</v>
      </c>
      <c r="C22" s="98">
        <v>1008374</v>
      </c>
      <c r="D22" s="99">
        <v>0.72869449468821201</v>
      </c>
      <c r="E22" s="98">
        <v>251745</v>
      </c>
      <c r="F22" s="99">
        <v>0.18192178255814206</v>
      </c>
      <c r="G22" s="98">
        <v>123690</v>
      </c>
      <c r="H22" s="99">
        <v>8.9383722753645908E-2</v>
      </c>
      <c r="I22" s="100"/>
      <c r="J22" s="101"/>
    </row>
    <row r="23" spans="1:11" x14ac:dyDescent="0.25">
      <c r="A23" s="97">
        <v>1982</v>
      </c>
      <c r="B23" s="98">
        <v>1418344</v>
      </c>
      <c r="C23" s="98">
        <v>1008274</v>
      </c>
      <c r="D23" s="99">
        <v>0.71088114025934468</v>
      </c>
      <c r="E23" s="98">
        <v>255790</v>
      </c>
      <c r="F23" s="99">
        <v>0.18034411962119204</v>
      </c>
      <c r="G23" s="98">
        <v>154280</v>
      </c>
      <c r="H23" s="99">
        <v>0.10877474011946327</v>
      </c>
      <c r="I23" s="100"/>
      <c r="J23" s="101"/>
    </row>
    <row r="24" spans="1:11" x14ac:dyDescent="0.25">
      <c r="A24" s="97">
        <v>1983</v>
      </c>
      <c r="B24" s="98">
        <v>1452037</v>
      </c>
      <c r="C24" s="98">
        <v>1028574</v>
      </c>
      <c r="D24" s="99">
        <v>0.70836624686561023</v>
      </c>
      <c r="E24" s="98">
        <v>269683</v>
      </c>
      <c r="F24" s="99">
        <v>0.18572736094190437</v>
      </c>
      <c r="G24" s="98">
        <v>153780</v>
      </c>
      <c r="H24" s="99">
        <v>0.10590639219248546</v>
      </c>
      <c r="I24" s="100"/>
      <c r="J24" s="101"/>
    </row>
    <row r="25" spans="1:11" x14ac:dyDescent="0.25">
      <c r="A25" s="97">
        <v>1984</v>
      </c>
      <c r="B25" s="98">
        <v>1605485</v>
      </c>
      <c r="C25" s="98">
        <v>1105654</v>
      </c>
      <c r="D25" s="99">
        <v>0.68867289323786895</v>
      </c>
      <c r="E25" s="98">
        <v>276841</v>
      </c>
      <c r="F25" s="99">
        <v>0.17243449798658972</v>
      </c>
      <c r="G25" s="98">
        <v>222990</v>
      </c>
      <c r="H25" s="99">
        <v>0.13889260877554135</v>
      </c>
      <c r="I25" s="100"/>
      <c r="J25" s="101"/>
    </row>
    <row r="26" spans="1:11" x14ac:dyDescent="0.25">
      <c r="A26" s="97">
        <v>1985</v>
      </c>
      <c r="B26" s="98">
        <v>1601714</v>
      </c>
      <c r="C26" s="98">
        <v>1078100</v>
      </c>
      <c r="D26" s="99">
        <v>0.67309145078334831</v>
      </c>
      <c r="E26" s="98">
        <v>299614</v>
      </c>
      <c r="F26" s="99">
        <v>0.18705836372785653</v>
      </c>
      <c r="G26" s="98">
        <v>224000</v>
      </c>
      <c r="H26" s="99">
        <v>0.13985018548879513</v>
      </c>
      <c r="I26" s="100"/>
      <c r="J26" s="101"/>
    </row>
    <row r="27" spans="1:11" x14ac:dyDescent="0.25">
      <c r="A27" s="97">
        <v>1986</v>
      </c>
      <c r="B27" s="98">
        <v>1669200</v>
      </c>
      <c r="C27" s="98">
        <v>1126100</v>
      </c>
      <c r="D27" s="99">
        <v>0.67463455547567697</v>
      </c>
      <c r="E27" s="98">
        <v>317500</v>
      </c>
      <c r="F27" s="99">
        <v>0.19021087946321591</v>
      </c>
      <c r="G27" s="98">
        <v>225600</v>
      </c>
      <c r="H27" s="99">
        <v>0.13515456506110712</v>
      </c>
      <c r="I27" s="100"/>
      <c r="J27" s="101"/>
    </row>
    <row r="28" spans="1:11" x14ac:dyDescent="0.25">
      <c r="A28" s="97">
        <v>1987</v>
      </c>
      <c r="B28" s="98">
        <v>1655373</v>
      </c>
      <c r="C28" s="98">
        <v>1111600</v>
      </c>
      <c r="D28" s="99">
        <v>0.67151028801363799</v>
      </c>
      <c r="E28" s="98">
        <v>316148</v>
      </c>
      <c r="F28" s="99">
        <v>0.19098293858846313</v>
      </c>
      <c r="G28" s="98">
        <v>227625</v>
      </c>
      <c r="H28" s="99">
        <v>0.13750677339789885</v>
      </c>
      <c r="I28" s="100"/>
      <c r="J28" s="101"/>
    </row>
    <row r="29" spans="1:11" x14ac:dyDescent="0.25">
      <c r="A29" s="97">
        <v>1988</v>
      </c>
      <c r="B29" s="98">
        <v>1603684</v>
      </c>
      <c r="C29" s="98">
        <v>1049400</v>
      </c>
      <c r="D29" s="99">
        <v>0.65436831695022213</v>
      </c>
      <c r="E29" s="98">
        <v>325924</v>
      </c>
      <c r="F29" s="99">
        <v>0.20323455244299998</v>
      </c>
      <c r="G29" s="98">
        <v>228360</v>
      </c>
      <c r="H29" s="99">
        <v>0.14239713060677789</v>
      </c>
      <c r="I29" s="100"/>
      <c r="J29" s="101"/>
      <c r="K29" s="68"/>
    </row>
    <row r="30" spans="1:11" x14ac:dyDescent="0.25">
      <c r="A30" s="97">
        <v>1989</v>
      </c>
      <c r="B30" s="98">
        <v>1610966</v>
      </c>
      <c r="C30" s="98">
        <v>1038700</v>
      </c>
      <c r="D30" s="99">
        <v>0.64476841845203436</v>
      </c>
      <c r="E30" s="98">
        <v>311301</v>
      </c>
      <c r="F30" s="99">
        <v>0.19323871515599958</v>
      </c>
      <c r="G30" s="98">
        <v>260965</v>
      </c>
      <c r="H30" s="99">
        <v>0.16199286639196606</v>
      </c>
      <c r="I30" s="100"/>
      <c r="J30" s="101"/>
      <c r="K30" s="68"/>
    </row>
    <row r="31" spans="1:11" x14ac:dyDescent="0.25">
      <c r="A31" s="97">
        <v>1990</v>
      </c>
      <c r="B31" s="98">
        <v>1604767</v>
      </c>
      <c r="C31" s="98">
        <v>1036100</v>
      </c>
      <c r="D31" s="99">
        <v>0.64563889960349385</v>
      </c>
      <c r="E31" s="98">
        <v>312760</v>
      </c>
      <c r="F31" s="99">
        <v>0.19489433668563724</v>
      </c>
      <c r="G31" s="98">
        <v>255907</v>
      </c>
      <c r="H31" s="99">
        <v>0.15946676371086893</v>
      </c>
      <c r="I31" s="100"/>
      <c r="J31" s="101"/>
      <c r="K31" s="68"/>
    </row>
    <row r="32" spans="1:11" x14ac:dyDescent="0.25">
      <c r="A32" s="97">
        <v>1991</v>
      </c>
      <c r="B32" s="98">
        <v>1733158</v>
      </c>
      <c r="C32" s="98">
        <v>1042700</v>
      </c>
      <c r="D32" s="99">
        <v>0.60161854833777417</v>
      </c>
      <c r="E32" s="98">
        <v>324851</v>
      </c>
      <c r="F32" s="99">
        <v>0.18743299803018537</v>
      </c>
      <c r="G32" s="98">
        <v>365607</v>
      </c>
      <c r="H32" s="99">
        <v>0.21094845363204048</v>
      </c>
      <c r="I32" s="100"/>
      <c r="J32" s="101"/>
      <c r="K32" s="68"/>
    </row>
    <row r="33" spans="1:12" x14ac:dyDescent="0.25">
      <c r="A33" s="97">
        <v>1992</v>
      </c>
      <c r="B33" s="98">
        <v>1739890</v>
      </c>
      <c r="C33" s="98">
        <v>1045500</v>
      </c>
      <c r="D33" s="99">
        <v>0.6009000569001488</v>
      </c>
      <c r="E33" s="98">
        <v>328758</v>
      </c>
      <c r="F33" s="99">
        <v>0.18895332463546546</v>
      </c>
      <c r="G33" s="98">
        <v>365632</v>
      </c>
      <c r="H33" s="99">
        <v>0.21014661846438568</v>
      </c>
      <c r="I33" s="100"/>
      <c r="J33" s="101"/>
      <c r="K33" s="68"/>
    </row>
    <row r="34" spans="1:12" x14ac:dyDescent="0.25">
      <c r="A34" s="97">
        <v>1993</v>
      </c>
      <c r="B34" s="98">
        <v>1741487</v>
      </c>
      <c r="C34" s="98">
        <v>1040700</v>
      </c>
      <c r="D34" s="99">
        <v>0.5975927468881479</v>
      </c>
      <c r="E34" s="98">
        <v>336430</v>
      </c>
      <c r="F34" s="99">
        <v>0.19318547884652598</v>
      </c>
      <c r="G34" s="98">
        <v>364357</v>
      </c>
      <c r="H34" s="99">
        <v>0.20922177426532612</v>
      </c>
      <c r="I34" s="98"/>
      <c r="J34" s="101"/>
      <c r="K34" s="68"/>
    </row>
    <row r="35" spans="1:12" x14ac:dyDescent="0.25">
      <c r="A35" s="97">
        <v>1994</v>
      </c>
      <c r="B35" s="98">
        <v>1771065</v>
      </c>
      <c r="C35" s="98">
        <v>1060200</v>
      </c>
      <c r="D35" s="99">
        <v>0.59862286251492747</v>
      </c>
      <c r="E35" s="98">
        <v>345383</v>
      </c>
      <c r="F35" s="99">
        <v>0.19501429930578493</v>
      </c>
      <c r="G35" s="98">
        <v>365482</v>
      </c>
      <c r="H35" s="99">
        <v>0.20636283817928761</v>
      </c>
      <c r="I35" s="98"/>
      <c r="J35" s="101"/>
      <c r="K35" s="68"/>
    </row>
    <row r="36" spans="1:12" x14ac:dyDescent="0.25">
      <c r="A36" s="97">
        <v>1995</v>
      </c>
      <c r="B36" s="98">
        <v>1777575</v>
      </c>
      <c r="C36" s="98">
        <v>1060200</v>
      </c>
      <c r="D36" s="99">
        <v>0.59643053035736893</v>
      </c>
      <c r="E36" s="98">
        <v>347393</v>
      </c>
      <c r="F36" s="99">
        <v>0.19543085383176517</v>
      </c>
      <c r="G36" s="98">
        <v>369982</v>
      </c>
      <c r="H36" s="99">
        <v>0.20813861581086593</v>
      </c>
      <c r="I36" s="98"/>
      <c r="J36" s="101"/>
      <c r="K36" s="68"/>
    </row>
    <row r="37" spans="1:12" x14ac:dyDescent="0.25">
      <c r="A37" s="97">
        <v>1996</v>
      </c>
      <c r="B37" s="98">
        <v>2078835</v>
      </c>
      <c r="C37" s="98">
        <v>1295925</v>
      </c>
      <c r="D37" s="99">
        <v>0.62339002373925778</v>
      </c>
      <c r="E37" s="98">
        <v>418449</v>
      </c>
      <c r="F37" s="99">
        <v>0.20129014568255779</v>
      </c>
      <c r="G37" s="98">
        <v>364461</v>
      </c>
      <c r="H37" s="99">
        <v>0.17531983057818443</v>
      </c>
      <c r="I37" s="98"/>
      <c r="J37" s="101"/>
      <c r="K37" s="68"/>
    </row>
    <row r="38" spans="1:12" x14ac:dyDescent="0.25">
      <c r="A38" s="97">
        <v>1997</v>
      </c>
      <c r="B38" s="98">
        <v>1960531</v>
      </c>
      <c r="C38" s="98">
        <v>1247850</v>
      </c>
      <c r="D38" s="99">
        <v>0.63648572759114752</v>
      </c>
      <c r="E38" s="98">
        <v>335392</v>
      </c>
      <c r="F38" s="99">
        <v>0.17107202079436643</v>
      </c>
      <c r="G38" s="98">
        <v>377094</v>
      </c>
      <c r="H38" s="99">
        <v>0.19234278876488053</v>
      </c>
      <c r="I38" s="98">
        <v>195</v>
      </c>
      <c r="J38" s="101">
        <v>9.9462849605540534E-5</v>
      </c>
    </row>
    <row r="39" spans="1:12" x14ac:dyDescent="0.25">
      <c r="A39" s="97">
        <v>1998</v>
      </c>
      <c r="B39" s="98">
        <v>2125108</v>
      </c>
      <c r="C39" s="98">
        <v>1292925</v>
      </c>
      <c r="D39" s="99">
        <v>0.60840437286010873</v>
      </c>
      <c r="E39" s="98">
        <v>458173</v>
      </c>
      <c r="F39" s="99">
        <v>0.21559986598328179</v>
      </c>
      <c r="G39" s="98">
        <v>373685</v>
      </c>
      <c r="H39" s="99">
        <v>0.1758428277527542</v>
      </c>
      <c r="I39" s="98">
        <v>325</v>
      </c>
      <c r="J39" s="101">
        <v>1.5293340385523935E-4</v>
      </c>
    </row>
    <row r="40" spans="1:12" x14ac:dyDescent="0.25">
      <c r="A40" s="97">
        <v>1999</v>
      </c>
      <c r="B40" s="98">
        <v>2157493</v>
      </c>
      <c r="C40" s="98">
        <v>1295725</v>
      </c>
      <c r="D40" s="99">
        <v>0.60056973533633717</v>
      </c>
      <c r="E40" s="98">
        <v>472903</v>
      </c>
      <c r="F40" s="99">
        <v>0.21919097767640497</v>
      </c>
      <c r="G40" s="98">
        <v>388085</v>
      </c>
      <c r="H40" s="99">
        <v>0.17987775626618488</v>
      </c>
      <c r="I40" s="98">
        <v>780</v>
      </c>
      <c r="J40" s="101">
        <v>3.6153072107302317E-4</v>
      </c>
    </row>
    <row r="41" spans="1:12" x14ac:dyDescent="0.25">
      <c r="A41" s="97">
        <v>2000</v>
      </c>
      <c r="B41" s="98">
        <v>2195227</v>
      </c>
      <c r="C41" s="98">
        <v>1300925</v>
      </c>
      <c r="D41" s="99">
        <v>0.59261525117903524</v>
      </c>
      <c r="E41" s="98">
        <v>493437</v>
      </c>
      <c r="F41" s="99">
        <v>0.22477720982841409</v>
      </c>
      <c r="G41" s="98">
        <v>400085</v>
      </c>
      <c r="H41" s="99">
        <v>0.18225222266307767</v>
      </c>
      <c r="I41" s="98">
        <v>780</v>
      </c>
      <c r="J41" s="101">
        <v>3.5531632947298844E-4</v>
      </c>
    </row>
    <row r="42" spans="1:12" x14ac:dyDescent="0.25">
      <c r="A42" s="97">
        <v>2001</v>
      </c>
      <c r="B42" s="98">
        <v>2259108</v>
      </c>
      <c r="C42" s="98">
        <v>1339150</v>
      </c>
      <c r="D42" s="99">
        <v>0.59277821157731281</v>
      </c>
      <c r="E42" s="98">
        <v>475736</v>
      </c>
      <c r="F42" s="99">
        <v>0.21058577102112869</v>
      </c>
      <c r="G42" s="98">
        <v>443442</v>
      </c>
      <c r="H42" s="99">
        <v>0.19629074838387542</v>
      </c>
      <c r="I42" s="98">
        <v>780</v>
      </c>
      <c r="J42" s="101">
        <v>3.4526901768308556E-4</v>
      </c>
    </row>
    <row r="43" spans="1:12" x14ac:dyDescent="0.25">
      <c r="A43" s="97">
        <v>2002</v>
      </c>
      <c r="B43" s="98">
        <v>2078380</v>
      </c>
      <c r="C43" s="98">
        <v>1360100</v>
      </c>
      <c r="D43" s="99">
        <v>0.65440391073817106</v>
      </c>
      <c r="E43" s="102">
        <v>317300</v>
      </c>
      <c r="F43" s="99">
        <v>0.15266698101405904</v>
      </c>
      <c r="G43" s="102">
        <v>400100</v>
      </c>
      <c r="H43" s="99">
        <v>0.19250570155601959</v>
      </c>
      <c r="I43" s="102">
        <v>880</v>
      </c>
      <c r="J43" s="101">
        <v>4.2340669175030551E-4</v>
      </c>
      <c r="K43" s="65"/>
    </row>
    <row r="44" spans="1:12" x14ac:dyDescent="0.25">
      <c r="A44" s="97">
        <v>2003</v>
      </c>
      <c r="B44" s="98">
        <v>1971740</v>
      </c>
      <c r="C44" s="98">
        <v>1246900</v>
      </c>
      <c r="D44" s="99">
        <v>0.63238560865022775</v>
      </c>
      <c r="E44" s="102">
        <v>323600.00000000006</v>
      </c>
      <c r="F44" s="99">
        <v>0.16411900149106884</v>
      </c>
      <c r="G44" s="102">
        <v>400100</v>
      </c>
      <c r="H44" s="99">
        <v>0.20291722032316634</v>
      </c>
      <c r="I44" s="102">
        <v>1140</v>
      </c>
      <c r="J44" s="101">
        <v>5.7816953553713982E-4</v>
      </c>
      <c r="K44" s="65"/>
    </row>
    <row r="45" spans="1:12" x14ac:dyDescent="0.25">
      <c r="A45" s="97">
        <v>2004</v>
      </c>
      <c r="B45" s="98">
        <v>1971740</v>
      </c>
      <c r="C45" s="98">
        <v>1246900</v>
      </c>
      <c r="D45" s="99">
        <v>0.63238560865022775</v>
      </c>
      <c r="E45" s="102">
        <v>323600.00000000006</v>
      </c>
      <c r="F45" s="99">
        <v>0.16411900149106884</v>
      </c>
      <c r="G45" s="102">
        <v>400100</v>
      </c>
      <c r="H45" s="99">
        <v>0.20291722032316634</v>
      </c>
      <c r="I45" s="102">
        <v>1140</v>
      </c>
      <c r="J45" s="101">
        <v>5.7816953553713982E-4</v>
      </c>
      <c r="K45" s="65"/>
    </row>
    <row r="46" spans="1:12" x14ac:dyDescent="0.25">
      <c r="A46" s="97">
        <v>2005</v>
      </c>
      <c r="B46" s="98">
        <v>1890470</v>
      </c>
      <c r="C46" s="98">
        <v>1176200</v>
      </c>
      <c r="D46" s="99">
        <v>0.62217332197813247</v>
      </c>
      <c r="E46" s="102">
        <v>317900</v>
      </c>
      <c r="F46" s="99">
        <v>0.1681592408237105</v>
      </c>
      <c r="G46" s="102">
        <v>395100</v>
      </c>
      <c r="H46" s="99">
        <v>0.2089956465852407</v>
      </c>
      <c r="I46" s="102">
        <v>1270</v>
      </c>
      <c r="J46" s="101">
        <v>6.7179061291636471E-4</v>
      </c>
      <c r="K46" s="65"/>
    </row>
    <row r="47" spans="1:12" x14ac:dyDescent="0.25">
      <c r="A47" s="97">
        <v>2006</v>
      </c>
      <c r="B47" s="98">
        <v>1910455</v>
      </c>
      <c r="C47" s="98">
        <v>1186300</v>
      </c>
      <c r="D47" s="99">
        <v>0.62095155342575459</v>
      </c>
      <c r="E47" s="102">
        <v>325500</v>
      </c>
      <c r="F47" s="99">
        <v>0.17037826067612166</v>
      </c>
      <c r="G47" s="102">
        <v>396300</v>
      </c>
      <c r="H47" s="99">
        <v>0.20743749525636562</v>
      </c>
      <c r="I47" s="103">
        <v>2355</v>
      </c>
      <c r="J47" s="101">
        <v>1.2326906417581152E-3</v>
      </c>
      <c r="K47" s="65"/>
      <c r="L47" s="77"/>
    </row>
    <row r="48" spans="1:12" x14ac:dyDescent="0.25">
      <c r="A48" s="97">
        <v>2007</v>
      </c>
      <c r="B48" s="98">
        <v>2028954.9999999998</v>
      </c>
      <c r="C48" s="98">
        <v>1294799.9999999998</v>
      </c>
      <c r="D48" s="99">
        <v>0.63816102377825035</v>
      </c>
      <c r="E48" s="102">
        <v>335500.00000000006</v>
      </c>
      <c r="F48" s="99">
        <v>0.16535605767501008</v>
      </c>
      <c r="G48" s="102">
        <v>396300</v>
      </c>
      <c r="H48" s="99">
        <v>0.19532222252341724</v>
      </c>
      <c r="I48" s="103">
        <v>2355</v>
      </c>
      <c r="J48" s="101">
        <v>1.1606960233223509E-3</v>
      </c>
      <c r="K48" s="65"/>
      <c r="L48" s="77"/>
    </row>
    <row r="49" spans="1:19" x14ac:dyDescent="0.25">
      <c r="A49" s="97">
        <v>2008</v>
      </c>
      <c r="B49" s="98">
        <v>2056729.9999999998</v>
      </c>
      <c r="C49" s="98">
        <v>1294799.9999999998</v>
      </c>
      <c r="D49" s="99">
        <v>0.62954301245180455</v>
      </c>
      <c r="E49" s="102">
        <v>359300.00000000006</v>
      </c>
      <c r="F49" s="99">
        <v>0.17469478249454234</v>
      </c>
      <c r="G49" s="102">
        <v>399300</v>
      </c>
      <c r="H49" s="99">
        <v>0.19414313011430767</v>
      </c>
      <c r="I49" s="103">
        <v>3330</v>
      </c>
      <c r="J49" s="101">
        <v>1.6190749393454661E-3</v>
      </c>
      <c r="K49" s="65"/>
      <c r="L49" s="61"/>
    </row>
    <row r="50" spans="1:19" x14ac:dyDescent="0.25">
      <c r="A50" s="97">
        <v>2009</v>
      </c>
      <c r="B50" s="98">
        <v>2178327</v>
      </c>
      <c r="C50" s="98">
        <v>1294800</v>
      </c>
      <c r="D50" s="99">
        <v>0.59440111608587687</v>
      </c>
      <c r="E50" s="102">
        <v>434464</v>
      </c>
      <c r="F50" s="99">
        <v>0.19944847582571396</v>
      </c>
      <c r="G50" s="102">
        <v>441179</v>
      </c>
      <c r="H50" s="99">
        <v>0.20253111676988808</v>
      </c>
      <c r="I50" s="103">
        <v>7884</v>
      </c>
      <c r="J50" s="101">
        <v>3.6192913185210487E-3</v>
      </c>
      <c r="K50" s="77"/>
      <c r="L50" s="61"/>
    </row>
    <row r="51" spans="1:19" x14ac:dyDescent="0.25">
      <c r="A51" s="97">
        <v>2010</v>
      </c>
      <c r="B51" s="98">
        <v>2202399.6</v>
      </c>
      <c r="C51" s="98">
        <v>1295200</v>
      </c>
      <c r="D51" s="99">
        <v>0.58808583147218152</v>
      </c>
      <c r="E51" s="102">
        <v>453564</v>
      </c>
      <c r="F51" s="99">
        <v>0.20594082926640558</v>
      </c>
      <c r="G51" s="102">
        <v>441929</v>
      </c>
      <c r="H51" s="99">
        <v>0.20065795507772521</v>
      </c>
      <c r="I51" s="103">
        <v>11706.6</v>
      </c>
      <c r="J51" s="101">
        <v>5.3153841836876469E-3</v>
      </c>
      <c r="K51" s="77"/>
      <c r="L51" s="61"/>
    </row>
    <row r="52" spans="1:19" s="55" customFormat="1" x14ac:dyDescent="0.25">
      <c r="A52" s="104">
        <v>2011</v>
      </c>
      <c r="B52" s="105">
        <v>2197043.5</v>
      </c>
      <c r="C52" s="105">
        <v>1295200</v>
      </c>
      <c r="D52" s="106">
        <v>0.58951950655505914</v>
      </c>
      <c r="E52" s="107">
        <v>449838.5</v>
      </c>
      <c r="F52" s="106">
        <v>0.2047471977682736</v>
      </c>
      <c r="G52" s="107">
        <v>432159</v>
      </c>
      <c r="H52" s="106">
        <v>0.19670024740065456</v>
      </c>
      <c r="I52" s="108">
        <v>13846</v>
      </c>
      <c r="J52" s="109">
        <v>6.3021055340961611E-3</v>
      </c>
      <c r="K52" s="60"/>
      <c r="L52"/>
      <c r="M52"/>
      <c r="N52"/>
      <c r="O52"/>
      <c r="P52"/>
      <c r="Q52"/>
      <c r="R52"/>
      <c r="S52"/>
    </row>
    <row r="53" spans="1:19" s="55" customFormat="1" x14ac:dyDescent="0.25">
      <c r="A53" s="104">
        <v>2012</v>
      </c>
      <c r="B53" s="105">
        <v>2257353</v>
      </c>
      <c r="C53" s="105">
        <v>1295200</v>
      </c>
      <c r="D53" s="106">
        <v>0.57376936615584717</v>
      </c>
      <c r="E53" s="107">
        <v>458294</v>
      </c>
      <c r="F53" s="106">
        <v>0.2030227438951728</v>
      </c>
      <c r="G53" s="107">
        <v>438035</v>
      </c>
      <c r="H53" s="106">
        <v>0.19404807311926844</v>
      </c>
      <c r="I53" s="108">
        <v>65824</v>
      </c>
      <c r="J53" s="109">
        <v>2.9159816829711614E-2</v>
      </c>
      <c r="K53" s="60"/>
      <c r="L53"/>
      <c r="M53"/>
      <c r="N53"/>
      <c r="O53"/>
      <c r="P53"/>
      <c r="Q53"/>
      <c r="R53"/>
      <c r="S53"/>
    </row>
    <row r="54" spans="1:19" x14ac:dyDescent="0.25">
      <c r="A54" s="153">
        <v>2013</v>
      </c>
      <c r="B54" s="154">
        <v>2525211</v>
      </c>
      <c r="C54" s="154">
        <v>1539100</v>
      </c>
      <c r="D54" s="155">
        <v>0.60949362251312855</v>
      </c>
      <c r="E54" s="156">
        <v>448794</v>
      </c>
      <c r="F54" s="155">
        <v>0.1777253465155981</v>
      </c>
      <c r="G54" s="156">
        <v>438843</v>
      </c>
      <c r="H54" s="155">
        <v>0.17378468571537189</v>
      </c>
      <c r="I54" s="157">
        <v>68264</v>
      </c>
      <c r="J54" s="158">
        <v>2.7032988530463396E-2</v>
      </c>
      <c r="K54" s="49"/>
    </row>
    <row r="55" spans="1:19" x14ac:dyDescent="0.25">
      <c r="A55" s="153">
        <v>2014</v>
      </c>
      <c r="B55" s="154"/>
      <c r="C55" s="154"/>
      <c r="D55" s="155"/>
      <c r="E55" s="156"/>
      <c r="F55" s="155"/>
      <c r="G55" s="156"/>
      <c r="H55" s="162"/>
      <c r="I55" s="157"/>
      <c r="J55" s="164"/>
      <c r="K55" s="49"/>
    </row>
    <row r="56" spans="1:19" x14ac:dyDescent="0.25">
      <c r="A56" s="159">
        <v>2015</v>
      </c>
      <c r="B56" s="160"/>
      <c r="C56" s="160"/>
      <c r="D56" s="161"/>
      <c r="E56" s="162"/>
      <c r="F56" s="161"/>
      <c r="G56" s="162"/>
      <c r="H56" s="162"/>
      <c r="I56" s="163"/>
      <c r="J56" s="164"/>
      <c r="K56" s="49"/>
      <c r="L56" s="141"/>
      <c r="M56" s="141"/>
    </row>
    <row r="57" spans="1:19" x14ac:dyDescent="0.25">
      <c r="A57" s="153">
        <v>2016</v>
      </c>
      <c r="B57" s="160"/>
      <c r="C57" s="160"/>
      <c r="D57" s="161"/>
      <c r="E57" s="162"/>
      <c r="F57" s="161"/>
      <c r="G57" s="162"/>
      <c r="H57" s="162"/>
      <c r="I57" s="163"/>
      <c r="J57" s="164"/>
      <c r="K57" s="49"/>
      <c r="L57" s="141"/>
      <c r="M57" s="141"/>
    </row>
    <row r="58" spans="1:19" x14ac:dyDescent="0.25">
      <c r="A58" s="159">
        <v>2017</v>
      </c>
      <c r="B58" s="160"/>
      <c r="C58" s="160"/>
      <c r="D58" s="161"/>
      <c r="E58" s="162"/>
      <c r="F58" s="161"/>
      <c r="G58" s="162"/>
      <c r="H58" s="162"/>
      <c r="I58" s="163"/>
      <c r="J58" s="164"/>
      <c r="K58" s="49"/>
      <c r="L58" s="141"/>
      <c r="M58" s="141"/>
    </row>
    <row r="59" spans="1:19" x14ac:dyDescent="0.25">
      <c r="A59" s="153">
        <v>2018</v>
      </c>
      <c r="B59" s="160">
        <v>3014371.6</v>
      </c>
      <c r="C59" s="160">
        <v>1684900</v>
      </c>
      <c r="D59" s="161">
        <v>0.55895563771898593</v>
      </c>
      <c r="E59" s="162">
        <v>723255</v>
      </c>
      <c r="F59" s="161">
        <v>0.23993558060326736</v>
      </c>
      <c r="G59" s="162">
        <v>482249</v>
      </c>
      <c r="H59" s="164">
        <f t="shared" ref="H59:J59" si="0">G59/$B59</f>
        <v>0.15998326151958173</v>
      </c>
      <c r="I59" s="163">
        <v>71544</v>
      </c>
      <c r="J59" s="164">
        <f t="shared" si="0"/>
        <v>2.373430004449352E-2</v>
      </c>
      <c r="K59" s="49"/>
      <c r="L59" s="141"/>
      <c r="M59" s="141"/>
    </row>
    <row r="60" spans="1:19" x14ac:dyDescent="0.25">
      <c r="A60" s="159">
        <v>2019</v>
      </c>
      <c r="B60" s="160"/>
      <c r="C60" s="160"/>
      <c r="D60" s="161"/>
      <c r="E60" s="162"/>
      <c r="F60" s="161"/>
      <c r="G60" s="162"/>
      <c r="H60" s="162"/>
      <c r="I60" s="163"/>
      <c r="J60" s="164"/>
      <c r="K60" s="49"/>
      <c r="L60" s="142"/>
      <c r="M60" s="142"/>
    </row>
    <row r="61" spans="1:19" x14ac:dyDescent="0.25">
      <c r="A61" s="153">
        <v>2020</v>
      </c>
      <c r="B61" s="160"/>
      <c r="C61" s="160"/>
      <c r="D61" s="161"/>
      <c r="E61" s="162"/>
      <c r="F61" s="162"/>
      <c r="G61" s="162"/>
      <c r="H61" s="162"/>
      <c r="I61" s="163"/>
      <c r="J61" s="164"/>
      <c r="K61" s="49"/>
      <c r="L61" s="143"/>
      <c r="M61" s="143"/>
    </row>
    <row r="62" spans="1:19" ht="15.75" thickBot="1" x14ac:dyDescent="0.3">
      <c r="A62" s="337">
        <v>2021</v>
      </c>
      <c r="B62" s="174">
        <v>3167868.9</v>
      </c>
      <c r="C62" s="175">
        <v>1776699.9999999998</v>
      </c>
      <c r="D62" s="338">
        <v>0.56085022962913644</v>
      </c>
      <c r="E62" s="175">
        <v>731686.79999999981</v>
      </c>
      <c r="F62" s="199">
        <v>0.23097130061158777</v>
      </c>
      <c r="G62" s="175">
        <v>488184</v>
      </c>
      <c r="H62" s="199">
        <v>0.15410486210461552</v>
      </c>
      <c r="I62" s="175">
        <v>68339</v>
      </c>
      <c r="J62" s="339">
        <v>2.1572546767954951E-2</v>
      </c>
      <c r="K62" s="49"/>
      <c r="L62" s="61">
        <f>(I70-I54)/I54</f>
        <v>1.3184108754248212E-2</v>
      </c>
    </row>
    <row r="63" spans="1:19" x14ac:dyDescent="0.25">
      <c r="A63" s="63" t="s">
        <v>462</v>
      </c>
      <c r="B63" s="62"/>
      <c r="C63" s="62"/>
      <c r="D63" s="62"/>
      <c r="E63" s="21"/>
      <c r="F63" s="62"/>
      <c r="G63" s="21"/>
      <c r="H63" s="62"/>
      <c r="I63" s="63"/>
      <c r="J63" s="54"/>
      <c r="L63" s="77"/>
    </row>
    <row r="64" spans="1:19" x14ac:dyDescent="0.25">
      <c r="A64" s="63" t="s">
        <v>530</v>
      </c>
      <c r="B64" s="62"/>
      <c r="C64" s="62"/>
      <c r="D64" s="62"/>
      <c r="E64" s="21"/>
      <c r="F64" s="62"/>
      <c r="G64" s="21"/>
      <c r="H64" s="62"/>
      <c r="I64" s="63"/>
      <c r="J64" s="54"/>
    </row>
    <row r="65" spans="1:11" x14ac:dyDescent="0.25">
      <c r="A65" s="22" t="s">
        <v>463</v>
      </c>
      <c r="B65" s="62"/>
      <c r="C65" s="62"/>
      <c r="D65" s="62"/>
      <c r="E65" s="21"/>
      <c r="F65" s="62"/>
      <c r="G65" s="21"/>
      <c r="H65" s="62"/>
      <c r="I65" s="63"/>
      <c r="J65" s="54"/>
    </row>
    <row r="66" spans="1:11" x14ac:dyDescent="0.25">
      <c r="A66" s="63" t="s">
        <v>464</v>
      </c>
      <c r="B66" s="62"/>
      <c r="C66" s="62"/>
      <c r="D66" s="62"/>
      <c r="E66" s="21"/>
      <c r="F66" s="62"/>
      <c r="G66" s="21"/>
      <c r="H66" s="62"/>
      <c r="I66" s="63"/>
      <c r="J66" s="54"/>
    </row>
    <row r="67" spans="1:11" ht="15" customHeight="1" x14ac:dyDescent="0.25">
      <c r="A67" s="141" t="s">
        <v>465</v>
      </c>
      <c r="B67" s="141"/>
      <c r="C67" s="141"/>
      <c r="D67" s="141"/>
      <c r="E67" s="141"/>
      <c r="F67" s="141"/>
      <c r="G67" s="141"/>
      <c r="H67" s="141"/>
      <c r="I67" s="141"/>
      <c r="J67" s="141"/>
      <c r="K67" s="141"/>
    </row>
    <row r="68" spans="1:11" x14ac:dyDescent="0.25">
      <c r="A68" s="142" t="s">
        <v>531</v>
      </c>
      <c r="B68" s="142"/>
      <c r="C68" s="142"/>
      <c r="D68" s="142"/>
      <c r="E68" s="142"/>
      <c r="F68" s="142"/>
      <c r="G68" s="142"/>
      <c r="H68" s="142"/>
      <c r="I68" s="142"/>
      <c r="J68" s="142"/>
      <c r="K68" s="142"/>
    </row>
    <row r="69" spans="1:11" ht="174" customHeight="1" x14ac:dyDescent="0.25">
      <c r="A69" s="368" t="s">
        <v>466</v>
      </c>
      <c r="B69" s="368"/>
      <c r="C69" s="368"/>
      <c r="D69" s="368"/>
      <c r="E69" s="368"/>
      <c r="F69" s="368"/>
      <c r="G69" s="368"/>
      <c r="H69" s="368"/>
      <c r="I69" s="368"/>
      <c r="J69" s="368"/>
      <c r="K69" s="368"/>
    </row>
    <row r="70" spans="1:11" x14ac:dyDescent="0.25">
      <c r="A70" s="69">
        <v>2013</v>
      </c>
      <c r="B70" s="49"/>
      <c r="C70" s="69"/>
      <c r="D70" s="69"/>
      <c r="E70" s="64"/>
      <c r="F70" s="69"/>
      <c r="G70" s="64"/>
      <c r="H70" s="69"/>
      <c r="I70" s="59">
        <f>I54+K70</f>
        <v>69164</v>
      </c>
      <c r="J70" s="53"/>
      <c r="K70" s="49">
        <v>900</v>
      </c>
    </row>
    <row r="71" spans="1:11" x14ac:dyDescent="0.25">
      <c r="I71" s="77"/>
      <c r="J71" s="52"/>
      <c r="K71" s="77"/>
    </row>
    <row r="73" spans="1:11" ht="15.75" x14ac:dyDescent="0.25">
      <c r="B73" s="58"/>
      <c r="J73" s="51"/>
    </row>
    <row r="79" spans="1:11" x14ac:dyDescent="0.25">
      <c r="A79" s="26"/>
    </row>
    <row r="80" spans="1:11" x14ac:dyDescent="0.25">
      <c r="A80" s="26"/>
    </row>
    <row r="81" spans="1:1" x14ac:dyDescent="0.25">
      <c r="A81" s="26"/>
    </row>
    <row r="82" spans="1:1" x14ac:dyDescent="0.25">
      <c r="A82" s="26"/>
    </row>
    <row r="83" spans="1:1" x14ac:dyDescent="0.25">
      <c r="A83" s="26"/>
    </row>
    <row r="84" spans="1:1" x14ac:dyDescent="0.25">
      <c r="A84" s="26"/>
    </row>
    <row r="85" spans="1:1" x14ac:dyDescent="0.25">
      <c r="A85" s="26"/>
    </row>
    <row r="86" spans="1:1" x14ac:dyDescent="0.25">
      <c r="A86" s="26"/>
    </row>
    <row r="87" spans="1:1" x14ac:dyDescent="0.25">
      <c r="A87" s="26"/>
    </row>
    <row r="88" spans="1:1" x14ac:dyDescent="0.25">
      <c r="A88" s="26"/>
    </row>
    <row r="89" spans="1:1" x14ac:dyDescent="0.25">
      <c r="A89" s="26"/>
    </row>
    <row r="90" spans="1:1" x14ac:dyDescent="0.25">
      <c r="A90" s="26"/>
    </row>
  </sheetData>
  <mergeCells count="7">
    <mergeCell ref="I2:J2"/>
    <mergeCell ref="A69:K69"/>
    <mergeCell ref="A2:A3"/>
    <mergeCell ref="B2:B3"/>
    <mergeCell ref="C2:D2"/>
    <mergeCell ref="E2:F2"/>
    <mergeCell ref="G2:H2"/>
  </mergeCell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9"/>
  </sheetPr>
  <dimension ref="A1:U87"/>
  <sheetViews>
    <sheetView showGridLines="0" workbookViewId="0">
      <pane ySplit="3" topLeftCell="A39" activePane="bottomLeft" state="frozen"/>
      <selection activeCell="E59" sqref="E59"/>
      <selection pane="bottomLeft" activeCell="L63" sqref="L63"/>
    </sheetView>
  </sheetViews>
  <sheetFormatPr defaultRowHeight="15" x14ac:dyDescent="0.25"/>
  <cols>
    <col min="1" max="3" width="12" customWidth="1"/>
    <col min="4" max="13" width="11.140625" customWidth="1"/>
  </cols>
  <sheetData>
    <row r="1" spans="1:16" x14ac:dyDescent="0.25">
      <c r="A1" s="92" t="s">
        <v>2136</v>
      </c>
      <c r="B1" s="92"/>
      <c r="C1" s="92"/>
      <c r="D1" s="92"/>
      <c r="E1" s="92"/>
      <c r="F1" s="92"/>
      <c r="G1" s="92"/>
      <c r="H1" s="92"/>
      <c r="I1" s="92"/>
      <c r="J1" s="92"/>
      <c r="K1" s="92"/>
      <c r="L1" s="92"/>
      <c r="M1" s="92"/>
    </row>
    <row r="2" spans="1:16" x14ac:dyDescent="0.25">
      <c r="A2" s="369" t="s">
        <v>467</v>
      </c>
      <c r="B2" s="369" t="s">
        <v>58</v>
      </c>
      <c r="C2" s="375" t="s">
        <v>383</v>
      </c>
      <c r="D2" s="372" t="s">
        <v>38</v>
      </c>
      <c r="E2" s="373"/>
      <c r="F2" s="372" t="s">
        <v>39</v>
      </c>
      <c r="G2" s="373"/>
      <c r="H2" s="372" t="s">
        <v>40</v>
      </c>
      <c r="I2" s="373"/>
      <c r="J2" s="372" t="s">
        <v>41</v>
      </c>
      <c r="K2" s="373"/>
      <c r="L2" s="370" t="s">
        <v>35</v>
      </c>
      <c r="M2" s="374"/>
    </row>
    <row r="3" spans="1:16" ht="45" x14ac:dyDescent="0.25">
      <c r="A3" s="369"/>
      <c r="B3" s="369"/>
      <c r="C3" s="375"/>
      <c r="D3" s="93" t="s">
        <v>384</v>
      </c>
      <c r="E3" s="94" t="s">
        <v>470</v>
      </c>
      <c r="F3" s="93" t="s">
        <v>384</v>
      </c>
      <c r="G3" s="94" t="s">
        <v>470</v>
      </c>
      <c r="H3" s="93" t="s">
        <v>384</v>
      </c>
      <c r="I3" s="276" t="s">
        <v>470</v>
      </c>
      <c r="J3" s="93" t="s">
        <v>384</v>
      </c>
      <c r="K3" s="94" t="s">
        <v>470</v>
      </c>
      <c r="L3" s="93" t="s">
        <v>384</v>
      </c>
      <c r="M3" s="276" t="s">
        <v>470</v>
      </c>
      <c r="N3" s="277"/>
      <c r="O3" s="277"/>
      <c r="P3" s="277"/>
    </row>
    <row r="4" spans="1:16" x14ac:dyDescent="0.25">
      <c r="A4" s="113">
        <v>1963</v>
      </c>
      <c r="B4" s="113" t="s">
        <v>480</v>
      </c>
      <c r="C4" s="114"/>
      <c r="D4" s="115"/>
      <c r="E4" s="116"/>
      <c r="F4" s="115"/>
      <c r="G4" s="116"/>
      <c r="H4" s="115"/>
      <c r="I4" s="116"/>
      <c r="J4" s="115">
        <v>325</v>
      </c>
      <c r="K4" s="116"/>
      <c r="L4" s="113"/>
      <c r="M4" s="113"/>
      <c r="N4" s="277"/>
      <c r="O4" s="277"/>
      <c r="P4" s="277"/>
    </row>
    <row r="5" spans="1:16" x14ac:dyDescent="0.25">
      <c r="A5" s="113">
        <v>1964</v>
      </c>
      <c r="B5" s="113" t="s">
        <v>480</v>
      </c>
      <c r="C5" s="114"/>
      <c r="D5" s="115"/>
      <c r="E5" s="116"/>
      <c r="F5" s="115"/>
      <c r="G5" s="116"/>
      <c r="H5" s="115"/>
      <c r="I5" s="116"/>
      <c r="J5" s="115">
        <v>321</v>
      </c>
      <c r="K5" s="116"/>
      <c r="L5" s="113"/>
      <c r="M5" s="113"/>
      <c r="N5" s="277"/>
      <c r="O5" s="277"/>
      <c r="P5" s="277"/>
    </row>
    <row r="6" spans="1:16" x14ac:dyDescent="0.25">
      <c r="A6" s="113">
        <v>1965</v>
      </c>
      <c r="B6" s="113" t="s">
        <v>480</v>
      </c>
      <c r="C6" s="114"/>
      <c r="D6" s="115"/>
      <c r="E6" s="116"/>
      <c r="F6" s="115"/>
      <c r="G6" s="116"/>
      <c r="H6" s="115"/>
      <c r="I6" s="116"/>
      <c r="J6" s="115">
        <v>350</v>
      </c>
      <c r="K6" s="116"/>
      <c r="L6" s="113"/>
      <c r="M6" s="113"/>
      <c r="N6" s="277"/>
      <c r="O6" s="277"/>
      <c r="P6" s="277"/>
    </row>
    <row r="7" spans="1:16" x14ac:dyDescent="0.25">
      <c r="A7" s="113">
        <v>1966</v>
      </c>
      <c r="B7" s="113" t="s">
        <v>480</v>
      </c>
      <c r="C7" s="114"/>
      <c r="D7" s="115"/>
      <c r="E7" s="116"/>
      <c r="F7" s="115"/>
      <c r="G7" s="116"/>
      <c r="H7" s="115"/>
      <c r="I7" s="116"/>
      <c r="J7" s="115">
        <v>316</v>
      </c>
      <c r="K7" s="116"/>
      <c r="L7" s="113"/>
      <c r="M7" s="113"/>
      <c r="N7" s="277"/>
      <c r="O7" s="277"/>
      <c r="P7" s="277"/>
    </row>
    <row r="8" spans="1:16" x14ac:dyDescent="0.25">
      <c r="A8" s="113">
        <v>1967</v>
      </c>
      <c r="B8" s="113" t="s">
        <v>480</v>
      </c>
      <c r="C8" s="114"/>
      <c r="D8" s="115"/>
      <c r="E8" s="116"/>
      <c r="F8" s="115"/>
      <c r="G8" s="116"/>
      <c r="H8" s="115"/>
      <c r="I8" s="116"/>
      <c r="J8" s="115">
        <v>363</v>
      </c>
      <c r="K8" s="116"/>
      <c r="L8" s="113"/>
      <c r="M8" s="113"/>
      <c r="N8" s="277"/>
      <c r="O8" s="277"/>
      <c r="P8" s="277"/>
    </row>
    <row r="9" spans="1:16" x14ac:dyDescent="0.25">
      <c r="A9" s="113">
        <v>1968</v>
      </c>
      <c r="B9" s="113" t="s">
        <v>480</v>
      </c>
      <c r="C9" s="114"/>
      <c r="D9" s="115"/>
      <c r="E9" s="116"/>
      <c r="F9" s="115"/>
      <c r="G9" s="116"/>
      <c r="H9" s="115"/>
      <c r="I9" s="116"/>
      <c r="J9" s="115">
        <v>363</v>
      </c>
      <c r="K9" s="116"/>
      <c r="L9" s="113"/>
      <c r="M9" s="113"/>
      <c r="N9" s="277"/>
      <c r="O9" s="277"/>
      <c r="P9" s="277"/>
    </row>
    <row r="10" spans="1:16" x14ac:dyDescent="0.25">
      <c r="A10" s="113">
        <v>1969</v>
      </c>
      <c r="B10" s="113" t="s">
        <v>480</v>
      </c>
      <c r="C10" s="114"/>
      <c r="D10" s="115"/>
      <c r="E10" s="116"/>
      <c r="F10" s="115"/>
      <c r="G10" s="116"/>
      <c r="H10" s="115"/>
      <c r="I10" s="116"/>
      <c r="J10" s="115">
        <v>340</v>
      </c>
      <c r="K10" s="116"/>
      <c r="L10" s="113"/>
      <c r="M10" s="113"/>
      <c r="N10" s="277"/>
      <c r="O10" s="277"/>
      <c r="P10" s="277"/>
    </row>
    <row r="11" spans="1:16" x14ac:dyDescent="0.25">
      <c r="A11" s="113">
        <v>1970</v>
      </c>
      <c r="B11" s="113" t="s">
        <v>480</v>
      </c>
      <c r="C11" s="114"/>
      <c r="D11" s="115"/>
      <c r="E11" s="116"/>
      <c r="F11" s="115"/>
      <c r="G11" s="116"/>
      <c r="H11" s="115"/>
      <c r="I11" s="116"/>
      <c r="J11" s="115">
        <v>362</v>
      </c>
      <c r="K11" s="116"/>
      <c r="L11" s="113"/>
      <c r="M11" s="113"/>
      <c r="N11" s="277"/>
      <c r="O11" s="277"/>
      <c r="P11" s="277"/>
    </row>
    <row r="12" spans="1:16" x14ac:dyDescent="0.25">
      <c r="A12" s="113">
        <v>1971</v>
      </c>
      <c r="B12" s="113" t="s">
        <v>480</v>
      </c>
      <c r="C12" s="114">
        <v>1071</v>
      </c>
      <c r="D12" s="115">
        <v>195</v>
      </c>
      <c r="E12" s="116">
        <v>0.18207282913165265</v>
      </c>
      <c r="F12" s="115">
        <v>614</v>
      </c>
      <c r="G12" s="116">
        <v>0.5732959850606909</v>
      </c>
      <c r="H12" s="115">
        <v>262</v>
      </c>
      <c r="I12" s="116">
        <v>0.24463118580765639</v>
      </c>
      <c r="J12" s="115"/>
      <c r="K12" s="116"/>
      <c r="L12" s="113"/>
      <c r="M12" s="113"/>
      <c r="N12" s="277"/>
      <c r="O12" s="277"/>
      <c r="P12" s="277"/>
    </row>
    <row r="13" spans="1:16" x14ac:dyDescent="0.25">
      <c r="A13" s="113">
        <v>1972</v>
      </c>
      <c r="B13" s="113" t="s">
        <v>481</v>
      </c>
      <c r="C13" s="114">
        <v>1207</v>
      </c>
      <c r="D13" s="115">
        <v>193</v>
      </c>
      <c r="E13" s="116">
        <v>0.15990057995028997</v>
      </c>
      <c r="F13" s="115">
        <v>748</v>
      </c>
      <c r="G13" s="116">
        <v>0.61971830985915488</v>
      </c>
      <c r="H13" s="115">
        <v>266</v>
      </c>
      <c r="I13" s="116">
        <v>0.22038111019055509</v>
      </c>
      <c r="J13" s="115"/>
      <c r="K13" s="116"/>
      <c r="L13" s="113"/>
      <c r="M13" s="113"/>
      <c r="N13" s="277"/>
      <c r="O13" s="66"/>
      <c r="P13" s="277"/>
    </row>
    <row r="14" spans="1:16" x14ac:dyDescent="0.25">
      <c r="A14" s="113">
        <v>1973</v>
      </c>
      <c r="B14" s="113" t="s">
        <v>481</v>
      </c>
      <c r="C14" s="114">
        <v>1406</v>
      </c>
      <c r="D14" s="115">
        <v>189</v>
      </c>
      <c r="E14" s="116">
        <v>0.13442389758179232</v>
      </c>
      <c r="F14" s="115">
        <v>950</v>
      </c>
      <c r="G14" s="116">
        <v>0.67567567567567566</v>
      </c>
      <c r="H14" s="115">
        <v>267</v>
      </c>
      <c r="I14" s="116">
        <v>0.18990042674253202</v>
      </c>
      <c r="J14" s="115"/>
      <c r="K14" s="116"/>
      <c r="L14" s="113"/>
      <c r="M14" s="113"/>
      <c r="N14" s="277"/>
      <c r="O14" s="66"/>
      <c r="P14" s="277"/>
    </row>
    <row r="15" spans="1:16" x14ac:dyDescent="0.25">
      <c r="A15" s="113">
        <v>1974</v>
      </c>
      <c r="B15" s="113" t="s">
        <v>482</v>
      </c>
      <c r="C15" s="114">
        <v>1868</v>
      </c>
      <c r="D15" s="115">
        <v>203</v>
      </c>
      <c r="E15" s="116">
        <v>0.10867237687366167</v>
      </c>
      <c r="F15" s="115">
        <v>1047</v>
      </c>
      <c r="G15" s="116">
        <v>0.56049250535331907</v>
      </c>
      <c r="H15" s="115">
        <v>299</v>
      </c>
      <c r="I15" s="116">
        <v>0.16006423982869378</v>
      </c>
      <c r="J15" s="115">
        <v>319</v>
      </c>
      <c r="K15" s="116">
        <v>0.17077087794432549</v>
      </c>
      <c r="L15" s="113"/>
      <c r="M15" s="113"/>
      <c r="N15" s="277"/>
      <c r="O15" s="66"/>
      <c r="P15" s="277"/>
    </row>
    <row r="16" spans="1:16" x14ac:dyDescent="0.25">
      <c r="A16" s="113">
        <v>1975</v>
      </c>
      <c r="B16" s="113" t="s">
        <v>482</v>
      </c>
      <c r="C16" s="114">
        <v>2262</v>
      </c>
      <c r="D16" s="115">
        <v>277</v>
      </c>
      <c r="E16" s="116">
        <v>0.12245800176834659</v>
      </c>
      <c r="F16" s="115">
        <v>1311</v>
      </c>
      <c r="G16" s="116">
        <v>0.57957559681697612</v>
      </c>
      <c r="H16" s="115">
        <v>323</v>
      </c>
      <c r="I16" s="116">
        <v>0.14279398762157383</v>
      </c>
      <c r="J16" s="115">
        <v>351</v>
      </c>
      <c r="K16" s="116">
        <v>0.15517241379310345</v>
      </c>
      <c r="L16" s="113"/>
      <c r="M16" s="113"/>
      <c r="N16" s="277"/>
      <c r="O16" s="66"/>
      <c r="P16" s="277"/>
    </row>
    <row r="17" spans="1:16" x14ac:dyDescent="0.25">
      <c r="A17" s="113">
        <v>1976</v>
      </c>
      <c r="B17" s="113" t="s">
        <v>482</v>
      </c>
      <c r="C17" s="114">
        <v>2502</v>
      </c>
      <c r="D17" s="115">
        <v>351</v>
      </c>
      <c r="E17" s="116">
        <v>0.14028776978417265</v>
      </c>
      <c r="F17" s="115">
        <v>1468</v>
      </c>
      <c r="G17" s="116">
        <v>0.58673061550759398</v>
      </c>
      <c r="H17" s="115">
        <v>314</v>
      </c>
      <c r="I17" s="116">
        <v>0.12549960031974419</v>
      </c>
      <c r="J17" s="115">
        <v>369</v>
      </c>
      <c r="K17" s="116">
        <v>0.14748201438848921</v>
      </c>
      <c r="L17" s="113"/>
      <c r="M17" s="113"/>
      <c r="N17" s="277"/>
      <c r="O17" s="66"/>
      <c r="P17" s="277"/>
    </row>
    <row r="18" spans="1:16" x14ac:dyDescent="0.25">
      <c r="A18" s="113">
        <v>1977</v>
      </c>
      <c r="B18" s="113" t="s">
        <v>482</v>
      </c>
      <c r="C18" s="114">
        <v>2710</v>
      </c>
      <c r="D18" s="115">
        <v>378</v>
      </c>
      <c r="E18" s="116">
        <v>0.13948339483394834</v>
      </c>
      <c r="F18" s="115">
        <v>1537</v>
      </c>
      <c r="G18" s="116">
        <v>0.56715867158671585</v>
      </c>
      <c r="H18" s="115">
        <v>297</v>
      </c>
      <c r="I18" s="116">
        <v>0.10959409594095941</v>
      </c>
      <c r="J18" s="115">
        <v>498</v>
      </c>
      <c r="K18" s="116">
        <v>0.18376383763837639</v>
      </c>
      <c r="L18" s="113"/>
      <c r="M18" s="113"/>
      <c r="N18" s="277"/>
      <c r="O18" s="66"/>
      <c r="P18" s="277"/>
    </row>
    <row r="19" spans="1:16" x14ac:dyDescent="0.25">
      <c r="A19" s="113">
        <v>1978</v>
      </c>
      <c r="B19" s="113" t="s">
        <v>482</v>
      </c>
      <c r="C19" s="114">
        <v>2864</v>
      </c>
      <c r="D19" s="115">
        <v>388</v>
      </c>
      <c r="E19" s="116">
        <v>0.13547486033519554</v>
      </c>
      <c r="F19" s="115">
        <v>1690</v>
      </c>
      <c r="G19" s="116">
        <v>0.59008379888268159</v>
      </c>
      <c r="H19" s="115">
        <v>323</v>
      </c>
      <c r="I19" s="116">
        <v>0.11277932960893855</v>
      </c>
      <c r="J19" s="115">
        <v>463</v>
      </c>
      <c r="K19" s="116">
        <v>0.16166201117318435</v>
      </c>
      <c r="L19" s="113"/>
      <c r="M19" s="113"/>
      <c r="N19" s="277"/>
      <c r="O19" s="66"/>
      <c r="P19" s="277"/>
    </row>
    <row r="20" spans="1:16" x14ac:dyDescent="0.25">
      <c r="A20" s="113">
        <v>1979</v>
      </c>
      <c r="B20" s="113" t="s">
        <v>482</v>
      </c>
      <c r="C20" s="114">
        <v>2968</v>
      </c>
      <c r="D20" s="115">
        <v>383</v>
      </c>
      <c r="E20" s="116">
        <v>0.12904312668463611</v>
      </c>
      <c r="F20" s="115">
        <v>1827</v>
      </c>
      <c r="G20" s="116">
        <v>0.61556603773584906</v>
      </c>
      <c r="H20" s="115">
        <v>308</v>
      </c>
      <c r="I20" s="116">
        <v>0.10377358490566038</v>
      </c>
      <c r="J20" s="115">
        <v>450</v>
      </c>
      <c r="K20" s="116">
        <v>0.15161725067385445</v>
      </c>
      <c r="L20" s="113"/>
      <c r="M20" s="113"/>
      <c r="N20" s="277"/>
      <c r="O20" s="66"/>
      <c r="P20" s="277"/>
    </row>
    <row r="21" spans="1:16" x14ac:dyDescent="0.25">
      <c r="A21" s="113">
        <v>1980</v>
      </c>
      <c r="B21" s="113" t="s">
        <v>482</v>
      </c>
      <c r="C21" s="114">
        <v>3034</v>
      </c>
      <c r="D21" s="115">
        <v>368</v>
      </c>
      <c r="E21" s="116">
        <v>0.12129202373104812</v>
      </c>
      <c r="F21" s="115">
        <v>1844</v>
      </c>
      <c r="G21" s="116">
        <v>0.6077785102175346</v>
      </c>
      <c r="H21" s="115">
        <v>290</v>
      </c>
      <c r="I21" s="116">
        <v>9.55833882663151E-2</v>
      </c>
      <c r="J21" s="115">
        <v>532</v>
      </c>
      <c r="K21" s="116">
        <v>0.17534607778510217</v>
      </c>
      <c r="L21" s="113"/>
      <c r="M21" s="113"/>
      <c r="N21" s="277"/>
      <c r="O21" s="66"/>
      <c r="P21" s="277"/>
    </row>
    <row r="22" spans="1:16" x14ac:dyDescent="0.25">
      <c r="A22" s="113">
        <v>1981</v>
      </c>
      <c r="B22" s="113" t="s">
        <v>482</v>
      </c>
      <c r="C22" s="114">
        <v>3154</v>
      </c>
      <c r="D22" s="115">
        <v>338</v>
      </c>
      <c r="E22" s="116">
        <v>0.10716550412175016</v>
      </c>
      <c r="F22" s="115">
        <v>1897</v>
      </c>
      <c r="G22" s="116">
        <v>0.60145846544071024</v>
      </c>
      <c r="H22" s="115">
        <v>338</v>
      </c>
      <c r="I22" s="116">
        <v>0.10716550412175016</v>
      </c>
      <c r="J22" s="115">
        <v>581</v>
      </c>
      <c r="K22" s="116">
        <v>0.18421052631578946</v>
      </c>
      <c r="L22" s="113"/>
      <c r="M22" s="113"/>
      <c r="N22" s="277"/>
      <c r="O22" s="66"/>
      <c r="P22" s="277"/>
    </row>
    <row r="23" spans="1:16" x14ac:dyDescent="0.25">
      <c r="A23" s="113">
        <v>1982</v>
      </c>
      <c r="B23" s="113" t="s">
        <v>482</v>
      </c>
      <c r="C23" s="114">
        <v>3607</v>
      </c>
      <c r="D23" s="115">
        <v>466</v>
      </c>
      <c r="E23" s="116">
        <v>0.12919323537565844</v>
      </c>
      <c r="F23" s="115">
        <v>2211</v>
      </c>
      <c r="G23" s="116">
        <v>0.61297477127807043</v>
      </c>
      <c r="H23" s="115">
        <v>354</v>
      </c>
      <c r="I23" s="116">
        <v>9.8142500693096754E-2</v>
      </c>
      <c r="J23" s="115">
        <v>576</v>
      </c>
      <c r="K23" s="116">
        <v>0.15968949265317439</v>
      </c>
      <c r="L23" s="113"/>
      <c r="M23" s="113"/>
      <c r="N23" s="277"/>
      <c r="O23" s="66"/>
      <c r="P23" s="277"/>
    </row>
    <row r="24" spans="1:16" x14ac:dyDescent="0.25">
      <c r="A24" s="113">
        <v>1983</v>
      </c>
      <c r="B24" s="113" t="s">
        <v>482</v>
      </c>
      <c r="C24" s="114">
        <v>3781</v>
      </c>
      <c r="D24" s="115">
        <v>526</v>
      </c>
      <c r="E24" s="116">
        <v>0.13911663581063211</v>
      </c>
      <c r="F24" s="115">
        <v>2338</v>
      </c>
      <c r="G24" s="116">
        <v>0.61835493255752449</v>
      </c>
      <c r="H24" s="115">
        <v>331</v>
      </c>
      <c r="I24" s="117">
        <v>8.754297804813542E-2</v>
      </c>
      <c r="J24" s="115">
        <v>586</v>
      </c>
      <c r="K24" s="116">
        <v>0.15498545358370802</v>
      </c>
      <c r="L24" s="113"/>
      <c r="M24" s="113"/>
      <c r="N24" s="277"/>
      <c r="O24" s="66"/>
      <c r="P24" s="277"/>
    </row>
    <row r="25" spans="1:16" x14ac:dyDescent="0.25">
      <c r="A25" s="113">
        <v>1984</v>
      </c>
      <c r="B25" s="113" t="s">
        <v>482</v>
      </c>
      <c r="C25" s="114">
        <v>4057</v>
      </c>
      <c r="D25" s="115">
        <v>541</v>
      </c>
      <c r="E25" s="116">
        <v>0.13334976583682523</v>
      </c>
      <c r="F25" s="115">
        <v>2512</v>
      </c>
      <c r="G25" s="116">
        <v>0.61917673157505548</v>
      </c>
      <c r="H25" s="115">
        <v>308</v>
      </c>
      <c r="I25" s="117">
        <v>7.5918166132610307E-2</v>
      </c>
      <c r="J25" s="115">
        <v>696</v>
      </c>
      <c r="K25" s="116">
        <v>0.17155533645550899</v>
      </c>
      <c r="L25" s="113"/>
      <c r="M25" s="113"/>
      <c r="N25" s="277"/>
      <c r="O25" s="66"/>
      <c r="P25" s="277"/>
    </row>
    <row r="26" spans="1:16" x14ac:dyDescent="0.25">
      <c r="A26" s="113">
        <v>1985</v>
      </c>
      <c r="B26" s="113" t="s">
        <v>483</v>
      </c>
      <c r="C26" s="114">
        <v>4234</v>
      </c>
      <c r="D26" s="115">
        <v>538</v>
      </c>
      <c r="E26" s="116">
        <v>0.12706660368445913</v>
      </c>
      <c r="F26" s="115">
        <v>2631</v>
      </c>
      <c r="G26" s="116">
        <v>0.62139820500708554</v>
      </c>
      <c r="H26" s="115">
        <v>290</v>
      </c>
      <c r="I26" s="117">
        <v>6.8493150684931503E-2</v>
      </c>
      <c r="J26" s="115">
        <v>775</v>
      </c>
      <c r="K26" s="116">
        <v>0.18304204062352386</v>
      </c>
      <c r="L26" s="113"/>
      <c r="M26" s="113"/>
      <c r="N26" s="277"/>
      <c r="O26" s="66"/>
      <c r="P26" s="277"/>
    </row>
    <row r="27" spans="1:16" x14ac:dyDescent="0.25">
      <c r="A27" s="113">
        <v>1986</v>
      </c>
      <c r="B27" s="113" t="s">
        <v>482</v>
      </c>
      <c r="C27" s="114">
        <v>4411</v>
      </c>
      <c r="D27" s="115">
        <v>535</v>
      </c>
      <c r="E27" s="116">
        <v>0.12128768986624348</v>
      </c>
      <c r="F27" s="115">
        <v>2749</v>
      </c>
      <c r="G27" s="116">
        <v>0.62321469054636136</v>
      </c>
      <c r="H27" s="115">
        <v>272</v>
      </c>
      <c r="I27" s="117">
        <v>6.1664021763772385E-2</v>
      </c>
      <c r="J27" s="115">
        <v>854</v>
      </c>
      <c r="K27" s="116">
        <v>0.19360689186125596</v>
      </c>
      <c r="L27" s="113"/>
      <c r="M27" s="113"/>
      <c r="N27" s="277"/>
      <c r="O27" s="66"/>
      <c r="P27" s="277"/>
    </row>
    <row r="28" spans="1:16" x14ac:dyDescent="0.25">
      <c r="A28" s="113">
        <v>1987</v>
      </c>
      <c r="B28" s="113" t="s">
        <v>482</v>
      </c>
      <c r="C28" s="114">
        <v>4424</v>
      </c>
      <c r="D28" s="115">
        <v>459</v>
      </c>
      <c r="E28" s="116">
        <v>0.10375226039783002</v>
      </c>
      <c r="F28" s="115">
        <v>2790</v>
      </c>
      <c r="G28" s="116">
        <v>0.63065099457504525</v>
      </c>
      <c r="H28" s="115">
        <v>276</v>
      </c>
      <c r="I28" s="117">
        <v>6.2386980108499093E-2</v>
      </c>
      <c r="J28" s="115">
        <v>898</v>
      </c>
      <c r="K28" s="116">
        <v>0.20298372513562388</v>
      </c>
      <c r="L28" s="113"/>
      <c r="M28" s="113"/>
      <c r="N28" s="277"/>
      <c r="O28" s="66"/>
      <c r="P28" s="277"/>
    </row>
    <row r="29" spans="1:16" x14ac:dyDescent="0.25">
      <c r="A29" s="113">
        <v>1988</v>
      </c>
      <c r="B29" s="113" t="s">
        <v>482</v>
      </c>
      <c r="C29" s="114">
        <v>4502</v>
      </c>
      <c r="D29" s="115">
        <v>451</v>
      </c>
      <c r="E29" s="116">
        <v>0.10017769880053309</v>
      </c>
      <c r="F29" s="115">
        <v>2767</v>
      </c>
      <c r="G29" s="116">
        <v>0.6146157263438472</v>
      </c>
      <c r="H29" s="115">
        <v>295</v>
      </c>
      <c r="I29" s="117">
        <v>6.5526432696579304E-2</v>
      </c>
      <c r="J29" s="115">
        <v>989</v>
      </c>
      <c r="K29" s="116">
        <v>0.21968014215904041</v>
      </c>
      <c r="L29" s="113"/>
      <c r="M29" s="113"/>
      <c r="N29" s="277"/>
      <c r="O29" s="66"/>
      <c r="P29" s="277"/>
    </row>
    <row r="30" spans="1:16" x14ac:dyDescent="0.25">
      <c r="A30" s="113">
        <v>1989</v>
      </c>
      <c r="B30" s="113" t="s">
        <v>482</v>
      </c>
      <c r="C30" s="114">
        <v>4604</v>
      </c>
      <c r="D30" s="115">
        <v>486</v>
      </c>
      <c r="E30" s="116">
        <v>0.10556038227628149</v>
      </c>
      <c r="F30" s="115">
        <v>2875</v>
      </c>
      <c r="G30" s="116">
        <v>0.62445699391833187</v>
      </c>
      <c r="H30" s="115">
        <v>307</v>
      </c>
      <c r="I30" s="117">
        <v>6.668114682884449E-2</v>
      </c>
      <c r="J30" s="115">
        <v>935</v>
      </c>
      <c r="K30" s="116">
        <v>0.2030842745438749</v>
      </c>
      <c r="L30" s="113"/>
      <c r="M30" s="113"/>
      <c r="N30" s="277"/>
      <c r="O30" s="66"/>
      <c r="P30" s="277"/>
    </row>
    <row r="31" spans="1:16" x14ac:dyDescent="0.25">
      <c r="A31" s="113">
        <v>1990</v>
      </c>
      <c r="B31" s="113" t="s">
        <v>482</v>
      </c>
      <c r="C31" s="114">
        <v>4675</v>
      </c>
      <c r="D31" s="118">
        <v>449</v>
      </c>
      <c r="E31" s="116">
        <v>9.6042780748663098E-2</v>
      </c>
      <c r="F31" s="118">
        <v>2886</v>
      </c>
      <c r="G31" s="116">
        <v>0.61732620320855613</v>
      </c>
      <c r="H31" s="118">
        <v>316</v>
      </c>
      <c r="I31" s="117">
        <v>6.7593582887700537E-2</v>
      </c>
      <c r="J31" s="118">
        <v>1024</v>
      </c>
      <c r="K31" s="116">
        <v>0.2190374331550802</v>
      </c>
      <c r="L31" s="113"/>
      <c r="M31" s="113"/>
      <c r="N31" s="277"/>
      <c r="O31" s="66"/>
      <c r="P31" s="277"/>
    </row>
    <row r="32" spans="1:16" x14ac:dyDescent="0.25">
      <c r="A32" s="113">
        <v>1991</v>
      </c>
      <c r="B32" s="113" t="s">
        <v>482</v>
      </c>
      <c r="C32" s="114">
        <v>4621</v>
      </c>
      <c r="D32" s="115">
        <v>547</v>
      </c>
      <c r="E32" s="116">
        <v>0.11837264661328717</v>
      </c>
      <c r="F32" s="115">
        <v>2666</v>
      </c>
      <c r="G32" s="116">
        <v>0.57693140012984201</v>
      </c>
      <c r="H32" s="115">
        <v>323</v>
      </c>
      <c r="I32" s="117">
        <v>6.9898290413330441E-2</v>
      </c>
      <c r="J32" s="115">
        <v>1085</v>
      </c>
      <c r="K32" s="116">
        <v>0.23479766284354037</v>
      </c>
      <c r="L32" s="113"/>
      <c r="M32" s="113"/>
      <c r="N32" s="277"/>
      <c r="O32" s="66"/>
      <c r="P32" s="277"/>
    </row>
    <row r="33" spans="1:16" x14ac:dyDescent="0.25">
      <c r="A33" s="113">
        <v>1992</v>
      </c>
      <c r="B33" s="113" t="s">
        <v>482</v>
      </c>
      <c r="C33" s="114">
        <v>4737</v>
      </c>
      <c r="D33" s="115">
        <v>530</v>
      </c>
      <c r="E33" s="116">
        <v>0.1118851593835761</v>
      </c>
      <c r="F33" s="115">
        <v>2569</v>
      </c>
      <c r="G33" s="116">
        <v>0.54232636689888114</v>
      </c>
      <c r="H33" s="115">
        <v>302</v>
      </c>
      <c r="I33" s="117">
        <v>6.3753430441207515E-2</v>
      </c>
      <c r="J33" s="115">
        <v>1337</v>
      </c>
      <c r="K33" s="116">
        <v>0.28224614735064385</v>
      </c>
      <c r="L33" s="113"/>
      <c r="M33" s="113"/>
      <c r="N33" s="277"/>
      <c r="O33" s="66"/>
      <c r="P33" s="277"/>
    </row>
    <row r="34" spans="1:16" x14ac:dyDescent="0.25">
      <c r="A34" s="113">
        <v>1993</v>
      </c>
      <c r="B34" s="113" t="s">
        <v>482</v>
      </c>
      <c r="C34" s="114">
        <v>4733</v>
      </c>
      <c r="D34" s="115">
        <v>575</v>
      </c>
      <c r="E34" s="116">
        <v>0.12148742869216142</v>
      </c>
      <c r="F34" s="115">
        <v>2476</v>
      </c>
      <c r="G34" s="116">
        <v>0.52313543207268121</v>
      </c>
      <c r="H34" s="115">
        <v>322</v>
      </c>
      <c r="I34" s="117">
        <v>6.8032960067610393E-2</v>
      </c>
      <c r="J34" s="115">
        <v>1359</v>
      </c>
      <c r="K34" s="116">
        <v>0.28713289668286501</v>
      </c>
      <c r="L34" s="113"/>
      <c r="M34" s="113"/>
      <c r="N34" s="277"/>
      <c r="O34" s="66"/>
      <c r="P34" s="277"/>
    </row>
    <row r="35" spans="1:16" x14ac:dyDescent="0.25">
      <c r="A35" s="113">
        <v>1994</v>
      </c>
      <c r="B35" s="113" t="s">
        <v>482</v>
      </c>
      <c r="C35" s="114">
        <v>4924</v>
      </c>
      <c r="D35" s="118">
        <v>593</v>
      </c>
      <c r="E35" s="116">
        <v>0.12043054427294882</v>
      </c>
      <c r="F35" s="118">
        <v>2654</v>
      </c>
      <c r="G35" s="116">
        <v>0.53899268887083673</v>
      </c>
      <c r="H35" s="118">
        <v>294</v>
      </c>
      <c r="I35" s="117">
        <v>5.9707554833468728E-2</v>
      </c>
      <c r="J35" s="118">
        <v>1384</v>
      </c>
      <c r="K35" s="116">
        <v>0.28107229894394803</v>
      </c>
      <c r="L35" s="113"/>
      <c r="M35" s="113"/>
      <c r="N35" s="277"/>
      <c r="O35" s="66"/>
      <c r="P35" s="277"/>
    </row>
    <row r="36" spans="1:16" x14ac:dyDescent="0.25">
      <c r="A36" s="113">
        <v>1995</v>
      </c>
      <c r="B36" s="113" t="s">
        <v>482</v>
      </c>
      <c r="C36" s="114">
        <v>5019</v>
      </c>
      <c r="D36" s="118">
        <v>591</v>
      </c>
      <c r="E36" s="116">
        <v>0.1177525403466826</v>
      </c>
      <c r="F36" s="118">
        <v>2660</v>
      </c>
      <c r="G36" s="116">
        <v>0.52998605299860535</v>
      </c>
      <c r="H36" s="118">
        <v>309</v>
      </c>
      <c r="I36" s="117">
        <v>6.1566049013747758E-2</v>
      </c>
      <c r="J36" s="118">
        <v>1459</v>
      </c>
      <c r="K36" s="116">
        <v>0.29069535764096432</v>
      </c>
      <c r="L36" s="113"/>
      <c r="M36" s="113"/>
      <c r="N36" s="277"/>
      <c r="O36" s="66"/>
      <c r="P36" s="277"/>
    </row>
    <row r="37" spans="1:16" x14ac:dyDescent="0.25">
      <c r="A37" s="113">
        <v>1996</v>
      </c>
      <c r="B37" s="113" t="s">
        <v>484</v>
      </c>
      <c r="C37" s="114">
        <v>4982</v>
      </c>
      <c r="D37" s="114">
        <v>643</v>
      </c>
      <c r="E37" s="116">
        <v>0.12906463267763951</v>
      </c>
      <c r="F37" s="114">
        <v>2844</v>
      </c>
      <c r="G37" s="116">
        <v>0.57085507828181459</v>
      </c>
      <c r="H37" s="114">
        <v>229</v>
      </c>
      <c r="I37" s="117">
        <v>4.5965475712565235E-2</v>
      </c>
      <c r="J37" s="114">
        <v>1266</v>
      </c>
      <c r="K37" s="116">
        <v>0.25411481332798075</v>
      </c>
      <c r="L37" s="114"/>
      <c r="M37" s="116"/>
      <c r="N37" s="277"/>
      <c r="O37" s="66"/>
      <c r="P37" s="277"/>
    </row>
    <row r="38" spans="1:16" x14ac:dyDescent="0.25">
      <c r="A38" s="113">
        <v>1997</v>
      </c>
      <c r="B38" s="113" t="s">
        <v>484</v>
      </c>
      <c r="C38" s="114">
        <v>5107.8389999999999</v>
      </c>
      <c r="D38" s="114">
        <v>740.721</v>
      </c>
      <c r="E38" s="116">
        <v>0.14501651285406608</v>
      </c>
      <c r="F38" s="114">
        <v>3031</v>
      </c>
      <c r="G38" s="116">
        <v>0.59340163227541043</v>
      </c>
      <c r="H38" s="114">
        <v>237.16499999999999</v>
      </c>
      <c r="I38" s="117">
        <v>4.6431573117320261E-2</v>
      </c>
      <c r="J38" s="114">
        <v>1098.953</v>
      </c>
      <c r="K38" s="116">
        <v>0.21515028175320325</v>
      </c>
      <c r="L38" s="114"/>
      <c r="M38" s="116"/>
      <c r="N38" s="277"/>
      <c r="O38" s="66"/>
      <c r="P38" s="277"/>
    </row>
    <row r="39" spans="1:16" x14ac:dyDescent="0.25">
      <c r="A39" s="113">
        <v>1998</v>
      </c>
      <c r="B39" s="113" t="s">
        <v>484</v>
      </c>
      <c r="C39" s="114">
        <v>4590.299</v>
      </c>
      <c r="D39" s="114">
        <v>756.91399999999999</v>
      </c>
      <c r="E39" s="116">
        <v>0.1648942694146939</v>
      </c>
      <c r="F39" s="114">
        <v>2549</v>
      </c>
      <c r="G39" s="116">
        <v>0.55530151739570777</v>
      </c>
      <c r="H39" s="114">
        <v>171.053</v>
      </c>
      <c r="I39" s="117">
        <v>3.7264021363314241E-2</v>
      </c>
      <c r="J39" s="114">
        <v>1113.3320000000001</v>
      </c>
      <c r="K39" s="116">
        <v>0.24254019182628411</v>
      </c>
      <c r="L39" s="114"/>
      <c r="M39" s="116"/>
      <c r="N39" s="277"/>
      <c r="O39" s="66"/>
      <c r="P39" s="277"/>
    </row>
    <row r="40" spans="1:16" x14ac:dyDescent="0.25">
      <c r="A40" s="113">
        <v>1999</v>
      </c>
      <c r="B40" s="113" t="s">
        <v>484</v>
      </c>
      <c r="C40" s="114">
        <v>4608.835</v>
      </c>
      <c r="D40" s="114">
        <v>798.03899999999999</v>
      </c>
      <c r="E40" s="116">
        <v>0.17315417019702375</v>
      </c>
      <c r="F40" s="114">
        <v>2838</v>
      </c>
      <c r="G40" s="116">
        <v>0.61577383438547917</v>
      </c>
      <c r="H40" s="114">
        <v>156.18799999999999</v>
      </c>
      <c r="I40" s="117">
        <v>3.3888824399224533E-2</v>
      </c>
      <c r="J40" s="114">
        <v>816.60799999999995</v>
      </c>
      <c r="K40" s="116">
        <v>0.1771831710182725</v>
      </c>
      <c r="L40" s="114"/>
      <c r="M40" s="116"/>
      <c r="N40" s="277"/>
      <c r="O40" s="66"/>
      <c r="P40" s="277"/>
    </row>
    <row r="41" spans="1:16" x14ac:dyDescent="0.25">
      <c r="A41" s="113">
        <v>2000</v>
      </c>
      <c r="B41" s="113" t="s">
        <v>484</v>
      </c>
      <c r="C41" s="114">
        <v>4937.7330000000002</v>
      </c>
      <c r="D41" s="114">
        <v>557.01300000000003</v>
      </c>
      <c r="E41" s="116">
        <v>0.11280743612503957</v>
      </c>
      <c r="F41" s="114">
        <v>3194</v>
      </c>
      <c r="G41" s="116">
        <v>0.64685555091779967</v>
      </c>
      <c r="H41" s="114">
        <v>184.90100000000001</v>
      </c>
      <c r="I41" s="117">
        <v>3.7446536700141544E-2</v>
      </c>
      <c r="J41" s="114">
        <v>1001.819</v>
      </c>
      <c r="K41" s="116">
        <v>0.20289047625701914</v>
      </c>
      <c r="L41" s="114"/>
      <c r="M41" s="116"/>
      <c r="N41" s="277"/>
      <c r="O41" s="66"/>
      <c r="P41" s="277"/>
    </row>
    <row r="42" spans="1:16" x14ac:dyDescent="0.25">
      <c r="A42" s="113">
        <v>2001</v>
      </c>
      <c r="B42" s="113" t="s">
        <v>484</v>
      </c>
      <c r="C42" s="114">
        <v>5416.8149999999996</v>
      </c>
      <c r="D42" s="114">
        <v>848</v>
      </c>
      <c r="E42" s="116">
        <v>0.15654955910438145</v>
      </c>
      <c r="F42" s="114">
        <v>3027.8069999999998</v>
      </c>
      <c r="G42" s="116">
        <v>0.55896444681976398</v>
      </c>
      <c r="H42" s="114">
        <v>194.00800000000001</v>
      </c>
      <c r="I42" s="117">
        <v>3.581588073434297E-2</v>
      </c>
      <c r="J42" s="114">
        <v>1346</v>
      </c>
      <c r="K42" s="116">
        <v>0.24848550301237907</v>
      </c>
      <c r="L42" s="113">
        <v>1</v>
      </c>
      <c r="M42" s="119">
        <v>1.8461032913252531E-4</v>
      </c>
      <c r="N42" s="277"/>
      <c r="O42" s="66"/>
      <c r="P42" s="277"/>
    </row>
    <row r="43" spans="1:16" x14ac:dyDescent="0.25">
      <c r="A43" s="278">
        <v>2002</v>
      </c>
      <c r="B43" s="113" t="s">
        <v>485</v>
      </c>
      <c r="C43" s="114">
        <v>5472.4999280000002</v>
      </c>
      <c r="D43" s="279">
        <v>875.1529300000002</v>
      </c>
      <c r="E43" s="116">
        <v>0.15991830817982977</v>
      </c>
      <c r="F43" s="279">
        <v>2952.995997</v>
      </c>
      <c r="G43" s="116">
        <v>0.53960640216567579</v>
      </c>
      <c r="H43" s="279">
        <v>205</v>
      </c>
      <c r="I43" s="117">
        <v>3.7460027902626224E-2</v>
      </c>
      <c r="J43" s="279">
        <v>1439.3510010000002</v>
      </c>
      <c r="K43" s="116">
        <v>0.26301526175186823</v>
      </c>
      <c r="L43" s="280"/>
      <c r="M43" s="119"/>
      <c r="N43" s="277"/>
      <c r="O43" s="66"/>
      <c r="P43" s="277"/>
    </row>
    <row r="44" spans="1:16" x14ac:dyDescent="0.25">
      <c r="A44" s="278">
        <v>2003</v>
      </c>
      <c r="B44" s="113" t="s">
        <v>485</v>
      </c>
      <c r="C44" s="114">
        <v>5673.5354899999993</v>
      </c>
      <c r="D44" s="279">
        <v>775</v>
      </c>
      <c r="E44" s="116">
        <v>0.13659912789229772</v>
      </c>
      <c r="F44" s="279">
        <v>3148</v>
      </c>
      <c r="G44" s="116">
        <v>0.55485684465155261</v>
      </c>
      <c r="H44" s="279">
        <v>168</v>
      </c>
      <c r="I44" s="117">
        <v>2.9611165788265833E-2</v>
      </c>
      <c r="J44" s="279">
        <v>1582.5354899999995</v>
      </c>
      <c r="K44" s="116">
        <v>0.27893286166788389</v>
      </c>
      <c r="L44" s="280"/>
      <c r="M44" s="119"/>
      <c r="N44" s="277"/>
      <c r="O44" s="66"/>
      <c r="P44" s="277"/>
    </row>
    <row r="45" spans="1:16" x14ac:dyDescent="0.25">
      <c r="A45" s="278">
        <v>2004</v>
      </c>
      <c r="B45" s="113" t="s">
        <v>485</v>
      </c>
      <c r="C45" s="114">
        <v>5866.4970089999997</v>
      </c>
      <c r="D45" s="279">
        <v>682</v>
      </c>
      <c r="E45" s="116">
        <v>0.116253361921726</v>
      </c>
      <c r="F45" s="279">
        <v>3475.4769999999999</v>
      </c>
      <c r="G45" s="116">
        <v>0.5924279846504904</v>
      </c>
      <c r="H45" s="279">
        <v>211</v>
      </c>
      <c r="I45" s="117">
        <v>3.5966949216252472E-2</v>
      </c>
      <c r="J45" s="279">
        <v>1498.0200089999998</v>
      </c>
      <c r="K45" s="116">
        <v>0.25535170421153108</v>
      </c>
      <c r="L45" s="280"/>
      <c r="M45" s="119"/>
      <c r="N45" s="277"/>
      <c r="O45" s="66"/>
      <c r="P45" s="277"/>
    </row>
    <row r="46" spans="1:16" x14ac:dyDescent="0.25">
      <c r="A46" s="278">
        <v>2005</v>
      </c>
      <c r="B46" s="113" t="s">
        <v>485</v>
      </c>
      <c r="C46" s="114">
        <v>5945.8280039999991</v>
      </c>
      <c r="D46" s="279">
        <v>685.55899799999986</v>
      </c>
      <c r="E46" s="116">
        <v>0.11530084582648482</v>
      </c>
      <c r="F46" s="279">
        <v>3576.7380009999997</v>
      </c>
      <c r="G46" s="116">
        <v>0.60155423241200101</v>
      </c>
      <c r="H46" s="279">
        <v>219</v>
      </c>
      <c r="I46" s="117">
        <v>3.6832548780871201E-2</v>
      </c>
      <c r="J46" s="279">
        <v>1463.9420049999999</v>
      </c>
      <c r="K46" s="116">
        <v>0.24621331192478943</v>
      </c>
      <c r="L46" s="280">
        <v>0.58899999999999997</v>
      </c>
      <c r="M46" s="119">
        <v>9.9061055853575961E-5</v>
      </c>
      <c r="N46" s="277"/>
      <c r="O46" s="66"/>
      <c r="P46" s="277"/>
    </row>
    <row r="47" spans="1:16" x14ac:dyDescent="0.25">
      <c r="A47" s="278">
        <v>2006</v>
      </c>
      <c r="B47" s="113" t="s">
        <v>485</v>
      </c>
      <c r="C47" s="114">
        <v>6068.5680090000005</v>
      </c>
      <c r="D47" s="279">
        <v>694.25200099999995</v>
      </c>
      <c r="E47" s="116">
        <v>0.11440128873407833</v>
      </c>
      <c r="F47" s="279">
        <v>3939.9210010000002</v>
      </c>
      <c r="G47" s="116">
        <v>0.64923405244151389</v>
      </c>
      <c r="H47" s="279">
        <v>210</v>
      </c>
      <c r="I47" s="117">
        <v>3.4604539273278168E-2</v>
      </c>
      <c r="J47" s="279">
        <v>1223.607006</v>
      </c>
      <c r="K47" s="116">
        <v>0.20163026997231101</v>
      </c>
      <c r="L47" s="280">
        <v>0.78800099999999995</v>
      </c>
      <c r="M47" s="119">
        <v>1.2984957881848793E-4</v>
      </c>
      <c r="N47" s="277"/>
      <c r="O47" s="66"/>
      <c r="P47" s="277"/>
    </row>
    <row r="48" spans="1:16" x14ac:dyDescent="0.25">
      <c r="A48" s="278">
        <v>2007</v>
      </c>
      <c r="B48" s="113" t="s">
        <v>485</v>
      </c>
      <c r="C48" s="114">
        <v>6146.5480449999995</v>
      </c>
      <c r="D48" s="279">
        <v>853</v>
      </c>
      <c r="E48" s="116">
        <v>0.13877708166519342</v>
      </c>
      <c r="F48" s="279">
        <v>3788.3250459999995</v>
      </c>
      <c r="G48" s="116">
        <v>0.61633375648656463</v>
      </c>
      <c r="H48" s="279">
        <v>214</v>
      </c>
      <c r="I48" s="117">
        <v>3.4816290124679246E-2</v>
      </c>
      <c r="J48" s="279">
        <v>1291.2229990000001</v>
      </c>
      <c r="K48" s="116">
        <v>0.2100728717235627</v>
      </c>
      <c r="L48" s="280"/>
      <c r="M48" s="119">
        <v>0</v>
      </c>
      <c r="N48" s="277"/>
      <c r="O48" s="66"/>
      <c r="P48" s="277"/>
    </row>
    <row r="49" spans="1:18" x14ac:dyDescent="0.25">
      <c r="A49" s="278">
        <v>2008</v>
      </c>
      <c r="B49" s="113" t="s">
        <v>485</v>
      </c>
      <c r="C49" s="114">
        <v>6261.7872560000005</v>
      </c>
      <c r="D49" s="279">
        <v>927.68143299999997</v>
      </c>
      <c r="E49" s="116">
        <v>0.14814962487125416</v>
      </c>
      <c r="F49" s="279">
        <v>3942.2368229999997</v>
      </c>
      <c r="G49" s="116">
        <v>0.62957054620828523</v>
      </c>
      <c r="H49" s="279">
        <v>220</v>
      </c>
      <c r="I49" s="117">
        <v>3.5133739139603881E-2</v>
      </c>
      <c r="J49" s="279">
        <v>1171.8009999999999</v>
      </c>
      <c r="K49" s="116">
        <v>0.18713523026148621</v>
      </c>
      <c r="L49" s="280">
        <v>2.25</v>
      </c>
      <c r="M49" s="119">
        <v>1.0859519370423019E-5</v>
      </c>
      <c r="N49" s="277"/>
      <c r="O49" s="66"/>
      <c r="P49" s="277"/>
    </row>
    <row r="50" spans="1:18" x14ac:dyDescent="0.25">
      <c r="A50" s="278">
        <v>2009</v>
      </c>
      <c r="B50" s="113">
        <v>3</v>
      </c>
      <c r="C50" s="114">
        <v>6166.7620000000006</v>
      </c>
      <c r="D50" s="279">
        <v>1183</v>
      </c>
      <c r="E50" s="116">
        <v>0.19183487217440853</v>
      </c>
      <c r="F50" s="279">
        <v>3518.5540000000001</v>
      </c>
      <c r="G50" s="116">
        <v>0.57056750365913256</v>
      </c>
      <c r="H50" s="279">
        <v>422</v>
      </c>
      <c r="I50" s="117">
        <v>6.8431374520372276E-2</v>
      </c>
      <c r="J50" s="279">
        <v>1309</v>
      </c>
      <c r="K50" s="116">
        <v>0.21226698873736327</v>
      </c>
      <c r="L50" s="280">
        <v>9.1519999999999992</v>
      </c>
      <c r="M50" s="119">
        <v>1.4840851649536657E-3</v>
      </c>
      <c r="N50" s="277"/>
      <c r="O50" s="66"/>
    </row>
    <row r="51" spans="1:18" x14ac:dyDescent="0.25">
      <c r="A51" s="278">
        <v>2010</v>
      </c>
      <c r="B51" s="113">
        <v>3</v>
      </c>
      <c r="C51" s="114">
        <v>6485.4920000000002</v>
      </c>
      <c r="D51" s="279">
        <v>952.94899999999996</v>
      </c>
      <c r="E51" s="116">
        <v>0.14693549849417745</v>
      </c>
      <c r="F51" s="279">
        <v>3689.6849999999999</v>
      </c>
      <c r="G51" s="116">
        <v>0.56891366144619404</v>
      </c>
      <c r="H51" s="279">
        <v>393.673</v>
      </c>
      <c r="I51" s="117">
        <v>6.0700560574278709E-2</v>
      </c>
      <c r="J51" s="279">
        <v>1428.837</v>
      </c>
      <c r="K51" s="116">
        <v>0.22031281512643913</v>
      </c>
      <c r="L51" s="280">
        <v>20.347999999999999</v>
      </c>
      <c r="M51" s="119">
        <v>3.1374643589106269E-3</v>
      </c>
      <c r="N51" s="277"/>
      <c r="O51" s="66"/>
      <c r="Q51" s="74"/>
    </row>
    <row r="52" spans="1:18" x14ac:dyDescent="0.25">
      <c r="A52" s="281">
        <v>2011</v>
      </c>
      <c r="B52" s="120">
        <v>3</v>
      </c>
      <c r="C52" s="282">
        <v>6552.2502376550001</v>
      </c>
      <c r="D52" s="121">
        <v>1020.281531655</v>
      </c>
      <c r="E52" s="122">
        <v>0.15571467734726671</v>
      </c>
      <c r="F52" s="121">
        <v>3783.2466550000004</v>
      </c>
      <c r="G52" s="122">
        <v>0.57739654588558498</v>
      </c>
      <c r="H52" s="121">
        <v>387.16</v>
      </c>
      <c r="I52" s="123">
        <v>5.9088097364633253E-2</v>
      </c>
      <c r="J52" s="121">
        <v>1340.3677859999998</v>
      </c>
      <c r="K52" s="122">
        <v>0.20456602501184495</v>
      </c>
      <c r="L52" s="124">
        <v>21.194264999999998</v>
      </c>
      <c r="M52" s="125">
        <v>3.2346543906701069E-3</v>
      </c>
      <c r="N52" s="277"/>
      <c r="O52" s="66"/>
      <c r="Q52" s="74"/>
    </row>
    <row r="53" spans="1:18" x14ac:dyDescent="0.25">
      <c r="A53" s="281">
        <v>2012</v>
      </c>
      <c r="B53" s="120">
        <v>3</v>
      </c>
      <c r="C53" s="282">
        <v>6679.165</v>
      </c>
      <c r="D53" s="121">
        <v>1063.1780000000001</v>
      </c>
      <c r="E53" s="122">
        <v>0.15917828051859778</v>
      </c>
      <c r="F53" s="121">
        <v>3495.1010000000001</v>
      </c>
      <c r="G53" s="122">
        <v>0.52328412309023664</v>
      </c>
      <c r="H53" s="121">
        <v>416.71499999999997</v>
      </c>
      <c r="I53" s="123">
        <v>6.2390283815417044E-2</v>
      </c>
      <c r="J53" s="121">
        <v>1646.309</v>
      </c>
      <c r="K53" s="122">
        <v>0.24648425364547813</v>
      </c>
      <c r="L53" s="124">
        <v>57.862000000000002</v>
      </c>
      <c r="M53" s="125">
        <v>8.6630589302704765E-3</v>
      </c>
      <c r="N53" s="277"/>
      <c r="O53" s="66"/>
      <c r="Q53" s="74"/>
    </row>
    <row r="54" spans="1:18" x14ac:dyDescent="0.25">
      <c r="A54" s="278">
        <v>2013</v>
      </c>
      <c r="B54" s="113">
        <v>3</v>
      </c>
      <c r="C54" s="114">
        <v>6207.201</v>
      </c>
      <c r="D54" s="279">
        <v>843.46500000000003</v>
      </c>
      <c r="E54" s="116">
        <v>0.1358849181780967</v>
      </c>
      <c r="F54" s="279">
        <v>3284.9360000000001</v>
      </c>
      <c r="G54" s="116">
        <v>0.52921373095538549</v>
      </c>
      <c r="H54" s="279">
        <v>378.90699999999998</v>
      </c>
      <c r="I54" s="117">
        <v>6.1043133612074106E-2</v>
      </c>
      <c r="J54" s="279">
        <v>1545.4949999999999</v>
      </c>
      <c r="K54" s="116">
        <v>0.24898420399146087</v>
      </c>
      <c r="L54" s="280">
        <v>154.38900000000001</v>
      </c>
      <c r="M54" s="119">
        <v>2.4872563334101795E-2</v>
      </c>
      <c r="N54" s="277"/>
      <c r="O54" s="66"/>
      <c r="Q54" s="74"/>
    </row>
    <row r="55" spans="1:18" x14ac:dyDescent="0.25">
      <c r="A55" s="278">
        <v>2014</v>
      </c>
      <c r="B55" s="113">
        <v>3</v>
      </c>
      <c r="C55" s="114">
        <v>6091.2323199999992</v>
      </c>
      <c r="D55" s="279">
        <v>484.38681999999989</v>
      </c>
      <c r="E55" s="116">
        <v>7.9521974298954329E-2</v>
      </c>
      <c r="F55" s="279">
        <v>3344.1880879999999</v>
      </c>
      <c r="G55" s="116">
        <v>0.54901667057085757</v>
      </c>
      <c r="H55" s="279">
        <v>558.29218100000003</v>
      </c>
      <c r="I55" s="117">
        <v>9.1655046412677313E-2</v>
      </c>
      <c r="J55" s="279">
        <v>1537.0963449999997</v>
      </c>
      <c r="K55" s="116">
        <v>0.25234571007135709</v>
      </c>
      <c r="L55" s="280">
        <v>160.91432399999999</v>
      </c>
      <c r="M55" s="119">
        <v>2.6417367709265113E-2</v>
      </c>
      <c r="N55" s="277"/>
      <c r="O55" s="66"/>
      <c r="Q55" s="74"/>
    </row>
    <row r="56" spans="1:18" x14ac:dyDescent="0.25">
      <c r="A56" s="278">
        <v>2015</v>
      </c>
      <c r="B56" s="113">
        <v>3</v>
      </c>
      <c r="C56" s="114">
        <v>6345.3394378109251</v>
      </c>
      <c r="D56" s="279">
        <v>808.14789081092601</v>
      </c>
      <c r="E56" s="116">
        <v>0.13267395632858181</v>
      </c>
      <c r="F56" s="279">
        <v>3122.784474</v>
      </c>
      <c r="G56" s="116">
        <v>0.51266875238802256</v>
      </c>
      <c r="H56" s="279">
        <v>667.54930499999989</v>
      </c>
      <c r="I56" s="117">
        <v>0.10959183132913243</v>
      </c>
      <c r="J56" s="279">
        <v>1572.3843549999999</v>
      </c>
      <c r="K56" s="116">
        <v>0.25813895651906443</v>
      </c>
      <c r="L56" s="280">
        <v>169.69578300000001</v>
      </c>
      <c r="M56" s="119">
        <v>2.7859023278888832E-2</v>
      </c>
      <c r="N56" s="277"/>
      <c r="O56" s="66"/>
      <c r="Q56" s="74"/>
    </row>
    <row r="57" spans="1:18" x14ac:dyDescent="0.25">
      <c r="A57" s="278">
        <v>2016</v>
      </c>
      <c r="B57" s="113">
        <v>3</v>
      </c>
      <c r="C57" s="114">
        <v>6402.3289094695747</v>
      </c>
      <c r="D57" s="279">
        <v>886.09333946957554</v>
      </c>
      <c r="E57" s="116">
        <v>0.1454702912184403</v>
      </c>
      <c r="F57" s="279">
        <v>3083.0021489999999</v>
      </c>
      <c r="G57" s="116">
        <v>0.50613767248332442</v>
      </c>
      <c r="H57" s="279">
        <v>594.13893499999995</v>
      </c>
      <c r="I57" s="117">
        <v>9.7540022082099803E-2</v>
      </c>
      <c r="J57" s="279">
        <v>1662.8922939999998</v>
      </c>
      <c r="K57" s="116">
        <v>0.27299768037742483</v>
      </c>
      <c r="L57" s="280">
        <v>178.06114499999998</v>
      </c>
      <c r="M57" s="119">
        <v>2.9232368040757968E-2</v>
      </c>
      <c r="N57" s="277"/>
      <c r="O57" s="66"/>
      <c r="Q57" s="74"/>
    </row>
    <row r="58" spans="1:18" x14ac:dyDescent="0.25">
      <c r="A58" s="278">
        <v>2017</v>
      </c>
      <c r="B58" s="113">
        <v>3</v>
      </c>
      <c r="C58" s="114">
        <v>6564.2156403764811</v>
      </c>
      <c r="D58" s="279">
        <v>936.62714837648105</v>
      </c>
      <c r="E58" s="116">
        <v>0.15376644645471035</v>
      </c>
      <c r="F58" s="279">
        <v>3277.0530080000003</v>
      </c>
      <c r="G58" s="116">
        <v>0.53799507814536962</v>
      </c>
      <c r="H58" s="279">
        <v>555.70678399999997</v>
      </c>
      <c r="I58" s="117">
        <v>9.1230600772751358E-2</v>
      </c>
      <c r="J58" s="279">
        <v>1647.3509819999999</v>
      </c>
      <c r="K58" s="116">
        <v>0.27044625708841791</v>
      </c>
      <c r="L58" s="280">
        <v>148.76308</v>
      </c>
      <c r="M58" s="119">
        <v>2.4422493213984001E-2</v>
      </c>
      <c r="N58" s="277"/>
      <c r="O58" s="66"/>
      <c r="Q58" s="74"/>
    </row>
    <row r="59" spans="1:18" x14ac:dyDescent="0.25">
      <c r="A59" s="278">
        <v>2018</v>
      </c>
      <c r="B59" s="113">
        <v>3</v>
      </c>
      <c r="C59" s="114">
        <f>6324149.95860434/1000</f>
        <v>6324.1499586043401</v>
      </c>
      <c r="D59" s="279">
        <f>871782.563604339/1000</f>
        <v>871.78256360433897</v>
      </c>
      <c r="E59" s="116">
        <v>0.13784976151905337</v>
      </c>
      <c r="F59" s="279">
        <f>2990586.194/1000</f>
        <v>2990.586194</v>
      </c>
      <c r="G59" s="116">
        <v>0.47288350427730613</v>
      </c>
      <c r="H59" s="279">
        <f>628564.074/1000</f>
        <v>628.56407400000001</v>
      </c>
      <c r="I59" s="117">
        <v>9.9391076763574462E-2</v>
      </c>
      <c r="J59" s="279">
        <f>1670557.55/1000</f>
        <v>1670.55755</v>
      </c>
      <c r="K59" s="116">
        <v>0.26415527160723301</v>
      </c>
      <c r="L59" s="280">
        <f>162933.92/1000</f>
        <v>162.93392</v>
      </c>
      <c r="M59" s="119">
        <v>2.576376605022148E-2</v>
      </c>
      <c r="N59" s="277"/>
      <c r="O59" s="66"/>
      <c r="Q59" s="74"/>
    </row>
    <row r="60" spans="1:18" x14ac:dyDescent="0.25">
      <c r="A60" s="278">
        <v>2019</v>
      </c>
      <c r="B60" s="113">
        <v>3</v>
      </c>
      <c r="C60" s="114">
        <v>6130.6274620000013</v>
      </c>
      <c r="D60" s="279">
        <v>947.28765599999997</v>
      </c>
      <c r="E60" s="116">
        <v>0.15451724344231565</v>
      </c>
      <c r="F60" s="279">
        <v>2723.8743820000004</v>
      </c>
      <c r="G60" s="116">
        <v>0.44430597012844553</v>
      </c>
      <c r="H60" s="279">
        <v>683.05502200000001</v>
      </c>
      <c r="I60" s="117">
        <v>0.11141682091006819</v>
      </c>
      <c r="J60" s="279">
        <v>1628.628739</v>
      </c>
      <c r="K60" s="116">
        <v>0.26565449443713068</v>
      </c>
      <c r="L60" s="280">
        <v>150.98876100000001</v>
      </c>
      <c r="M60" s="119">
        <v>2.4628598285556694E-2</v>
      </c>
      <c r="N60" s="277"/>
      <c r="O60" s="66"/>
      <c r="Q60" s="74"/>
    </row>
    <row r="61" spans="1:18" x14ac:dyDescent="0.25">
      <c r="A61" s="278">
        <v>2020</v>
      </c>
      <c r="B61" s="113">
        <v>3</v>
      </c>
      <c r="C61" s="114">
        <v>6254.8835830000007</v>
      </c>
      <c r="D61" s="279">
        <v>1050.0703050000002</v>
      </c>
      <c r="E61" s="116">
        <v>0.16788007179765285</v>
      </c>
      <c r="F61" s="279">
        <v>2679.7050529999997</v>
      </c>
      <c r="G61" s="116">
        <v>0.42841805405988792</v>
      </c>
      <c r="H61" s="279">
        <v>721.78894300000002</v>
      </c>
      <c r="I61" s="117">
        <v>0.11539606347938001</v>
      </c>
      <c r="J61" s="279">
        <v>1669.3248029999997</v>
      </c>
      <c r="K61" s="116">
        <v>0.26688343289665978</v>
      </c>
      <c r="L61" s="280">
        <v>137.05649599999998</v>
      </c>
      <c r="M61" s="119">
        <v>2.191191797278251E-2</v>
      </c>
      <c r="N61" s="277"/>
      <c r="O61" s="66"/>
      <c r="Q61" s="74"/>
    </row>
    <row r="62" spans="1:18" ht="15.75" thickBot="1" x14ac:dyDescent="0.3">
      <c r="A62" s="283">
        <v>2021</v>
      </c>
      <c r="B62" s="176">
        <v>3</v>
      </c>
      <c r="C62" s="284">
        <v>6694.9790369999992</v>
      </c>
      <c r="D62" s="165">
        <v>968.93359499999997</v>
      </c>
      <c r="E62" s="166">
        <v>0.14472541133365166</v>
      </c>
      <c r="F62" s="165">
        <v>3123.4669709999998</v>
      </c>
      <c r="G62" s="166">
        <v>0.46653872308457839</v>
      </c>
      <c r="H62" s="165">
        <v>752.894453</v>
      </c>
      <c r="I62" s="166">
        <v>0.11245658109444505</v>
      </c>
      <c r="J62" s="165">
        <v>1711.8530099999998</v>
      </c>
      <c r="K62" s="166">
        <v>0.25569206423790031</v>
      </c>
      <c r="L62" s="167">
        <v>141.23177899999999</v>
      </c>
      <c r="M62" s="285">
        <v>2.1095178673372746E-2</v>
      </c>
      <c r="N62" s="277"/>
      <c r="O62" s="66"/>
      <c r="Q62" s="74"/>
    </row>
    <row r="63" spans="1:18" x14ac:dyDescent="0.25">
      <c r="A63" s="24" t="s">
        <v>471</v>
      </c>
      <c r="Q63" s="286"/>
      <c r="R63" s="286"/>
    </row>
    <row r="64" spans="1:18" x14ac:dyDescent="0.25">
      <c r="A64" s="24" t="s">
        <v>472</v>
      </c>
      <c r="Q64" s="287"/>
      <c r="R64" s="288"/>
    </row>
    <row r="65" spans="1:21" x14ac:dyDescent="0.25">
      <c r="A65" s="24" t="s">
        <v>473</v>
      </c>
      <c r="Q65" s="287"/>
      <c r="R65" s="288"/>
    </row>
    <row r="66" spans="1:21" x14ac:dyDescent="0.25">
      <c r="A66" s="24" t="s">
        <v>474</v>
      </c>
      <c r="Q66" s="287"/>
      <c r="R66" s="288"/>
    </row>
    <row r="67" spans="1:21" x14ac:dyDescent="0.25">
      <c r="A67" s="24" t="s">
        <v>475</v>
      </c>
      <c r="Q67" s="287"/>
      <c r="R67" s="288"/>
    </row>
    <row r="68" spans="1:21" x14ac:dyDescent="0.25">
      <c r="A68" s="57" t="s">
        <v>476</v>
      </c>
      <c r="Q68" s="287"/>
      <c r="R68" s="288"/>
    </row>
    <row r="69" spans="1:21" x14ac:dyDescent="0.25">
      <c r="A69" s="24" t="s">
        <v>477</v>
      </c>
      <c r="Q69" s="287"/>
      <c r="R69" s="288"/>
    </row>
    <row r="70" spans="1:21" x14ac:dyDescent="0.25">
      <c r="A70" s="57" t="s">
        <v>478</v>
      </c>
      <c r="Q70" s="287"/>
      <c r="R70" s="288"/>
    </row>
    <row r="71" spans="1:21" x14ac:dyDescent="0.25">
      <c r="A71" s="57" t="s">
        <v>479</v>
      </c>
    </row>
    <row r="72" spans="1:21" x14ac:dyDescent="0.25">
      <c r="A72" s="57" t="s">
        <v>534</v>
      </c>
      <c r="B72" s="277"/>
      <c r="C72" s="289"/>
      <c r="D72" s="289"/>
      <c r="E72" s="277"/>
      <c r="F72" s="289"/>
      <c r="G72" s="277"/>
      <c r="I72" s="277"/>
      <c r="J72" s="289"/>
      <c r="K72" s="277"/>
      <c r="L72" s="289"/>
      <c r="M72" s="277"/>
    </row>
    <row r="73" spans="1:21" x14ac:dyDescent="0.25">
      <c r="B73" s="55"/>
      <c r="C73" s="55"/>
      <c r="D73" s="55"/>
      <c r="E73" s="55"/>
      <c r="F73" s="55"/>
      <c r="G73" s="55"/>
      <c r="H73" s="55"/>
      <c r="I73" s="55"/>
      <c r="J73" s="55"/>
      <c r="L73" s="68"/>
      <c r="M73" s="68"/>
      <c r="N73" s="68"/>
      <c r="Q73" s="74"/>
    </row>
    <row r="74" spans="1:21" ht="15.75" x14ac:dyDescent="0.25">
      <c r="B74" s="56"/>
      <c r="D74" s="55"/>
      <c r="F74" s="55"/>
      <c r="H74" s="55"/>
      <c r="J74" s="55"/>
      <c r="L74" s="290"/>
      <c r="N74" s="68"/>
    </row>
    <row r="75" spans="1:21" x14ac:dyDescent="0.25">
      <c r="E75" s="55"/>
      <c r="F75" s="55"/>
      <c r="G75" s="55"/>
      <c r="H75" s="55"/>
      <c r="I75" s="55"/>
      <c r="J75" s="55"/>
      <c r="K75" s="55"/>
      <c r="L75" s="68"/>
      <c r="M75" s="68"/>
      <c r="N75" s="68"/>
    </row>
    <row r="76" spans="1:21" x14ac:dyDescent="0.25">
      <c r="I76" s="55"/>
      <c r="J76" s="55"/>
      <c r="K76" s="55"/>
      <c r="L76" s="72"/>
      <c r="M76" s="72"/>
      <c r="N76" s="72"/>
      <c r="T76" s="27" t="s">
        <v>486</v>
      </c>
      <c r="U76" s="27"/>
    </row>
    <row r="77" spans="1:21" x14ac:dyDescent="0.25">
      <c r="G77" s="68"/>
      <c r="H77" s="68"/>
      <c r="I77" s="68"/>
      <c r="J77" s="68"/>
      <c r="K77" s="68"/>
      <c r="L77" s="68"/>
      <c r="M77" s="68"/>
      <c r="N77" s="68"/>
      <c r="O77" s="68"/>
      <c r="P77" s="68"/>
      <c r="T77" s="27" t="s">
        <v>467</v>
      </c>
      <c r="U77" s="27" t="s">
        <v>487</v>
      </c>
    </row>
    <row r="78" spans="1:21" x14ac:dyDescent="0.25">
      <c r="G78" s="68"/>
      <c r="H78" s="68"/>
      <c r="I78" s="68"/>
      <c r="J78" s="68"/>
      <c r="K78" s="68"/>
      <c r="L78" s="68"/>
      <c r="M78" s="68"/>
      <c r="N78" s="68"/>
      <c r="O78" s="68"/>
      <c r="P78" s="68"/>
      <c r="T78" s="49">
        <f>A49</f>
        <v>2008</v>
      </c>
      <c r="U78" s="67">
        <f>L49*1000</f>
        <v>2250</v>
      </c>
    </row>
    <row r="79" spans="1:21" x14ac:dyDescent="0.25">
      <c r="D79" s="68"/>
      <c r="F79" s="68"/>
      <c r="H79" s="68"/>
      <c r="J79" s="68"/>
      <c r="K79" s="277"/>
      <c r="L79" s="289"/>
      <c r="M79" s="277"/>
      <c r="O79" s="72"/>
      <c r="P79" s="72"/>
      <c r="T79" s="49">
        <f>A50</f>
        <v>2009</v>
      </c>
      <c r="U79" s="67">
        <f>L50*1000</f>
        <v>9152</v>
      </c>
    </row>
    <row r="80" spans="1:21" x14ac:dyDescent="0.25">
      <c r="D80" s="68"/>
      <c r="F80" s="68"/>
      <c r="H80" s="68"/>
      <c r="J80" s="68"/>
      <c r="K80" s="277"/>
      <c r="L80" s="289"/>
      <c r="M80" s="277"/>
      <c r="O80" s="277"/>
      <c r="T80" s="49">
        <f>A51</f>
        <v>2010</v>
      </c>
      <c r="U80" s="67">
        <f>L51*1000</f>
        <v>20348</v>
      </c>
    </row>
    <row r="81" spans="4:21" x14ac:dyDescent="0.25">
      <c r="D81" s="68"/>
      <c r="E81" s="68"/>
      <c r="F81" s="68"/>
      <c r="G81" s="68"/>
      <c r="H81" s="68"/>
      <c r="I81" s="68"/>
      <c r="J81" s="68"/>
      <c r="K81" s="68"/>
      <c r="L81" s="68"/>
      <c r="M81" s="68"/>
      <c r="N81" s="68"/>
      <c r="O81" s="277"/>
      <c r="T81" s="49">
        <f>A52</f>
        <v>2011</v>
      </c>
      <c r="U81" s="67">
        <f>L52*1000</f>
        <v>21194.264999999999</v>
      </c>
    </row>
    <row r="82" spans="4:21" x14ac:dyDescent="0.25">
      <c r="D82" s="68"/>
      <c r="E82" s="68"/>
      <c r="F82" s="68"/>
      <c r="G82" s="68"/>
      <c r="H82" s="68"/>
      <c r="I82" s="68"/>
      <c r="J82" s="68"/>
      <c r="K82" s="68"/>
      <c r="L82" s="68"/>
      <c r="M82" s="68"/>
      <c r="N82" s="68"/>
      <c r="O82" s="277"/>
    </row>
    <row r="83" spans="4:21" x14ac:dyDescent="0.25">
      <c r="D83" s="72"/>
      <c r="E83" s="72"/>
      <c r="F83" s="72"/>
      <c r="G83" s="72"/>
      <c r="H83" s="72"/>
      <c r="I83" s="72"/>
      <c r="J83" s="72"/>
      <c r="K83" s="72"/>
      <c r="L83" s="72"/>
      <c r="M83" s="72"/>
      <c r="N83" s="72"/>
    </row>
    <row r="84" spans="4:21" x14ac:dyDescent="0.25">
      <c r="D84" s="68"/>
      <c r="E84" s="68"/>
      <c r="F84" s="68"/>
      <c r="G84" s="68"/>
      <c r="H84" s="68"/>
      <c r="I84" s="68"/>
      <c r="J84" s="68"/>
      <c r="K84" s="68"/>
      <c r="L84" s="68"/>
      <c r="M84" s="68"/>
      <c r="N84" s="68"/>
    </row>
    <row r="85" spans="4:21" x14ac:dyDescent="0.25">
      <c r="D85" s="68"/>
      <c r="E85" s="68"/>
      <c r="F85" s="68"/>
      <c r="G85" s="68"/>
      <c r="H85" s="68"/>
      <c r="I85" s="68"/>
      <c r="J85" s="68"/>
      <c r="K85" s="277"/>
      <c r="L85" s="289"/>
      <c r="M85" s="277"/>
    </row>
    <row r="86" spans="4:21" x14ac:dyDescent="0.25">
      <c r="D86" s="68"/>
      <c r="E86" s="68"/>
      <c r="F86" s="68"/>
      <c r="G86" s="68"/>
      <c r="H86" s="68"/>
      <c r="I86" s="68"/>
      <c r="J86" s="68"/>
      <c r="K86" s="277"/>
      <c r="L86" s="289"/>
      <c r="M86" s="277"/>
    </row>
    <row r="87" spans="4:21" x14ac:dyDescent="0.25">
      <c r="D87" s="68"/>
      <c r="F87" s="68"/>
      <c r="H87" s="68"/>
      <c r="J87" s="68"/>
      <c r="K87" s="277"/>
      <c r="L87" s="289"/>
      <c r="M87" s="277"/>
    </row>
  </sheetData>
  <mergeCells count="8">
    <mergeCell ref="H2:I2"/>
    <mergeCell ref="J2:K2"/>
    <mergeCell ref="L2:M2"/>
    <mergeCell ref="A2:A3"/>
    <mergeCell ref="B2:B3"/>
    <mergeCell ref="C2:C3"/>
    <mergeCell ref="D2:E2"/>
    <mergeCell ref="F2:G2"/>
  </mergeCell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9"/>
  </sheetPr>
  <dimension ref="A1:S79"/>
  <sheetViews>
    <sheetView showGridLines="0" workbookViewId="0">
      <pane ySplit="3" topLeftCell="A4" activePane="bottomLeft" state="frozen"/>
      <selection activeCell="C8" sqref="C8"/>
      <selection pane="bottomLeft" activeCell="A2" sqref="A2:A3"/>
    </sheetView>
  </sheetViews>
  <sheetFormatPr defaultRowHeight="15" x14ac:dyDescent="0.25"/>
  <cols>
    <col min="1" max="3" width="12" customWidth="1"/>
    <col min="4" max="11" width="10.42578125" customWidth="1"/>
    <col min="12" max="12" width="11.5703125" customWidth="1"/>
    <col min="13" max="13" width="13" customWidth="1"/>
    <col min="14" max="18" width="10.42578125" customWidth="1"/>
  </cols>
  <sheetData>
    <row r="1" spans="1:19" x14ac:dyDescent="0.25">
      <c r="A1" s="92" t="s">
        <v>2171</v>
      </c>
      <c r="B1" s="92"/>
      <c r="C1" s="92"/>
      <c r="D1" s="92"/>
      <c r="E1" s="92"/>
      <c r="F1" s="92"/>
      <c r="G1" s="92"/>
      <c r="H1" s="92"/>
      <c r="I1" s="92"/>
      <c r="J1" s="92"/>
      <c r="K1" s="92"/>
      <c r="L1" s="92"/>
      <c r="M1" s="92"/>
      <c r="N1" s="92"/>
      <c r="O1" s="92"/>
      <c r="P1" s="92"/>
      <c r="Q1" s="92"/>
      <c r="R1" s="92"/>
      <c r="S1" s="277"/>
    </row>
    <row r="2" spans="1:19" s="49" customFormat="1" x14ac:dyDescent="0.25">
      <c r="A2" s="369" t="s">
        <v>467</v>
      </c>
      <c r="B2" s="369" t="s">
        <v>58</v>
      </c>
      <c r="C2" s="380" t="s">
        <v>2126</v>
      </c>
      <c r="D2" s="377" t="s">
        <v>383</v>
      </c>
      <c r="E2" s="378"/>
      <c r="F2" s="378"/>
      <c r="G2" s="379"/>
      <c r="H2" s="377" t="s">
        <v>49</v>
      </c>
      <c r="I2" s="378"/>
      <c r="J2" s="378"/>
      <c r="K2" s="379"/>
      <c r="L2" s="377" t="s">
        <v>496</v>
      </c>
      <c r="M2" s="378"/>
      <c r="N2" s="378"/>
      <c r="O2" s="379"/>
      <c r="P2" s="378" t="s">
        <v>51</v>
      </c>
      <c r="Q2" s="378"/>
      <c r="R2" s="378"/>
      <c r="S2" s="69"/>
    </row>
    <row r="3" spans="1:19" s="49" customFormat="1" ht="45" customHeight="1" x14ac:dyDescent="0.25">
      <c r="A3" s="369"/>
      <c r="B3" s="369"/>
      <c r="C3" s="380"/>
      <c r="D3" s="93" t="s">
        <v>497</v>
      </c>
      <c r="E3" s="95" t="s">
        <v>498</v>
      </c>
      <c r="F3" s="291" t="s">
        <v>499</v>
      </c>
      <c r="G3" s="126" t="s">
        <v>500</v>
      </c>
      <c r="H3" s="93" t="s">
        <v>497</v>
      </c>
      <c r="I3" s="95" t="s">
        <v>498</v>
      </c>
      <c r="J3" s="291" t="s">
        <v>499</v>
      </c>
      <c r="K3" s="126" t="s">
        <v>500</v>
      </c>
      <c r="L3" s="93" t="s">
        <v>497</v>
      </c>
      <c r="M3" s="95" t="s">
        <v>498</v>
      </c>
      <c r="N3" s="291" t="s">
        <v>499</v>
      </c>
      <c r="O3" s="126" t="s">
        <v>500</v>
      </c>
      <c r="P3" s="95" t="s">
        <v>497</v>
      </c>
      <c r="Q3" s="291" t="s">
        <v>499</v>
      </c>
      <c r="R3" s="95" t="s">
        <v>500</v>
      </c>
      <c r="S3" s="292"/>
    </row>
    <row r="4" spans="1:19" x14ac:dyDescent="0.25">
      <c r="A4" s="97">
        <v>1963</v>
      </c>
      <c r="B4" s="97">
        <v>1</v>
      </c>
      <c r="C4" s="127">
        <v>249900</v>
      </c>
      <c r="D4" s="293">
        <v>516000</v>
      </c>
      <c r="E4" s="294">
        <f t="shared" ref="E4:E53" si="0">D4/C4*1000</f>
        <v>2064.8259303721488</v>
      </c>
      <c r="F4" s="293">
        <v>18065</v>
      </c>
      <c r="G4" s="293">
        <v>54174</v>
      </c>
      <c r="H4" s="293">
        <v>233000</v>
      </c>
      <c r="I4" s="293">
        <v>932.37294917967188</v>
      </c>
      <c r="J4" s="293">
        <v>8553</v>
      </c>
      <c r="K4" s="293">
        <v>46239</v>
      </c>
      <c r="L4" s="293">
        <v>256000</v>
      </c>
      <c r="M4" s="293">
        <v>1024.4097639055622</v>
      </c>
      <c r="N4" s="293">
        <v>8603</v>
      </c>
      <c r="O4" s="293">
        <v>7472</v>
      </c>
      <c r="P4" s="293">
        <v>27000</v>
      </c>
      <c r="Q4" s="293">
        <v>907</v>
      </c>
      <c r="R4" s="293"/>
      <c r="S4" s="277"/>
    </row>
    <row r="5" spans="1:19" x14ac:dyDescent="0.25">
      <c r="A5" s="97">
        <v>1964</v>
      </c>
      <c r="B5" s="97">
        <v>1</v>
      </c>
      <c r="C5" s="127">
        <v>253200</v>
      </c>
      <c r="D5" s="293">
        <v>562000</v>
      </c>
      <c r="E5" s="294">
        <f t="shared" si="0"/>
        <v>2219.5892575039493</v>
      </c>
      <c r="F5" s="293">
        <v>18792</v>
      </c>
      <c r="G5" s="293">
        <v>57738</v>
      </c>
      <c r="H5" s="293">
        <v>253000</v>
      </c>
      <c r="I5" s="293">
        <v>999.21011058451813</v>
      </c>
      <c r="J5" s="293">
        <v>8762</v>
      </c>
      <c r="K5" s="293">
        <v>49358</v>
      </c>
      <c r="L5" s="293">
        <v>284000</v>
      </c>
      <c r="M5" s="293">
        <v>1121.6429699842022</v>
      </c>
      <c r="N5" s="293">
        <v>9105</v>
      </c>
      <c r="O5" s="293">
        <v>7943</v>
      </c>
      <c r="P5" s="293">
        <v>25000</v>
      </c>
      <c r="Q5" s="293">
        <v>925</v>
      </c>
      <c r="R5" s="293"/>
      <c r="S5" s="277"/>
    </row>
    <row r="6" spans="1:19" x14ac:dyDescent="0.25">
      <c r="A6" s="97">
        <v>1965</v>
      </c>
      <c r="B6" s="97">
        <v>1</v>
      </c>
      <c r="C6" s="127">
        <v>265200</v>
      </c>
      <c r="D6" s="293">
        <v>616000</v>
      </c>
      <c r="E6" s="294">
        <f t="shared" si="0"/>
        <v>2322.7752639517348</v>
      </c>
      <c r="F6" s="293">
        <v>20851</v>
      </c>
      <c r="G6" s="293">
        <v>59986</v>
      </c>
      <c r="H6" s="293">
        <v>277000</v>
      </c>
      <c r="I6" s="293">
        <v>1044.4947209653092</v>
      </c>
      <c r="J6" s="293">
        <v>9789</v>
      </c>
      <c r="K6" s="293">
        <v>51456</v>
      </c>
      <c r="L6" s="293">
        <v>312000</v>
      </c>
      <c r="M6" s="293">
        <v>1176.4705882352941</v>
      </c>
      <c r="N6" s="293">
        <v>10060</v>
      </c>
      <c r="O6" s="293">
        <v>8100</v>
      </c>
      <c r="P6" s="293">
        <v>27000</v>
      </c>
      <c r="Q6" s="293">
        <v>1002</v>
      </c>
      <c r="R6" s="293"/>
      <c r="S6" s="277"/>
    </row>
    <row r="7" spans="1:19" x14ac:dyDescent="0.25">
      <c r="A7" s="97">
        <v>1966</v>
      </c>
      <c r="B7" s="97">
        <v>1</v>
      </c>
      <c r="C7" s="127">
        <v>271500</v>
      </c>
      <c r="D7" s="293">
        <v>694000</v>
      </c>
      <c r="E7" s="294">
        <f t="shared" si="0"/>
        <v>2556.1694290976061</v>
      </c>
      <c r="F7" s="293">
        <v>22818</v>
      </c>
      <c r="G7" s="293">
        <v>60554</v>
      </c>
      <c r="H7" s="293">
        <v>303000</v>
      </c>
      <c r="I7" s="293">
        <v>1116.0220994475137</v>
      </c>
      <c r="J7" s="293">
        <v>10548</v>
      </c>
      <c r="K7" s="293">
        <v>52019</v>
      </c>
      <c r="L7" s="293">
        <v>357000</v>
      </c>
      <c r="M7" s="293">
        <v>1314.9171270718232</v>
      </c>
      <c r="N7" s="293">
        <v>11049</v>
      </c>
      <c r="O7" s="293">
        <v>8110</v>
      </c>
      <c r="P7" s="293">
        <v>34000</v>
      </c>
      <c r="Q7" s="293">
        <v>1221</v>
      </c>
      <c r="R7" s="293"/>
      <c r="S7" s="277"/>
    </row>
    <row r="8" spans="1:19" x14ac:dyDescent="0.25">
      <c r="A8" s="97">
        <v>1967</v>
      </c>
      <c r="B8" s="97">
        <v>1</v>
      </c>
      <c r="C8" s="127">
        <v>277900</v>
      </c>
      <c r="D8" s="293">
        <v>786000</v>
      </c>
      <c r="E8" s="294">
        <f t="shared" si="0"/>
        <v>2828.355523569629</v>
      </c>
      <c r="F8" s="293">
        <v>25163</v>
      </c>
      <c r="G8" s="293">
        <v>62917</v>
      </c>
      <c r="H8" s="293">
        <v>348000</v>
      </c>
      <c r="I8" s="293">
        <v>1252.2490104354083</v>
      </c>
      <c r="J8" s="293">
        <v>11738</v>
      </c>
      <c r="K8" s="293">
        <v>53797</v>
      </c>
      <c r="L8" s="293">
        <v>391000</v>
      </c>
      <c r="M8" s="293">
        <v>1406.9809283915076</v>
      </c>
      <c r="N8" s="293">
        <v>11965</v>
      </c>
      <c r="O8" s="293">
        <v>8706</v>
      </c>
      <c r="P8" s="293">
        <v>47000</v>
      </c>
      <c r="Q8" s="293">
        <v>1460</v>
      </c>
      <c r="R8" s="293"/>
      <c r="S8" s="277"/>
    </row>
    <row r="9" spans="1:19" x14ac:dyDescent="0.25">
      <c r="A9" s="97">
        <v>1968</v>
      </c>
      <c r="B9" s="97">
        <v>1</v>
      </c>
      <c r="C9" s="127">
        <v>284900</v>
      </c>
      <c r="D9" s="293">
        <v>841000</v>
      </c>
      <c r="E9" s="294">
        <f t="shared" si="0"/>
        <v>2951.9129519129519</v>
      </c>
      <c r="F9" s="293">
        <v>26461</v>
      </c>
      <c r="G9" s="293">
        <v>65412</v>
      </c>
      <c r="H9" s="293">
        <v>366000</v>
      </c>
      <c r="I9" s="293">
        <v>1284.6612846612848</v>
      </c>
      <c r="J9" s="293">
        <v>12285</v>
      </c>
      <c r="K9" s="293">
        <v>55902</v>
      </c>
      <c r="L9" s="293">
        <v>411000</v>
      </c>
      <c r="M9" s="293">
        <v>1442.6114426114425</v>
      </c>
      <c r="N9" s="293">
        <v>12381</v>
      </c>
      <c r="O9" s="293">
        <v>9058</v>
      </c>
      <c r="P9" s="293">
        <v>64000</v>
      </c>
      <c r="Q9" s="293">
        <v>1795</v>
      </c>
      <c r="R9" s="293"/>
      <c r="S9" s="277"/>
    </row>
    <row r="10" spans="1:19" x14ac:dyDescent="0.25">
      <c r="A10" s="97">
        <v>1969</v>
      </c>
      <c r="B10" s="97">
        <v>1</v>
      </c>
      <c r="C10" s="127">
        <v>294600</v>
      </c>
      <c r="D10" s="293">
        <v>956000</v>
      </c>
      <c r="E10" s="294">
        <f t="shared" si="0"/>
        <v>3245.0780719619825</v>
      </c>
      <c r="F10" s="293">
        <v>28239</v>
      </c>
      <c r="G10" s="293">
        <v>69938</v>
      </c>
      <c r="H10" s="293">
        <v>417000</v>
      </c>
      <c r="I10" s="293">
        <v>1415.478615071283</v>
      </c>
      <c r="J10" s="293">
        <v>13048</v>
      </c>
      <c r="K10" s="293">
        <v>59967</v>
      </c>
      <c r="L10" s="293">
        <v>470000</v>
      </c>
      <c r="M10" s="293">
        <v>1595.3835709436523</v>
      </c>
      <c r="N10" s="293">
        <v>13244</v>
      </c>
      <c r="O10" s="293">
        <v>9517</v>
      </c>
      <c r="P10" s="293">
        <v>69000</v>
      </c>
      <c r="Q10" s="293">
        <v>1947</v>
      </c>
      <c r="R10" s="293"/>
      <c r="S10" s="277"/>
    </row>
    <row r="11" spans="1:19" x14ac:dyDescent="0.25">
      <c r="A11" s="97">
        <v>1970</v>
      </c>
      <c r="B11" s="97">
        <v>1</v>
      </c>
      <c r="C11" s="127">
        <v>308500</v>
      </c>
      <c r="D11" s="293">
        <v>1054000</v>
      </c>
      <c r="E11" s="294">
        <f t="shared" si="0"/>
        <v>3416.5316045380878</v>
      </c>
      <c r="F11" s="293">
        <v>30655</v>
      </c>
      <c r="G11" s="293">
        <v>74323</v>
      </c>
      <c r="H11" s="293">
        <v>465000</v>
      </c>
      <c r="I11" s="293">
        <v>1507.2933549432739</v>
      </c>
      <c r="J11" s="293">
        <v>14015</v>
      </c>
      <c r="K11" s="293">
        <v>63996</v>
      </c>
      <c r="L11" s="293">
        <v>513000</v>
      </c>
      <c r="M11" s="293">
        <v>1662.8849270664505</v>
      </c>
      <c r="N11" s="293">
        <v>14591</v>
      </c>
      <c r="O11" s="293">
        <v>9879</v>
      </c>
      <c r="P11" s="293">
        <v>76000</v>
      </c>
      <c r="Q11" s="293">
        <v>2049</v>
      </c>
      <c r="R11" s="293"/>
      <c r="S11" s="277"/>
    </row>
    <row r="12" spans="1:19" x14ac:dyDescent="0.25">
      <c r="A12" s="97">
        <v>1971</v>
      </c>
      <c r="B12" s="97"/>
      <c r="C12" s="127">
        <v>319600</v>
      </c>
      <c r="D12" s="295"/>
      <c r="E12" s="294"/>
      <c r="F12" s="296"/>
      <c r="G12" s="296"/>
      <c r="H12" s="296"/>
      <c r="I12" s="296">
        <v>1680.2933549432739</v>
      </c>
      <c r="J12" s="295"/>
      <c r="K12" s="293"/>
      <c r="L12" s="293"/>
      <c r="M12" s="293" t="s">
        <v>501</v>
      </c>
      <c r="N12" s="293"/>
      <c r="O12" s="293"/>
      <c r="P12" s="293"/>
      <c r="Q12" s="293"/>
      <c r="R12" s="293"/>
      <c r="S12" s="277"/>
    </row>
    <row r="13" spans="1:19" x14ac:dyDescent="0.25">
      <c r="A13" s="97">
        <v>1972</v>
      </c>
      <c r="B13" s="97"/>
      <c r="C13" s="127">
        <v>329800</v>
      </c>
      <c r="D13" s="295"/>
      <c r="E13" s="294"/>
      <c r="F13" s="296"/>
      <c r="G13" s="296"/>
      <c r="H13" s="296"/>
      <c r="I13" s="296">
        <v>1853.2933549432739</v>
      </c>
      <c r="J13" s="295"/>
      <c r="K13" s="293"/>
      <c r="L13" s="293"/>
      <c r="M13" s="293" t="s">
        <v>501</v>
      </c>
      <c r="N13" s="293"/>
      <c r="O13" s="293"/>
      <c r="P13" s="293"/>
      <c r="Q13" s="293"/>
      <c r="R13" s="293"/>
      <c r="S13" s="277"/>
    </row>
    <row r="14" spans="1:19" x14ac:dyDescent="0.25">
      <c r="A14" s="97">
        <v>1973</v>
      </c>
      <c r="B14" s="97"/>
      <c r="C14" s="127">
        <v>336400</v>
      </c>
      <c r="D14" s="295"/>
      <c r="E14" s="294"/>
      <c r="F14" s="296"/>
      <c r="G14" s="296"/>
      <c r="H14" s="296"/>
      <c r="I14" s="296">
        <v>2026.2933549432739</v>
      </c>
      <c r="J14" s="295"/>
      <c r="K14" s="293"/>
      <c r="L14" s="293"/>
      <c r="M14" s="293" t="s">
        <v>501</v>
      </c>
      <c r="N14" s="293"/>
      <c r="O14" s="293"/>
      <c r="P14" s="293"/>
      <c r="Q14" s="293"/>
      <c r="R14" s="293"/>
      <c r="S14" s="277"/>
    </row>
    <row r="15" spans="1:19" x14ac:dyDescent="0.25">
      <c r="A15" s="97">
        <v>1974</v>
      </c>
      <c r="B15" s="97"/>
      <c r="C15" s="127">
        <v>348100</v>
      </c>
      <c r="D15" s="295"/>
      <c r="E15" s="294"/>
      <c r="F15" s="296"/>
      <c r="G15" s="296"/>
      <c r="H15" s="296"/>
      <c r="I15" s="296">
        <v>2199.2933549432737</v>
      </c>
      <c r="J15" s="295"/>
      <c r="K15" s="293"/>
      <c r="L15" s="293"/>
      <c r="M15" s="293" t="s">
        <v>501</v>
      </c>
      <c r="N15" s="293"/>
      <c r="O15" s="293"/>
      <c r="P15" s="293"/>
      <c r="Q15" s="293"/>
      <c r="R15" s="293"/>
      <c r="S15" s="277"/>
    </row>
    <row r="16" spans="1:19" x14ac:dyDescent="0.25">
      <c r="A16" s="97">
        <v>1975</v>
      </c>
      <c r="B16" s="97">
        <v>1</v>
      </c>
      <c r="C16" s="127">
        <v>384100</v>
      </c>
      <c r="D16" s="293">
        <v>1982586</v>
      </c>
      <c r="E16" s="294">
        <f t="shared" si="0"/>
        <v>5161.6401978651393</v>
      </c>
      <c r="F16" s="293">
        <v>62676</v>
      </c>
      <c r="G16" s="293">
        <v>103523</v>
      </c>
      <c r="H16" s="293">
        <v>910638</v>
      </c>
      <c r="I16" s="293">
        <v>2370.8357198646186</v>
      </c>
      <c r="J16" s="293">
        <v>30789</v>
      </c>
      <c r="K16" s="293">
        <v>89724</v>
      </c>
      <c r="L16" s="293"/>
      <c r="M16" s="293" t="s">
        <v>501</v>
      </c>
      <c r="N16" s="293"/>
      <c r="O16" s="293"/>
      <c r="P16" s="293"/>
      <c r="Q16" s="293"/>
      <c r="R16" s="293"/>
      <c r="S16" s="277"/>
    </row>
    <row r="17" spans="1:19" x14ac:dyDescent="0.25">
      <c r="A17" s="97">
        <v>1976</v>
      </c>
      <c r="B17" s="97">
        <v>1</v>
      </c>
      <c r="C17" s="127">
        <v>409800</v>
      </c>
      <c r="D17" s="293">
        <v>2250884</v>
      </c>
      <c r="E17" s="294">
        <f t="shared" si="0"/>
        <v>5492.6403123474865</v>
      </c>
      <c r="F17" s="293">
        <v>85810</v>
      </c>
      <c r="G17" s="293">
        <v>114995</v>
      </c>
      <c r="H17" s="293">
        <v>1008683</v>
      </c>
      <c r="I17" s="293">
        <v>2461.4031234748659</v>
      </c>
      <c r="J17" s="293">
        <v>38854</v>
      </c>
      <c r="K17" s="293">
        <v>98520</v>
      </c>
      <c r="L17" s="293"/>
      <c r="M17" s="293" t="s">
        <v>501</v>
      </c>
      <c r="N17" s="293"/>
      <c r="O17" s="293"/>
      <c r="P17" s="293"/>
      <c r="Q17" s="293"/>
      <c r="R17" s="293"/>
      <c r="S17" s="277"/>
    </row>
    <row r="18" spans="1:19" x14ac:dyDescent="0.25">
      <c r="A18" s="97">
        <v>1977</v>
      </c>
      <c r="B18" s="97"/>
      <c r="C18" s="127">
        <v>418000</v>
      </c>
      <c r="D18" s="296"/>
      <c r="E18" s="294"/>
      <c r="F18" s="293"/>
      <c r="G18" s="293"/>
      <c r="H18" s="296"/>
      <c r="I18" s="296">
        <v>2607.4031234748659</v>
      </c>
      <c r="J18" s="293"/>
      <c r="K18" s="293"/>
      <c r="L18" s="293"/>
      <c r="M18" s="293" t="s">
        <v>501</v>
      </c>
      <c r="N18" s="293"/>
      <c r="O18" s="293"/>
      <c r="P18" s="293"/>
      <c r="Q18" s="293"/>
      <c r="R18" s="293"/>
      <c r="S18" s="277"/>
    </row>
    <row r="19" spans="1:19" x14ac:dyDescent="0.25">
      <c r="A19" s="97">
        <v>1978</v>
      </c>
      <c r="B19" s="97"/>
      <c r="C19" s="127">
        <v>411600</v>
      </c>
      <c r="D19" s="296"/>
      <c r="E19" s="294"/>
      <c r="F19" s="293"/>
      <c r="G19" s="293"/>
      <c r="H19" s="296"/>
      <c r="I19" s="296">
        <v>2753.4031234748659</v>
      </c>
      <c r="J19" s="293"/>
      <c r="K19" s="293"/>
      <c r="L19" s="293"/>
      <c r="M19" s="293" t="s">
        <v>501</v>
      </c>
      <c r="N19" s="293"/>
      <c r="O19" s="293"/>
      <c r="P19" s="293"/>
      <c r="Q19" s="293"/>
      <c r="R19" s="293"/>
      <c r="S19" s="277"/>
    </row>
    <row r="20" spans="1:19" x14ac:dyDescent="0.25">
      <c r="A20" s="97">
        <v>1979</v>
      </c>
      <c r="B20" s="97"/>
      <c r="C20" s="127">
        <v>413700</v>
      </c>
      <c r="D20" s="296"/>
      <c r="E20" s="294"/>
      <c r="F20" s="293"/>
      <c r="G20" s="293"/>
      <c r="H20" s="296"/>
      <c r="I20" s="296">
        <v>2899.4031234748659</v>
      </c>
      <c r="J20" s="293"/>
      <c r="K20" s="293"/>
      <c r="L20" s="293"/>
      <c r="M20" s="293" t="s">
        <v>501</v>
      </c>
      <c r="N20" s="293"/>
      <c r="O20" s="293"/>
      <c r="P20" s="293"/>
      <c r="Q20" s="293"/>
      <c r="R20" s="293"/>
      <c r="S20" s="277"/>
    </row>
    <row r="21" spans="1:19" x14ac:dyDescent="0.25">
      <c r="A21" s="97">
        <v>1980</v>
      </c>
      <c r="B21" s="97">
        <v>1</v>
      </c>
      <c r="C21" s="127">
        <v>419800</v>
      </c>
      <c r="D21" s="293">
        <v>2825885</v>
      </c>
      <c r="E21" s="294">
        <f t="shared" si="0"/>
        <v>6731.5030967127204</v>
      </c>
      <c r="F21" s="293">
        <v>145643</v>
      </c>
      <c r="G21" s="293">
        <v>144558</v>
      </c>
      <c r="H21" s="293">
        <v>1277257</v>
      </c>
      <c r="I21" s="293">
        <v>3042.5369223439734</v>
      </c>
      <c r="J21" s="293">
        <v>65561</v>
      </c>
      <c r="K21" s="293">
        <v>123894</v>
      </c>
      <c r="L21" s="293">
        <v>1444117</v>
      </c>
      <c r="M21" s="293">
        <v>3440.0119104335399</v>
      </c>
      <c r="N21" s="293">
        <v>71556</v>
      </c>
      <c r="O21" s="293">
        <v>18679</v>
      </c>
      <c r="P21" s="293"/>
      <c r="Q21" s="293"/>
      <c r="R21" s="293"/>
      <c r="S21" s="277"/>
    </row>
    <row r="22" spans="1:19" x14ac:dyDescent="0.25">
      <c r="A22" s="97">
        <v>1981</v>
      </c>
      <c r="B22" s="97">
        <v>1</v>
      </c>
      <c r="C22" s="127">
        <v>434300</v>
      </c>
      <c r="D22" s="293">
        <v>2912588</v>
      </c>
      <c r="E22" s="294">
        <f t="shared" si="0"/>
        <v>6706.3965001151282</v>
      </c>
      <c r="F22" s="293">
        <v>179361</v>
      </c>
      <c r="G22" s="293">
        <v>151815</v>
      </c>
      <c r="H22" s="293">
        <v>1290616</v>
      </c>
      <c r="I22" s="293">
        <v>2971.7154040985492</v>
      </c>
      <c r="J22" s="293">
        <v>76704</v>
      </c>
      <c r="K22" s="293">
        <v>129795</v>
      </c>
      <c r="L22" s="293">
        <v>1501272</v>
      </c>
      <c r="M22" s="293">
        <v>3456.7626064932074</v>
      </c>
      <c r="N22" s="293">
        <v>89867</v>
      </c>
      <c r="O22" s="293">
        <v>19320</v>
      </c>
      <c r="P22" s="293"/>
      <c r="Q22" s="293"/>
      <c r="R22" s="293"/>
      <c r="S22" s="277"/>
    </row>
    <row r="23" spans="1:19" x14ac:dyDescent="0.25">
      <c r="A23" s="97">
        <v>1982</v>
      </c>
      <c r="B23" s="97">
        <v>1</v>
      </c>
      <c r="C23" s="127">
        <v>464300</v>
      </c>
      <c r="D23" s="293">
        <v>3243776</v>
      </c>
      <c r="E23" s="294">
        <f t="shared" si="0"/>
        <v>6986.3794960155074</v>
      </c>
      <c r="F23" s="293">
        <v>220130</v>
      </c>
      <c r="G23" s="293">
        <v>164087</v>
      </c>
      <c r="H23" s="293">
        <v>1460183</v>
      </c>
      <c r="I23" s="293">
        <v>3144.9127719147104</v>
      </c>
      <c r="J23" s="293">
        <v>100168</v>
      </c>
      <c r="K23" s="293">
        <v>140769</v>
      </c>
      <c r="L23" s="293">
        <v>1694845</v>
      </c>
      <c r="M23" s="293">
        <v>3650.3230669825543</v>
      </c>
      <c r="N23" s="293">
        <v>112052</v>
      </c>
      <c r="O23" s="293">
        <v>20996</v>
      </c>
      <c r="P23" s="293"/>
      <c r="Q23" s="293"/>
      <c r="R23" s="293"/>
      <c r="S23" s="277"/>
    </row>
    <row r="24" spans="1:19" x14ac:dyDescent="0.25">
      <c r="A24" s="97">
        <v>1983</v>
      </c>
      <c r="B24" s="97">
        <v>1</v>
      </c>
      <c r="C24" s="127">
        <v>499100</v>
      </c>
      <c r="D24" s="293">
        <v>3404361</v>
      </c>
      <c r="E24" s="294">
        <f t="shared" si="0"/>
        <v>6820.9997996393504</v>
      </c>
      <c r="F24" s="293">
        <v>263916</v>
      </c>
      <c r="G24" s="293">
        <v>179286</v>
      </c>
      <c r="H24" s="293">
        <v>1516594</v>
      </c>
      <c r="I24" s="293">
        <v>3038.6575836505708</v>
      </c>
      <c r="J24" s="293">
        <v>121690</v>
      </c>
      <c r="K24" s="293">
        <v>154639</v>
      </c>
      <c r="L24" s="293">
        <v>1757507</v>
      </c>
      <c r="M24" s="293">
        <v>3521.3524343818872</v>
      </c>
      <c r="N24" s="293">
        <v>126179</v>
      </c>
      <c r="O24" s="293">
        <v>21778</v>
      </c>
      <c r="P24" s="293"/>
      <c r="Q24" s="293"/>
      <c r="R24" s="293"/>
      <c r="S24" s="277"/>
    </row>
    <row r="25" spans="1:19" x14ac:dyDescent="0.25">
      <c r="A25" s="97">
        <v>1984</v>
      </c>
      <c r="B25" s="97">
        <v>1</v>
      </c>
      <c r="C25" s="127">
        <v>524000</v>
      </c>
      <c r="D25" s="293">
        <v>3638000</v>
      </c>
      <c r="E25" s="294">
        <f t="shared" si="0"/>
        <v>6942.7480916030527</v>
      </c>
      <c r="F25" s="293">
        <v>299075</v>
      </c>
      <c r="G25" s="293">
        <v>198765</v>
      </c>
      <c r="H25" s="293">
        <v>1588764</v>
      </c>
      <c r="I25" s="293">
        <v>3031.9923664122139</v>
      </c>
      <c r="J25" s="293">
        <v>134421</v>
      </c>
      <c r="K25" s="293">
        <v>170470</v>
      </c>
      <c r="L25" s="293">
        <v>1901883</v>
      </c>
      <c r="M25" s="293">
        <v>3629.5477099236641</v>
      </c>
      <c r="N25" s="293">
        <v>147733</v>
      </c>
      <c r="O25" s="293">
        <v>24678</v>
      </c>
      <c r="P25" s="293"/>
      <c r="Q25" s="293"/>
      <c r="R25" s="293"/>
      <c r="S25" s="277"/>
    </row>
    <row r="26" spans="1:19" x14ac:dyDescent="0.25">
      <c r="A26" s="97">
        <v>1985</v>
      </c>
      <c r="B26" s="97">
        <v>1</v>
      </c>
      <c r="C26" s="127">
        <v>543900</v>
      </c>
      <c r="D26" s="293">
        <v>3804018</v>
      </c>
      <c r="E26" s="294">
        <f t="shared" si="0"/>
        <v>6993.9658025372319</v>
      </c>
      <c r="F26" s="293">
        <v>312853.8</v>
      </c>
      <c r="G26" s="293">
        <v>201037</v>
      </c>
      <c r="H26" s="293">
        <v>1659526</v>
      </c>
      <c r="I26" s="293">
        <v>3051.1601397315685</v>
      </c>
      <c r="J26" s="293">
        <v>142454.29999999999</v>
      </c>
      <c r="K26" s="293">
        <v>171889</v>
      </c>
      <c r="L26" s="293">
        <v>2144492</v>
      </c>
      <c r="M26" s="293">
        <v>3942.8056628056629</v>
      </c>
      <c r="N26" s="293">
        <v>170399.5</v>
      </c>
      <c r="O26" s="293">
        <v>29148</v>
      </c>
      <c r="P26" s="293"/>
      <c r="Q26" s="293"/>
      <c r="R26" s="293"/>
      <c r="S26" s="277"/>
    </row>
    <row r="27" spans="1:19" x14ac:dyDescent="0.25">
      <c r="A27" s="97">
        <v>1986</v>
      </c>
      <c r="B27" s="97">
        <v>1</v>
      </c>
      <c r="C27" s="127">
        <v>550700</v>
      </c>
      <c r="D27" s="293">
        <v>4041658</v>
      </c>
      <c r="E27" s="294">
        <f t="shared" si="0"/>
        <v>7339.1283820591971</v>
      </c>
      <c r="F27" s="293">
        <v>351620</v>
      </c>
      <c r="G27" s="293">
        <v>490615</v>
      </c>
      <c r="H27" s="293">
        <v>1610969</v>
      </c>
      <c r="I27" s="293">
        <v>2925.311421826766</v>
      </c>
      <c r="J27" s="293">
        <v>148852</v>
      </c>
      <c r="K27" s="293">
        <v>190401</v>
      </c>
      <c r="L27" s="293">
        <v>2169522</v>
      </c>
      <c r="M27" s="293">
        <v>3939.5714545124388</v>
      </c>
      <c r="N27" s="293">
        <v>172254</v>
      </c>
      <c r="O27" s="293">
        <v>29822</v>
      </c>
      <c r="P27" s="293">
        <v>261167</v>
      </c>
      <c r="Q27" s="293">
        <v>30514</v>
      </c>
      <c r="R27" s="293">
        <v>4071</v>
      </c>
      <c r="S27" s="277"/>
    </row>
    <row r="28" spans="1:19" x14ac:dyDescent="0.25">
      <c r="A28" s="97">
        <v>1987</v>
      </c>
      <c r="B28" s="97">
        <v>1</v>
      </c>
      <c r="C28" s="127">
        <v>541300</v>
      </c>
      <c r="D28" s="293">
        <v>3932791</v>
      </c>
      <c r="E28" s="294">
        <f t="shared" si="0"/>
        <v>7265.4553851838164</v>
      </c>
      <c r="F28" s="293">
        <v>356165</v>
      </c>
      <c r="G28" s="293">
        <v>226616</v>
      </c>
      <c r="H28" s="293">
        <v>1542405</v>
      </c>
      <c r="I28" s="293">
        <v>2849.4457786809535</v>
      </c>
      <c r="J28" s="293">
        <v>150996</v>
      </c>
      <c r="K28" s="293">
        <v>192404</v>
      </c>
      <c r="L28" s="293">
        <v>2198897</v>
      </c>
      <c r="M28" s="293">
        <v>4062.2519859597264</v>
      </c>
      <c r="N28" s="293">
        <v>179972</v>
      </c>
      <c r="O28" s="293">
        <v>30496</v>
      </c>
      <c r="P28" s="293">
        <v>191489</v>
      </c>
      <c r="Q28" s="293">
        <v>25197</v>
      </c>
      <c r="R28" s="293">
        <v>3716</v>
      </c>
      <c r="S28" s="277"/>
    </row>
    <row r="29" spans="1:19" x14ac:dyDescent="0.25">
      <c r="A29" s="97">
        <v>1988</v>
      </c>
      <c r="B29" s="97">
        <v>1</v>
      </c>
      <c r="C29" s="127">
        <v>535000</v>
      </c>
      <c r="D29" s="293">
        <v>4019398</v>
      </c>
      <c r="E29" s="294">
        <f t="shared" si="0"/>
        <v>7512.8934579439256</v>
      </c>
      <c r="F29" s="293">
        <v>366322</v>
      </c>
      <c r="G29" s="293">
        <v>227020</v>
      </c>
      <c r="H29" s="293">
        <v>1578933</v>
      </c>
      <c r="I29" s="293">
        <v>2951.2766355140188</v>
      </c>
      <c r="J29" s="293">
        <v>154076</v>
      </c>
      <c r="K29" s="293">
        <v>191698</v>
      </c>
      <c r="L29" s="293">
        <v>2207325</v>
      </c>
      <c r="M29" s="293">
        <v>4125.8411214953267</v>
      </c>
      <c r="N29" s="293">
        <v>180297</v>
      </c>
      <c r="O29" s="293">
        <v>30855</v>
      </c>
      <c r="P29" s="293">
        <v>233140</v>
      </c>
      <c r="Q29" s="293">
        <v>31949</v>
      </c>
      <c r="R29" s="293">
        <v>4467</v>
      </c>
      <c r="S29" s="277"/>
    </row>
    <row r="30" spans="1:19" x14ac:dyDescent="0.25">
      <c r="A30" s="97">
        <v>1989</v>
      </c>
      <c r="B30" s="97">
        <v>1</v>
      </c>
      <c r="C30" s="127">
        <v>538900</v>
      </c>
      <c r="D30" s="293">
        <v>4144099</v>
      </c>
      <c r="E30" s="294">
        <f t="shared" si="0"/>
        <v>7689.922063462609</v>
      </c>
      <c r="F30" s="293">
        <v>381926</v>
      </c>
      <c r="G30" s="293">
        <v>228552</v>
      </c>
      <c r="H30" s="293">
        <v>1636796</v>
      </c>
      <c r="I30" s="293">
        <v>3037.2907775097419</v>
      </c>
      <c r="J30" s="293">
        <v>159560</v>
      </c>
      <c r="K30" s="293">
        <v>193042</v>
      </c>
      <c r="L30" s="293">
        <v>2237907</v>
      </c>
      <c r="M30" s="293">
        <v>4152.7314900723695</v>
      </c>
      <c r="N30" s="293">
        <v>188288</v>
      </c>
      <c r="O30" s="293">
        <v>31117</v>
      </c>
      <c r="P30" s="293">
        <v>269396</v>
      </c>
      <c r="Q30" s="293">
        <v>34078</v>
      </c>
      <c r="R30" s="293">
        <v>4393</v>
      </c>
      <c r="S30" s="277"/>
    </row>
    <row r="31" spans="1:19" x14ac:dyDescent="0.25">
      <c r="A31" s="97">
        <v>1990</v>
      </c>
      <c r="B31" s="97">
        <v>1</v>
      </c>
      <c r="C31" s="127">
        <v>553171</v>
      </c>
      <c r="D31" s="293">
        <v>4235451</v>
      </c>
      <c r="E31" s="294">
        <f t="shared" si="0"/>
        <v>7656.6757837992227</v>
      </c>
      <c r="F31" s="293">
        <v>402043</v>
      </c>
      <c r="G31" s="293">
        <v>229897</v>
      </c>
      <c r="H31" s="293">
        <v>1646617</v>
      </c>
      <c r="I31" s="293">
        <v>2976.6871365274028</v>
      </c>
      <c r="J31" s="293">
        <v>166009</v>
      </c>
      <c r="K31" s="293">
        <v>193443</v>
      </c>
      <c r="L31" s="293">
        <v>2307933</v>
      </c>
      <c r="M31" s="293">
        <v>4172.1872621666716</v>
      </c>
      <c r="N31" s="293">
        <v>201350</v>
      </c>
      <c r="O31" s="293">
        <v>31817</v>
      </c>
      <c r="P31" s="293">
        <v>280901</v>
      </c>
      <c r="Q31" s="293">
        <v>34784</v>
      </c>
      <c r="R31" s="293">
        <v>4637</v>
      </c>
      <c r="S31" s="277"/>
    </row>
    <row r="32" spans="1:19" x14ac:dyDescent="0.25">
      <c r="A32" s="97">
        <v>1991</v>
      </c>
      <c r="B32" s="97">
        <v>1</v>
      </c>
      <c r="C32" s="127">
        <v>569054</v>
      </c>
      <c r="D32" s="293">
        <v>4252707</v>
      </c>
      <c r="E32" s="294">
        <f t="shared" si="0"/>
        <v>7473.2925170546205</v>
      </c>
      <c r="F32" s="293">
        <v>418382</v>
      </c>
      <c r="G32" s="293">
        <v>233394</v>
      </c>
      <c r="H32" s="293">
        <v>1613758</v>
      </c>
      <c r="I32" s="293">
        <v>2835.8609200532815</v>
      </c>
      <c r="J32" s="293">
        <v>170879</v>
      </c>
      <c r="K32" s="293">
        <v>195941</v>
      </c>
      <c r="L32" s="293">
        <v>2425317</v>
      </c>
      <c r="M32" s="293">
        <v>4262.0155556414684</v>
      </c>
      <c r="N32" s="293">
        <v>221318</v>
      </c>
      <c r="O32" s="293">
        <v>32708</v>
      </c>
      <c r="P32" s="293">
        <v>213632</v>
      </c>
      <c r="Q32" s="293">
        <v>26185</v>
      </c>
      <c r="R32" s="293">
        <v>4745</v>
      </c>
      <c r="S32" s="277"/>
    </row>
    <row r="33" spans="1:19" x14ac:dyDescent="0.25">
      <c r="A33" s="97">
        <v>1992</v>
      </c>
      <c r="B33" s="97">
        <v>1</v>
      </c>
      <c r="C33" s="127">
        <v>586722</v>
      </c>
      <c r="D33" s="293">
        <v>4326067</v>
      </c>
      <c r="E33" s="294">
        <f t="shared" si="0"/>
        <v>7373.2824063184953</v>
      </c>
      <c r="F33" s="293">
        <v>432219</v>
      </c>
      <c r="G33" s="293">
        <v>237518</v>
      </c>
      <c r="H33" s="293">
        <v>1640914</v>
      </c>
      <c r="I33" s="293">
        <v>2796.7487157461287</v>
      </c>
      <c r="J33" s="293">
        <v>177586</v>
      </c>
      <c r="K33" s="293">
        <v>199250</v>
      </c>
      <c r="L33" s="293">
        <v>2467751</v>
      </c>
      <c r="M33" s="293">
        <v>4205.9970480056991</v>
      </c>
      <c r="N33" s="293">
        <v>226936</v>
      </c>
      <c r="O33" s="293">
        <v>33477</v>
      </c>
      <c r="P33" s="293">
        <v>217402</v>
      </c>
      <c r="Q33" s="293">
        <v>27697</v>
      </c>
      <c r="R33" s="293">
        <v>4791</v>
      </c>
      <c r="S33" s="277"/>
    </row>
    <row r="34" spans="1:19" x14ac:dyDescent="0.25">
      <c r="A34" s="97">
        <v>1993</v>
      </c>
      <c r="B34" s="97">
        <v>1</v>
      </c>
      <c r="C34" s="127">
        <v>596906</v>
      </c>
      <c r="D34" s="293">
        <v>4368172</v>
      </c>
      <c r="E34" s="294">
        <f t="shared" si="0"/>
        <v>7318.0232733462226</v>
      </c>
      <c r="F34" s="293">
        <v>441048</v>
      </c>
      <c r="G34" s="293">
        <v>241929</v>
      </c>
      <c r="H34" s="293">
        <v>1628395</v>
      </c>
      <c r="I34" s="293">
        <v>2728.0593594301281</v>
      </c>
      <c r="J34" s="293">
        <v>180749</v>
      </c>
      <c r="K34" s="293">
        <v>203218</v>
      </c>
      <c r="L34" s="293">
        <v>2538044</v>
      </c>
      <c r="M34" s="293">
        <v>4251.9994773046346</v>
      </c>
      <c r="N34" s="293">
        <v>238638</v>
      </c>
      <c r="O34" s="293">
        <v>34598</v>
      </c>
      <c r="P34" s="293">
        <v>201734</v>
      </c>
      <c r="Q34" s="293">
        <v>21660</v>
      </c>
      <c r="R34" s="293">
        <v>4113</v>
      </c>
      <c r="S34" s="277"/>
    </row>
    <row r="35" spans="1:19" x14ac:dyDescent="0.25">
      <c r="A35" s="97">
        <v>1994</v>
      </c>
      <c r="B35" s="97">
        <v>1</v>
      </c>
      <c r="C35" s="127">
        <v>600622</v>
      </c>
      <c r="D35" s="293">
        <v>4550653</v>
      </c>
      <c r="E35" s="294">
        <f t="shared" si="0"/>
        <v>7576.5672919073895</v>
      </c>
      <c r="F35" s="293">
        <v>465995</v>
      </c>
      <c r="G35" s="293">
        <v>245246</v>
      </c>
      <c r="H35" s="293">
        <v>1689011</v>
      </c>
      <c r="I35" s="293">
        <v>2812.1031197658426</v>
      </c>
      <c r="J35" s="293">
        <v>191397</v>
      </c>
      <c r="K35" s="293">
        <v>206279</v>
      </c>
      <c r="L35" s="293">
        <v>2635784</v>
      </c>
      <c r="M35" s="293">
        <v>4388.4240004528638</v>
      </c>
      <c r="N35" s="293">
        <v>248265</v>
      </c>
      <c r="O35" s="293">
        <v>34962</v>
      </c>
      <c r="P35" s="293">
        <v>225858</v>
      </c>
      <c r="Q35" s="293">
        <v>26333</v>
      </c>
      <c r="R35" s="293">
        <v>4005</v>
      </c>
      <c r="S35" s="277"/>
    </row>
    <row r="36" spans="1:19" x14ac:dyDescent="0.25">
      <c r="A36" s="97">
        <v>1995</v>
      </c>
      <c r="B36" s="97">
        <v>1</v>
      </c>
      <c r="C36" s="127">
        <v>601581</v>
      </c>
      <c r="D36" s="293">
        <v>4637935</v>
      </c>
      <c r="E36" s="294">
        <f t="shared" si="0"/>
        <v>7709.5769314522895</v>
      </c>
      <c r="F36" s="293">
        <v>472891</v>
      </c>
      <c r="G36" s="293">
        <v>250815</v>
      </c>
      <c r="H36" s="293">
        <v>1711770</v>
      </c>
      <c r="I36" s="293">
        <v>2845.452233365083</v>
      </c>
      <c r="J36" s="293">
        <v>193033</v>
      </c>
      <c r="K36" s="293">
        <v>210870</v>
      </c>
      <c r="L36" s="293">
        <v>2702302</v>
      </c>
      <c r="M36" s="293">
        <v>4492.0002460184078</v>
      </c>
      <c r="N36" s="293">
        <v>249684</v>
      </c>
      <c r="O36" s="293">
        <v>34968</v>
      </c>
      <c r="P36" s="293">
        <v>223863</v>
      </c>
      <c r="Q36" s="293">
        <v>30174</v>
      </c>
      <c r="R36" s="293">
        <v>4977</v>
      </c>
      <c r="S36" s="277"/>
    </row>
    <row r="37" spans="1:19" x14ac:dyDescent="0.25">
      <c r="A37" s="97">
        <v>1996</v>
      </c>
      <c r="B37" s="97" t="s">
        <v>482</v>
      </c>
      <c r="C37" s="127">
        <v>605212</v>
      </c>
      <c r="D37" s="293">
        <v>4779562</v>
      </c>
      <c r="E37" s="294">
        <f t="shared" si="0"/>
        <v>7897.3351486751753</v>
      </c>
      <c r="F37" s="293">
        <v>489489</v>
      </c>
      <c r="G37" s="293">
        <v>256103</v>
      </c>
      <c r="H37" s="293">
        <v>1766184</v>
      </c>
      <c r="I37" s="293">
        <v>2918.2897893630661</v>
      </c>
      <c r="J37" s="293">
        <v>200660</v>
      </c>
      <c r="K37" s="293">
        <v>215712</v>
      </c>
      <c r="L37" s="293">
        <v>2834072</v>
      </c>
      <c r="M37" s="293">
        <v>4682.7756224265213</v>
      </c>
      <c r="N37" s="293">
        <v>264912</v>
      </c>
      <c r="O37" s="293">
        <v>36194</v>
      </c>
      <c r="P37" s="293">
        <v>179306</v>
      </c>
      <c r="Q37" s="293">
        <v>23917</v>
      </c>
      <c r="R37" s="293">
        <v>4197</v>
      </c>
      <c r="S37" s="277"/>
    </row>
    <row r="38" spans="1:19" x14ac:dyDescent="0.25">
      <c r="A38" s="97">
        <v>1997</v>
      </c>
      <c r="B38" s="97" t="s">
        <v>482</v>
      </c>
      <c r="C38" s="127">
        <v>609655</v>
      </c>
      <c r="D38" s="293">
        <v>4840529</v>
      </c>
      <c r="E38" s="294">
        <f t="shared" si="0"/>
        <v>7939.7839761832511</v>
      </c>
      <c r="F38" s="293">
        <v>487620</v>
      </c>
      <c r="G38" s="293">
        <v>254991</v>
      </c>
      <c r="H38" s="293">
        <v>1725834</v>
      </c>
      <c r="I38" s="293">
        <v>2830.837112793301</v>
      </c>
      <c r="J38" s="293">
        <v>197457</v>
      </c>
      <c r="K38" s="293">
        <v>215076</v>
      </c>
      <c r="L38" s="293">
        <v>2936355</v>
      </c>
      <c r="M38" s="293">
        <v>4816.4207625624331</v>
      </c>
      <c r="N38" s="293">
        <v>263860</v>
      </c>
      <c r="O38" s="293">
        <v>35008</v>
      </c>
      <c r="P38" s="293">
        <v>178340</v>
      </c>
      <c r="Q38" s="293">
        <v>26303</v>
      </c>
      <c r="R38" s="293">
        <v>4907</v>
      </c>
      <c r="S38" s="277"/>
    </row>
    <row r="39" spans="1:19" x14ac:dyDescent="0.25">
      <c r="A39" s="97">
        <v>1998</v>
      </c>
      <c r="B39" s="97" t="s">
        <v>482</v>
      </c>
      <c r="C39" s="127">
        <v>617082</v>
      </c>
      <c r="D39" s="293">
        <v>5094584</v>
      </c>
      <c r="E39" s="294">
        <f t="shared" si="0"/>
        <v>8255.9270891064716</v>
      </c>
      <c r="F39" s="293">
        <v>508097</v>
      </c>
      <c r="G39" s="293">
        <v>265185</v>
      </c>
      <c r="H39" s="293">
        <v>1767992</v>
      </c>
      <c r="I39" s="293">
        <v>2865.0843810060901</v>
      </c>
      <c r="J39" s="293">
        <v>203284</v>
      </c>
      <c r="K39" s="293">
        <v>222927</v>
      </c>
      <c r="L39" s="293">
        <v>3124911</v>
      </c>
      <c r="M39" s="293">
        <v>5064.012562349898</v>
      </c>
      <c r="N39" s="293">
        <v>277217</v>
      </c>
      <c r="O39" s="293">
        <v>36935</v>
      </c>
      <c r="P39" s="293">
        <v>201681</v>
      </c>
      <c r="Q39" s="293">
        <v>27596</v>
      </c>
      <c r="R39" s="293">
        <v>5323</v>
      </c>
      <c r="S39" s="277"/>
    </row>
    <row r="40" spans="1:19" x14ac:dyDescent="0.25">
      <c r="A40" s="97">
        <v>1999</v>
      </c>
      <c r="B40" s="97" t="s">
        <v>482</v>
      </c>
      <c r="C40" s="127">
        <v>622000</v>
      </c>
      <c r="D40" s="293">
        <v>5292615</v>
      </c>
      <c r="E40" s="294">
        <f t="shared" si="0"/>
        <v>8509.0273311897108</v>
      </c>
      <c r="F40" s="293">
        <v>517414</v>
      </c>
      <c r="G40" s="293">
        <v>269831</v>
      </c>
      <c r="H40" s="293">
        <v>1865743</v>
      </c>
      <c r="I40" s="293">
        <v>2999.586816720257</v>
      </c>
      <c r="J40" s="293">
        <v>208179</v>
      </c>
      <c r="K40" s="293">
        <v>227247</v>
      </c>
      <c r="L40" s="293">
        <v>3229036</v>
      </c>
      <c r="M40" s="293">
        <v>5191.3762057877811</v>
      </c>
      <c r="N40" s="293">
        <v>281217</v>
      </c>
      <c r="O40" s="293">
        <v>37009</v>
      </c>
      <c r="P40" s="293">
        <v>197836</v>
      </c>
      <c r="Q40" s="293">
        <v>28018</v>
      </c>
      <c r="R40" s="293">
        <v>5575</v>
      </c>
      <c r="S40" s="277"/>
    </row>
    <row r="41" spans="1:19" x14ac:dyDescent="0.25">
      <c r="A41" s="97">
        <v>2000</v>
      </c>
      <c r="B41" s="97" t="s">
        <v>482</v>
      </c>
      <c r="C41" s="127">
        <v>628346</v>
      </c>
      <c r="D41" s="293">
        <v>5309970</v>
      </c>
      <c r="E41" s="294">
        <f t="shared" si="0"/>
        <v>8450.7102774585983</v>
      </c>
      <c r="F41" s="293">
        <v>535246</v>
      </c>
      <c r="G41" s="293">
        <v>273530</v>
      </c>
      <c r="H41" s="293">
        <v>1854968</v>
      </c>
      <c r="I41" s="293">
        <v>2952.1442008065619</v>
      </c>
      <c r="J41" s="293">
        <v>212474</v>
      </c>
      <c r="K41" s="293">
        <v>230534</v>
      </c>
      <c r="L41" s="293">
        <v>3273104</v>
      </c>
      <c r="M41" s="293">
        <v>5209.0790742679992</v>
      </c>
      <c r="N41" s="293">
        <v>296990</v>
      </c>
      <c r="O41" s="293">
        <v>38928</v>
      </c>
      <c r="P41" s="293">
        <v>181898</v>
      </c>
      <c r="Q41" s="293">
        <v>25782</v>
      </c>
      <c r="R41" s="293">
        <v>4068</v>
      </c>
      <c r="S41" s="277"/>
    </row>
    <row r="42" spans="1:19" x14ac:dyDescent="0.25">
      <c r="A42" s="97">
        <v>2001</v>
      </c>
      <c r="B42" s="97">
        <v>1</v>
      </c>
      <c r="C42" s="127">
        <v>632716</v>
      </c>
      <c r="D42" s="293">
        <v>5419835.608</v>
      </c>
      <c r="E42" s="294">
        <f t="shared" si="0"/>
        <v>8565.9847514524681</v>
      </c>
      <c r="F42" s="293">
        <v>639625.00299999991</v>
      </c>
      <c r="G42" s="293">
        <v>272161.09999999998</v>
      </c>
      <c r="H42" s="293">
        <v>1885745.4720000001</v>
      </c>
      <c r="I42" s="293">
        <v>2980.3979542164257</v>
      </c>
      <c r="J42" s="293">
        <v>221223.15</v>
      </c>
      <c r="K42" s="293">
        <v>237110.1</v>
      </c>
      <c r="L42" s="293">
        <v>3282876.2390000001</v>
      </c>
      <c r="M42" s="293">
        <v>5188.546265623123</v>
      </c>
      <c r="N42" s="293">
        <v>298096.52</v>
      </c>
      <c r="O42" s="293">
        <v>37371.699999999997</v>
      </c>
      <c r="P42" s="293">
        <v>191183.35800000001</v>
      </c>
      <c r="Q42" s="293">
        <v>27431.933000000001</v>
      </c>
      <c r="R42" s="293">
        <v>5256.3</v>
      </c>
      <c r="S42" s="277"/>
    </row>
    <row r="43" spans="1:19" x14ac:dyDescent="0.25">
      <c r="A43" s="97">
        <v>2002</v>
      </c>
      <c r="B43" s="127" t="s">
        <v>490</v>
      </c>
      <c r="C43" s="127">
        <v>641729</v>
      </c>
      <c r="D43" s="297">
        <v>5465489</v>
      </c>
      <c r="E43" s="294">
        <f t="shared" si="0"/>
        <v>8516.8178467857924</v>
      </c>
      <c r="F43" s="297">
        <v>571871</v>
      </c>
      <c r="G43" s="297">
        <v>284821</v>
      </c>
      <c r="H43" s="297">
        <v>1932217</v>
      </c>
      <c r="I43" s="297">
        <v>3010.9547799772176</v>
      </c>
      <c r="J43" s="297">
        <v>232769</v>
      </c>
      <c r="K43" s="297">
        <v>239822</v>
      </c>
      <c r="L43" s="297">
        <v>3326091</v>
      </c>
      <c r="M43" s="297">
        <v>5183.0149486777127</v>
      </c>
      <c r="N43" s="297">
        <v>310014</v>
      </c>
      <c r="O43" s="297">
        <v>39523</v>
      </c>
      <c r="P43" s="297">
        <v>207181</v>
      </c>
      <c r="Q43" s="297">
        <v>29088</v>
      </c>
      <c r="R43" s="297">
        <v>5476</v>
      </c>
      <c r="S43" s="277"/>
    </row>
    <row r="44" spans="1:19" x14ac:dyDescent="0.25">
      <c r="A44" s="97">
        <v>2003</v>
      </c>
      <c r="B44" s="127" t="s">
        <v>490</v>
      </c>
      <c r="C44" s="127">
        <v>649466</v>
      </c>
      <c r="D44" s="297">
        <v>5563682</v>
      </c>
      <c r="E44" s="294">
        <f t="shared" si="0"/>
        <v>8566.5485183212058</v>
      </c>
      <c r="F44" s="297">
        <v>584243</v>
      </c>
      <c r="G44" s="297">
        <v>290842</v>
      </c>
      <c r="H44" s="297">
        <v>1987009</v>
      </c>
      <c r="I44" s="297">
        <v>3059.4503792346327</v>
      </c>
      <c r="J44" s="297">
        <v>238065</v>
      </c>
      <c r="K44" s="297">
        <v>246921</v>
      </c>
      <c r="L44" s="297">
        <v>3576673</v>
      </c>
      <c r="M44" s="297">
        <v>5507.0981390865727</v>
      </c>
      <c r="N44" s="297">
        <v>346178</v>
      </c>
      <c r="O44" s="297">
        <v>43921</v>
      </c>
      <c r="P44" s="297"/>
      <c r="Q44" s="297"/>
      <c r="R44" s="297"/>
      <c r="S44" s="277"/>
    </row>
    <row r="45" spans="1:19" x14ac:dyDescent="0.25">
      <c r="A45" s="97">
        <v>2004</v>
      </c>
      <c r="B45" s="127" t="s">
        <v>490</v>
      </c>
      <c r="C45" s="127">
        <v>659653</v>
      </c>
      <c r="D45" s="297">
        <v>5788484</v>
      </c>
      <c r="E45" s="294">
        <f t="shared" si="0"/>
        <v>8775.0438488114214</v>
      </c>
      <c r="F45" s="297">
        <v>636008</v>
      </c>
      <c r="G45" s="297">
        <v>296358</v>
      </c>
      <c r="H45" s="297">
        <v>2061905</v>
      </c>
      <c r="I45" s="297">
        <v>3125.7418673150883</v>
      </c>
      <c r="J45" s="297">
        <v>256461</v>
      </c>
      <c r="K45" s="297">
        <v>251198</v>
      </c>
      <c r="L45" s="297">
        <v>3726579</v>
      </c>
      <c r="M45" s="297">
        <v>5649.3019814963318</v>
      </c>
      <c r="N45" s="297">
        <v>379547</v>
      </c>
      <c r="O45" s="297">
        <v>45160</v>
      </c>
      <c r="P45" s="297"/>
      <c r="Q45" s="297"/>
      <c r="R45" s="297"/>
      <c r="S45" s="277"/>
    </row>
    <row r="46" spans="1:19" x14ac:dyDescent="0.25">
      <c r="A46" s="97">
        <v>2005</v>
      </c>
      <c r="B46" s="127" t="s">
        <v>490</v>
      </c>
      <c r="C46" s="127">
        <v>667146</v>
      </c>
      <c r="D46" s="297">
        <v>5912571</v>
      </c>
      <c r="E46" s="294">
        <f t="shared" si="0"/>
        <v>8862.484373735284</v>
      </c>
      <c r="F46" s="297">
        <v>693022</v>
      </c>
      <c r="G46" s="297">
        <v>302674</v>
      </c>
      <c r="H46" s="297">
        <v>2061652</v>
      </c>
      <c r="I46" s="297">
        <v>3090.2561058598867</v>
      </c>
      <c r="J46" s="297">
        <v>274152</v>
      </c>
      <c r="K46" s="297">
        <v>256717</v>
      </c>
      <c r="L46" s="297">
        <v>3850919</v>
      </c>
      <c r="M46" s="297">
        <v>5772.2282678753973</v>
      </c>
      <c r="N46" s="297">
        <v>418870</v>
      </c>
      <c r="O46" s="297">
        <v>45957</v>
      </c>
      <c r="P46" s="297"/>
      <c r="Q46" s="297"/>
      <c r="R46" s="297"/>
      <c r="S46" s="277"/>
    </row>
    <row r="47" spans="1:19" x14ac:dyDescent="0.25">
      <c r="A47" s="97">
        <v>2006</v>
      </c>
      <c r="B47" s="127" t="s">
        <v>490</v>
      </c>
      <c r="C47" s="127">
        <v>674583</v>
      </c>
      <c r="D47" s="297">
        <v>6182291</v>
      </c>
      <c r="E47" s="294">
        <f t="shared" si="0"/>
        <v>9164.6113228468566</v>
      </c>
      <c r="F47" s="297">
        <v>794064</v>
      </c>
      <c r="G47" s="297">
        <v>308575</v>
      </c>
      <c r="H47" s="297">
        <v>2120254</v>
      </c>
      <c r="I47" s="297">
        <v>3143.0587488863489</v>
      </c>
      <c r="J47" s="297">
        <v>314378</v>
      </c>
      <c r="K47" s="297">
        <v>261502</v>
      </c>
      <c r="L47" s="297">
        <v>4062037</v>
      </c>
      <c r="M47" s="297">
        <v>6021.5525739605064</v>
      </c>
      <c r="N47" s="297">
        <v>479686</v>
      </c>
      <c r="O47" s="297">
        <v>47073</v>
      </c>
      <c r="P47" s="297"/>
      <c r="Q47" s="297"/>
      <c r="R47" s="297"/>
      <c r="S47" s="277"/>
    </row>
    <row r="48" spans="1:19" x14ac:dyDescent="0.25">
      <c r="A48" s="97">
        <v>2007</v>
      </c>
      <c r="B48" s="127" t="s">
        <v>490</v>
      </c>
      <c r="C48" s="127">
        <v>680169</v>
      </c>
      <c r="D48" s="297">
        <v>6326610</v>
      </c>
      <c r="E48" s="294">
        <f t="shared" si="0"/>
        <v>9301.5265323765125</v>
      </c>
      <c r="F48" s="297">
        <v>840471</v>
      </c>
      <c r="G48" s="297">
        <v>312845</v>
      </c>
      <c r="H48" s="297">
        <v>2114456</v>
      </c>
      <c r="I48" s="297">
        <v>3108.7215089191068</v>
      </c>
      <c r="J48" s="297">
        <v>320973</v>
      </c>
      <c r="K48" s="297">
        <v>265449</v>
      </c>
      <c r="L48" s="297">
        <v>4212154</v>
      </c>
      <c r="M48" s="297">
        <v>6192.8050234574057</v>
      </c>
      <c r="N48" s="297">
        <v>519498</v>
      </c>
      <c r="O48" s="297">
        <v>47396</v>
      </c>
      <c r="P48" s="297"/>
      <c r="Q48" s="297"/>
      <c r="R48" s="297"/>
      <c r="S48" s="277"/>
    </row>
    <row r="49" spans="1:19" x14ac:dyDescent="0.25">
      <c r="A49" s="97">
        <v>2008</v>
      </c>
      <c r="B49" s="127" t="s">
        <v>490</v>
      </c>
      <c r="C49" s="127">
        <v>686818</v>
      </c>
      <c r="D49" s="297">
        <v>6324855</v>
      </c>
      <c r="E49" s="294">
        <f t="shared" si="0"/>
        <v>9208.924343858198</v>
      </c>
      <c r="F49" s="297">
        <v>931674.39999999991</v>
      </c>
      <c r="G49" s="297">
        <v>317020</v>
      </c>
      <c r="H49" s="297">
        <v>2129297</v>
      </c>
      <c r="I49" s="297">
        <v>3100.2347055551836</v>
      </c>
      <c r="J49" s="297">
        <v>352363.50000000006</v>
      </c>
      <c r="K49" s="297">
        <v>268638</v>
      </c>
      <c r="L49" s="297">
        <v>4195558</v>
      </c>
      <c r="M49" s="297">
        <v>6108.6896383030144</v>
      </c>
      <c r="N49" s="297">
        <v>579310.9</v>
      </c>
      <c r="O49" s="297">
        <v>48382</v>
      </c>
      <c r="P49" s="297"/>
      <c r="Q49" s="297"/>
      <c r="R49" s="297"/>
      <c r="S49" s="277"/>
    </row>
    <row r="50" spans="1:19" x14ac:dyDescent="0.25">
      <c r="A50" s="97">
        <v>2009</v>
      </c>
      <c r="B50" s="127">
        <v>3</v>
      </c>
      <c r="C50" s="127">
        <v>697828</v>
      </c>
      <c r="D50" s="297">
        <v>6287118.5960000018</v>
      </c>
      <c r="E50" s="294">
        <f t="shared" si="0"/>
        <v>9009.553351255614</v>
      </c>
      <c r="F50" s="297">
        <v>964742.9837857997</v>
      </c>
      <c r="G50" s="297">
        <v>321849.28116883122</v>
      </c>
      <c r="H50" s="297">
        <v>2123746.4499999997</v>
      </c>
      <c r="I50" s="297">
        <v>3043.3666318920991</v>
      </c>
      <c r="J50" s="297">
        <v>366328.59942450002</v>
      </c>
      <c r="K50" s="297">
        <v>271509.69336219336</v>
      </c>
      <c r="L50" s="297">
        <v>4050063.6309999982</v>
      </c>
      <c r="M50" s="297">
        <v>5803.8135916013662</v>
      </c>
      <c r="N50" s="297">
        <v>550973.69085829996</v>
      </c>
      <c r="O50" s="297">
        <v>46736.398629148607</v>
      </c>
      <c r="P50" s="297">
        <v>113308.51499999998</v>
      </c>
      <c r="Q50" s="297">
        <v>47440.693502999973</v>
      </c>
      <c r="R50" s="297">
        <v>3592.1816017316005</v>
      </c>
      <c r="S50" s="277"/>
    </row>
    <row r="51" spans="1:19" x14ac:dyDescent="0.25">
      <c r="A51" s="97">
        <v>2010</v>
      </c>
      <c r="B51" s="127">
        <v>3</v>
      </c>
      <c r="C51" s="127">
        <v>713984</v>
      </c>
      <c r="D51" s="297">
        <v>6192915</v>
      </c>
      <c r="E51" s="294">
        <f t="shared" si="0"/>
        <v>8673.7447897992115</v>
      </c>
      <c r="F51" s="297">
        <v>924112.8235733998</v>
      </c>
      <c r="G51" s="297">
        <v>324034.95075757575</v>
      </c>
      <c r="H51" s="297">
        <v>2096447</v>
      </c>
      <c r="I51" s="297">
        <v>2936.0111253336618</v>
      </c>
      <c r="J51" s="297">
        <v>342382</v>
      </c>
      <c r="K51" s="297">
        <v>273316</v>
      </c>
      <c r="L51" s="297">
        <v>2722607</v>
      </c>
      <c r="M51" s="297">
        <v>3812.9294191130543</v>
      </c>
      <c r="N51" s="297">
        <v>367542</v>
      </c>
      <c r="O51" s="297">
        <v>46150</v>
      </c>
      <c r="P51" s="297">
        <v>1373861</v>
      </c>
      <c r="Q51" s="297">
        <v>216626.41525749996</v>
      </c>
      <c r="R51" s="297">
        <v>4447.9242424242429</v>
      </c>
      <c r="S51" s="277"/>
    </row>
    <row r="52" spans="1:19" x14ac:dyDescent="0.25">
      <c r="A52" s="104">
        <v>2011</v>
      </c>
      <c r="B52" s="128">
        <v>3</v>
      </c>
      <c r="C52" s="128">
        <v>722909</v>
      </c>
      <c r="D52" s="298">
        <v>6265694.0550545007</v>
      </c>
      <c r="E52" s="294">
        <f t="shared" si="0"/>
        <v>8667.3344156104031</v>
      </c>
      <c r="F52" s="298">
        <v>1022202.6014984425</v>
      </c>
      <c r="G52" s="298">
        <v>325299.79477414</v>
      </c>
      <c r="H52" s="298">
        <v>2138377.9916480002</v>
      </c>
      <c r="I52" s="298">
        <v>2957.0896645278344</v>
      </c>
      <c r="J52" s="298">
        <v>379620.94076715526</v>
      </c>
      <c r="K52" s="298">
        <v>274894.01247000002</v>
      </c>
      <c r="L52" s="298">
        <v>2751363.3368310002</v>
      </c>
      <c r="M52" s="298">
        <v>3804.7660977063792</v>
      </c>
      <c r="N52" s="298">
        <v>403782.37149754027</v>
      </c>
      <c r="O52" s="298">
        <v>45975.620185</v>
      </c>
      <c r="P52" s="298">
        <v>1375952.7265755001</v>
      </c>
      <c r="Q52" s="298">
        <v>238799.28923374691</v>
      </c>
      <c r="R52" s="298">
        <v>4430.16211914</v>
      </c>
      <c r="S52" s="277"/>
    </row>
    <row r="53" spans="1:19" x14ac:dyDescent="0.25">
      <c r="A53" s="104">
        <v>2012</v>
      </c>
      <c r="B53" s="128">
        <v>3</v>
      </c>
      <c r="C53" s="128">
        <v>731799</v>
      </c>
      <c r="D53" s="298">
        <v>6356032</v>
      </c>
      <c r="E53" s="294">
        <f t="shared" si="0"/>
        <v>8685.4887749231693</v>
      </c>
      <c r="F53" s="298">
        <v>1061044</v>
      </c>
      <c r="G53" s="298">
        <v>327822</v>
      </c>
      <c r="H53" s="298">
        <v>2159549</v>
      </c>
      <c r="I53" s="298">
        <v>2953.467698590382</v>
      </c>
      <c r="J53" s="298">
        <v>392312</v>
      </c>
      <c r="K53" s="298">
        <v>276885</v>
      </c>
      <c r="L53" s="298">
        <v>2768704</v>
      </c>
      <c r="M53" s="298">
        <v>3786.5673948393783</v>
      </c>
      <c r="N53" s="298">
        <v>405973</v>
      </c>
      <c r="O53" s="298">
        <v>46566</v>
      </c>
      <c r="P53" s="298">
        <v>1427775</v>
      </c>
      <c r="Q53" s="298">
        <v>262754</v>
      </c>
      <c r="R53" s="298">
        <v>4373</v>
      </c>
      <c r="S53" s="277"/>
    </row>
    <row r="54" spans="1:19" x14ac:dyDescent="0.25">
      <c r="A54" s="97">
        <v>2013</v>
      </c>
      <c r="B54" s="127">
        <v>3</v>
      </c>
      <c r="C54" s="127">
        <v>737708</v>
      </c>
      <c r="D54" s="297">
        <v>6209437</v>
      </c>
      <c r="E54" s="294">
        <f>D54/C54*1000</f>
        <v>8417.2016570241885</v>
      </c>
      <c r="F54" s="297">
        <v>1049386</v>
      </c>
      <c r="G54" s="297">
        <v>330248</v>
      </c>
      <c r="H54" s="297">
        <v>2102047</v>
      </c>
      <c r="I54" s="297">
        <v>2857.3543284823736</v>
      </c>
      <c r="J54" s="297">
        <v>386713</v>
      </c>
      <c r="K54" s="297">
        <v>278795</v>
      </c>
      <c r="L54" s="297">
        <v>2724924</v>
      </c>
      <c r="M54" s="297">
        <v>3704.043432989607</v>
      </c>
      <c r="N54" s="297">
        <v>419523</v>
      </c>
      <c r="O54" s="297">
        <v>46889</v>
      </c>
      <c r="P54" s="297">
        <v>1382474</v>
      </c>
      <c r="Q54" s="297">
        <v>243158</v>
      </c>
      <c r="R54" s="297">
        <v>4577</v>
      </c>
    </row>
    <row r="55" spans="1:19" x14ac:dyDescent="0.25">
      <c r="A55" s="97">
        <v>2014</v>
      </c>
      <c r="B55" s="127">
        <v>3</v>
      </c>
      <c r="C55" s="127">
        <v>738566</v>
      </c>
      <c r="D55" s="297">
        <v>6081461.909</v>
      </c>
      <c r="E55" s="294">
        <v>8234.148212888218</v>
      </c>
      <c r="F55" s="297">
        <v>1075600.3533731666</v>
      </c>
      <c r="G55" s="297">
        <v>331439</v>
      </c>
      <c r="H55" s="297">
        <v>2019234.57</v>
      </c>
      <c r="I55" s="297">
        <v>2733.9934007251895</v>
      </c>
      <c r="J55" s="297">
        <v>389903.65646616661</v>
      </c>
      <c r="K55" s="297">
        <v>279733</v>
      </c>
      <c r="L55" s="297">
        <v>2698298.1940000001</v>
      </c>
      <c r="M55" s="297">
        <v>3653.4286631120308</v>
      </c>
      <c r="N55" s="297">
        <v>450799.01277383341</v>
      </c>
      <c r="O55" s="297">
        <v>47677</v>
      </c>
      <c r="P55" s="297">
        <v>1363043.2429999998</v>
      </c>
      <c r="Q55" s="297">
        <v>234897.68413316665</v>
      </c>
      <c r="R55" s="297">
        <v>4764</v>
      </c>
    </row>
    <row r="56" spans="1:19" x14ac:dyDescent="0.25">
      <c r="A56" s="97">
        <v>2015</v>
      </c>
      <c r="B56" s="127">
        <v>3</v>
      </c>
      <c r="C56" s="127">
        <v>739657</v>
      </c>
      <c r="D56" s="297">
        <v>6101454.3759999992</v>
      </c>
      <c r="E56" s="294">
        <v>8249.0321540930454</v>
      </c>
      <c r="F56" s="297">
        <v>1097791.9903736603</v>
      </c>
      <c r="G56" s="297">
        <v>334942</v>
      </c>
      <c r="H56" s="297">
        <v>2027109.787</v>
      </c>
      <c r="I56" s="297">
        <v>2740.6078587777847</v>
      </c>
      <c r="J56" s="297">
        <v>407849.26311807596</v>
      </c>
      <c r="K56" s="297">
        <v>282480</v>
      </c>
      <c r="L56" s="297">
        <v>2711078.4409999996</v>
      </c>
      <c r="M56" s="297">
        <v>3665.3184394928994</v>
      </c>
      <c r="N56" s="297">
        <v>467178.12361175037</v>
      </c>
      <c r="O56" s="297">
        <v>47758</v>
      </c>
      <c r="P56" s="297">
        <v>1362344.5120000001</v>
      </c>
      <c r="Q56" s="297">
        <v>222764.60364383413</v>
      </c>
      <c r="R56" s="297">
        <v>5107</v>
      </c>
    </row>
    <row r="57" spans="1:19" x14ac:dyDescent="0.25">
      <c r="A57" s="97">
        <v>2016</v>
      </c>
      <c r="B57" s="127">
        <v>3</v>
      </c>
      <c r="C57" s="127">
        <v>742874</v>
      </c>
      <c r="D57" s="297">
        <v>6067808.3770000003</v>
      </c>
      <c r="E57" s="294">
        <v>8168.0182332400918</v>
      </c>
      <c r="F57" s="297">
        <v>1108514.2138374909</v>
      </c>
      <c r="G57" s="297">
        <v>341879</v>
      </c>
      <c r="H57" s="297">
        <v>1989696.081</v>
      </c>
      <c r="I57" s="297">
        <v>2678.3762535773226</v>
      </c>
      <c r="J57" s="297">
        <v>408427.37361888494</v>
      </c>
      <c r="K57" s="297">
        <v>287169</v>
      </c>
      <c r="L57" s="297">
        <v>2663116.0690000001</v>
      </c>
      <c r="M57" s="297">
        <v>3584.8825897796933</v>
      </c>
      <c r="N57" s="297">
        <v>459946.81120198185</v>
      </c>
      <c r="O57" s="297">
        <v>49979</v>
      </c>
      <c r="P57" s="297">
        <v>1413933.3640000001</v>
      </c>
      <c r="Q57" s="297">
        <v>240140.02901662423</v>
      </c>
      <c r="R57" s="297">
        <v>5099</v>
      </c>
    </row>
    <row r="58" spans="1:19" x14ac:dyDescent="0.25">
      <c r="A58" s="97">
        <v>2017</v>
      </c>
      <c r="B58" s="127">
        <v>3</v>
      </c>
      <c r="C58" s="127">
        <v>741509</v>
      </c>
      <c r="D58" s="297">
        <v>6127919.5020000003</v>
      </c>
      <c r="E58" s="294">
        <v>8264.1201954393</v>
      </c>
      <c r="F58" s="297">
        <v>1193619.7581871366</v>
      </c>
      <c r="G58" s="297">
        <v>343826</v>
      </c>
      <c r="H58" s="297">
        <v>2041548.0109999999</v>
      </c>
      <c r="I58" s="297">
        <v>2753.234297897935</v>
      </c>
      <c r="J58" s="297">
        <v>438675.8269563982</v>
      </c>
      <c r="K58" s="297">
        <v>288343</v>
      </c>
      <c r="L58" s="297">
        <v>2649102.4680000003</v>
      </c>
      <c r="M58" s="297">
        <v>3572.5830273132228</v>
      </c>
      <c r="N58" s="297">
        <v>499433.7664196149</v>
      </c>
      <c r="O58" s="297">
        <v>50624</v>
      </c>
      <c r="P58" s="297">
        <v>1436407.8830000001</v>
      </c>
      <c r="Q58" s="297">
        <v>255510.16481112337</v>
      </c>
      <c r="R58" s="297">
        <v>5251</v>
      </c>
    </row>
    <row r="59" spans="1:19" x14ac:dyDescent="0.25">
      <c r="A59" s="97">
        <v>2018</v>
      </c>
      <c r="B59" s="127">
        <v>3</v>
      </c>
      <c r="C59" s="127">
        <v>738300</v>
      </c>
      <c r="D59" s="297">
        <v>5901865.8554090904</v>
      </c>
      <c r="E59" s="294">
        <v>7993.8586691170131</v>
      </c>
      <c r="F59" s="297">
        <v>1164460.1433971857</v>
      </c>
      <c r="G59" s="297">
        <v>343611</v>
      </c>
      <c r="H59" s="297">
        <v>1952870.3444999999</v>
      </c>
      <c r="I59" s="297">
        <v>2645.0905383990248</v>
      </c>
      <c r="J59" s="297">
        <v>432682.30343946686</v>
      </c>
      <c r="K59" s="297">
        <v>287513</v>
      </c>
      <c r="L59" s="297">
        <v>2579252.8000000003</v>
      </c>
      <c r="M59" s="297">
        <v>3493.5023703101724</v>
      </c>
      <c r="N59" s="297">
        <v>475876.50377305225</v>
      </c>
      <c r="O59" s="297">
        <v>50871</v>
      </c>
      <c r="P59" s="297">
        <v>1369742.7109090907</v>
      </c>
      <c r="Q59" s="297">
        <v>255901.33618466652</v>
      </c>
      <c r="R59" s="297">
        <v>5227</v>
      </c>
    </row>
    <row r="60" spans="1:19" x14ac:dyDescent="0.25">
      <c r="A60" s="97">
        <v>2019</v>
      </c>
      <c r="B60" s="127">
        <v>3</v>
      </c>
      <c r="C60" s="127">
        <v>736012</v>
      </c>
      <c r="D60" s="297">
        <v>5767891.9570000013</v>
      </c>
      <c r="E60" s="294">
        <v>7858.8915008474924</v>
      </c>
      <c r="F60" s="297">
        <v>1186464.9835731215</v>
      </c>
      <c r="G60" s="297">
        <v>1186464.9835731215</v>
      </c>
      <c r="H60" s="297">
        <v>1908608.6869999999</v>
      </c>
      <c r="I60" s="297">
        <v>2600.5252353079031</v>
      </c>
      <c r="J60" s="297">
        <v>441344.90990326059</v>
      </c>
      <c r="K60" s="297">
        <v>289776</v>
      </c>
      <c r="L60" s="297">
        <v>2583014.7690000003</v>
      </c>
      <c r="M60" s="297">
        <v>3519.4197405209206</v>
      </c>
      <c r="N60" s="297">
        <v>503832.38017949625</v>
      </c>
      <c r="O60" s="297">
        <v>51847</v>
      </c>
      <c r="P60" s="297">
        <v>1275146.871</v>
      </c>
      <c r="Q60" s="297">
        <v>241287.69349036436</v>
      </c>
      <c r="R60" s="297">
        <v>5178</v>
      </c>
    </row>
    <row r="61" spans="1:19" x14ac:dyDescent="0.25">
      <c r="A61" s="168">
        <v>2020</v>
      </c>
      <c r="B61" s="169">
        <v>3</v>
      </c>
      <c r="C61" s="299">
        <v>733932</v>
      </c>
      <c r="D61" s="273">
        <v>5866341.6379999993</v>
      </c>
      <c r="E61" s="294">
        <v>7993.0315587820123</v>
      </c>
      <c r="F61" s="273">
        <v>1183145.2824312251</v>
      </c>
      <c r="G61" s="202">
        <v>1183145.2824312251</v>
      </c>
      <c r="H61" s="273">
        <v>1962651.4670000002</v>
      </c>
      <c r="I61" s="202">
        <v>2674.1598227083709</v>
      </c>
      <c r="J61" s="273">
        <v>454181.10819183331</v>
      </c>
      <c r="K61" s="261">
        <v>303697.81266233767</v>
      </c>
      <c r="L61" s="260">
        <v>2285532.1380000003</v>
      </c>
      <c r="M61" s="260">
        <v>3114.092501757656</v>
      </c>
      <c r="N61" s="260">
        <v>442219.1676142083</v>
      </c>
      <c r="O61" s="260">
        <v>47093.739754689756</v>
      </c>
      <c r="P61" s="262">
        <v>1292675.0330000001</v>
      </c>
      <c r="Q61" s="262">
        <v>183287.1</v>
      </c>
      <c r="R61" s="262">
        <v>11058.875252525251</v>
      </c>
    </row>
    <row r="62" spans="1:19" ht="15.75" thickBot="1" x14ac:dyDescent="0.3">
      <c r="A62" s="300">
        <v>2021</v>
      </c>
      <c r="B62" s="200">
        <v>3</v>
      </c>
      <c r="C62" s="284">
        <v>736105</v>
      </c>
      <c r="D62" s="301">
        <v>5907562.0489999996</v>
      </c>
      <c r="E62" s="201">
        <v>8025.4339380930714</v>
      </c>
      <c r="F62" s="301">
        <v>1202642.3708100575</v>
      </c>
      <c r="G62" s="201">
        <v>1202642.3708100575</v>
      </c>
      <c r="H62" s="301">
        <v>1952497.2819999999</v>
      </c>
      <c r="I62" s="201">
        <v>2652.4711583265976</v>
      </c>
      <c r="J62" s="301">
        <v>449837.61326625454</v>
      </c>
      <c r="K62" s="201">
        <v>280664.67828282824</v>
      </c>
      <c r="L62" s="177">
        <v>2307857.7439999999</v>
      </c>
      <c r="M62" s="177">
        <v>3135.229001297369</v>
      </c>
      <c r="N62" s="177">
        <v>447568.16620977648</v>
      </c>
      <c r="O62" s="177">
        <v>40950.02803030303</v>
      </c>
      <c r="P62" s="302">
        <v>1313735.023</v>
      </c>
      <c r="Q62" s="302">
        <v>196369</v>
      </c>
      <c r="R62" s="302">
        <v>11289.63914141414</v>
      </c>
    </row>
    <row r="63" spans="1:19" x14ac:dyDescent="0.25">
      <c r="A63" s="63" t="s">
        <v>491</v>
      </c>
      <c r="B63" s="63"/>
      <c r="C63" s="63"/>
      <c r="D63" s="303"/>
      <c r="E63" s="303"/>
      <c r="F63" s="304"/>
      <c r="G63" s="303"/>
      <c r="H63" s="303"/>
      <c r="I63" s="303"/>
      <c r="J63" s="304"/>
      <c r="K63" s="303"/>
      <c r="L63" s="303"/>
      <c r="M63" s="303"/>
      <c r="N63" s="304"/>
      <c r="O63" s="303"/>
      <c r="P63" s="303"/>
      <c r="Q63" s="304"/>
    </row>
    <row r="64" spans="1:19" x14ac:dyDescent="0.25">
      <c r="A64" s="63" t="s">
        <v>492</v>
      </c>
      <c r="B64" s="63"/>
      <c r="C64" s="63"/>
      <c r="D64" s="303"/>
      <c r="E64" s="303"/>
      <c r="F64" s="304"/>
      <c r="G64" s="303"/>
      <c r="H64" s="303"/>
      <c r="I64" s="303"/>
      <c r="J64" s="304"/>
      <c r="K64" s="303"/>
      <c r="L64" s="303"/>
      <c r="M64" s="303"/>
      <c r="N64" s="304"/>
      <c r="O64" s="303"/>
      <c r="P64" s="303"/>
      <c r="Q64" s="304"/>
    </row>
    <row r="65" spans="1:18" x14ac:dyDescent="0.25">
      <c r="A65" s="376" t="s">
        <v>493</v>
      </c>
      <c r="B65" s="376"/>
      <c r="C65" s="376"/>
      <c r="D65" s="376"/>
      <c r="E65" s="376"/>
      <c r="F65" s="376"/>
      <c r="G65" s="376"/>
      <c r="H65" s="376"/>
      <c r="I65" s="376"/>
      <c r="J65" s="376"/>
      <c r="K65" s="376"/>
      <c r="L65" s="376"/>
      <c r="M65" s="376"/>
      <c r="N65" s="376"/>
      <c r="O65" s="376"/>
      <c r="P65" s="376"/>
      <c r="Q65" s="376"/>
    </row>
    <row r="66" spans="1:18" x14ac:dyDescent="0.25">
      <c r="A66" s="63" t="s">
        <v>494</v>
      </c>
      <c r="B66" s="63"/>
      <c r="C66" s="63"/>
      <c r="D66" s="303"/>
      <c r="E66" s="303"/>
      <c r="F66" s="304"/>
      <c r="G66" s="303"/>
      <c r="H66" s="303"/>
      <c r="I66" s="303"/>
      <c r="J66" s="304"/>
      <c r="K66" s="303"/>
      <c r="L66" s="303"/>
      <c r="M66" s="303"/>
      <c r="N66" s="304"/>
      <c r="O66" s="303"/>
      <c r="P66" s="303"/>
      <c r="Q66" s="304"/>
    </row>
    <row r="67" spans="1:18" x14ac:dyDescent="0.25">
      <c r="A67" s="63" t="s">
        <v>495</v>
      </c>
      <c r="B67" s="63"/>
      <c r="C67" s="63"/>
      <c r="D67" s="303"/>
      <c r="E67" s="303"/>
      <c r="F67" s="304"/>
      <c r="G67" s="303"/>
      <c r="H67" s="303"/>
      <c r="I67" s="303"/>
      <c r="J67" s="304"/>
      <c r="K67" s="303"/>
      <c r="L67" s="303"/>
      <c r="M67" s="303"/>
      <c r="N67" s="304"/>
      <c r="O67" s="303"/>
      <c r="P67" s="303"/>
      <c r="Q67" s="304"/>
    </row>
    <row r="68" spans="1:18" x14ac:dyDescent="0.25">
      <c r="A68" s="63" t="s">
        <v>489</v>
      </c>
      <c r="B68" s="63"/>
      <c r="C68" s="63"/>
      <c r="D68" s="303"/>
      <c r="E68" s="303"/>
      <c r="F68" s="304"/>
      <c r="G68" s="303"/>
      <c r="H68" s="303"/>
      <c r="I68" s="303"/>
      <c r="J68" s="304"/>
      <c r="K68" s="303"/>
      <c r="L68" s="303"/>
      <c r="M68" s="303"/>
      <c r="N68" s="304"/>
      <c r="O68" s="303"/>
      <c r="P68" s="303"/>
      <c r="Q68" s="304"/>
    </row>
    <row r="69" spans="1:18" x14ac:dyDescent="0.25">
      <c r="A69" s="57" t="s">
        <v>532</v>
      </c>
      <c r="B69" s="277"/>
      <c r="C69" s="277"/>
      <c r="D69" s="289"/>
      <c r="E69" s="289"/>
      <c r="F69" s="289"/>
      <c r="G69" s="277"/>
      <c r="H69" s="289"/>
      <c r="I69" s="289"/>
      <c r="J69" s="277"/>
      <c r="K69" s="289"/>
      <c r="L69" s="277"/>
      <c r="M69" s="277"/>
      <c r="N69" s="289"/>
      <c r="O69" s="277"/>
      <c r="P69" s="289"/>
      <c r="Q69" s="277"/>
      <c r="R69" s="68"/>
    </row>
    <row r="70" spans="1:18" x14ac:dyDescent="0.25">
      <c r="A70" s="57" t="s">
        <v>560</v>
      </c>
      <c r="B70" s="277"/>
      <c r="C70" s="277"/>
      <c r="D70" s="289"/>
      <c r="E70" s="289"/>
      <c r="F70" s="289"/>
      <c r="G70" s="277"/>
      <c r="H70" s="289"/>
      <c r="I70" s="289"/>
      <c r="J70" s="277"/>
      <c r="K70" s="289"/>
      <c r="L70" s="277"/>
      <c r="M70" s="277"/>
      <c r="N70" s="289"/>
      <c r="O70" s="277"/>
      <c r="P70" s="289"/>
      <c r="Q70" s="277"/>
      <c r="R70" s="68"/>
    </row>
    <row r="71" spans="1:18" x14ac:dyDescent="0.25">
      <c r="A71" s="63" t="s">
        <v>2127</v>
      </c>
    </row>
    <row r="72" spans="1:18" x14ac:dyDescent="0.25">
      <c r="C72" s="15"/>
      <c r="D72" s="15"/>
      <c r="E72" s="15"/>
      <c r="F72" s="15"/>
      <c r="G72" s="15"/>
      <c r="H72" s="15"/>
      <c r="I72" s="15"/>
      <c r="J72" s="15"/>
      <c r="K72" s="15"/>
      <c r="L72" s="15"/>
    </row>
    <row r="78" spans="1:18" s="23" customFormat="1" x14ac:dyDescent="0.25">
      <c r="A78"/>
      <c r="B78"/>
      <c r="C78"/>
      <c r="D78"/>
      <c r="E78"/>
      <c r="F78"/>
      <c r="G78"/>
      <c r="H78"/>
      <c r="I78"/>
      <c r="J78"/>
      <c r="K78"/>
      <c r="L78"/>
      <c r="M78"/>
      <c r="N78"/>
      <c r="O78"/>
      <c r="P78"/>
      <c r="Q78"/>
      <c r="R78"/>
    </row>
    <row r="79" spans="1:18" x14ac:dyDescent="0.25">
      <c r="A79" s="23"/>
      <c r="B79" s="23"/>
      <c r="C79" s="23"/>
      <c r="D79" s="23"/>
      <c r="E79" s="23"/>
      <c r="F79" s="23"/>
      <c r="G79" s="23"/>
      <c r="H79" s="23"/>
      <c r="I79" s="23"/>
      <c r="J79" s="23"/>
      <c r="K79" s="23"/>
      <c r="L79" s="23"/>
      <c r="M79" s="23"/>
      <c r="N79" s="23"/>
      <c r="O79" s="23"/>
      <c r="P79" s="23"/>
      <c r="Q79" s="23"/>
      <c r="R79" s="23"/>
    </row>
  </sheetData>
  <mergeCells count="8">
    <mergeCell ref="A65:Q65"/>
    <mergeCell ref="A2:A3"/>
    <mergeCell ref="B2:B3"/>
    <mergeCell ref="D2:G2"/>
    <mergeCell ref="H2:K2"/>
    <mergeCell ref="L2:O2"/>
    <mergeCell ref="P2:R2"/>
    <mergeCell ref="C2:C3"/>
  </mergeCell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9"/>
  </sheetPr>
  <dimension ref="A1:N73"/>
  <sheetViews>
    <sheetView showGridLines="0" workbookViewId="0">
      <pane ySplit="3" topLeftCell="A27" activePane="bottomLeft" state="frozen"/>
      <selection activeCell="C8" sqref="C8"/>
      <selection pane="bottomLeft" activeCell="G15" sqref="G15"/>
    </sheetView>
  </sheetViews>
  <sheetFormatPr defaultRowHeight="15" x14ac:dyDescent="0.25"/>
  <cols>
    <col min="1" max="1" width="12" customWidth="1"/>
    <col min="2" max="6" width="18.28515625" customWidth="1"/>
    <col min="7" max="7" width="18.28515625" style="327" customWidth="1"/>
    <col min="8" max="10" width="18.28515625" customWidth="1"/>
  </cols>
  <sheetData>
    <row r="1" spans="1:14" ht="15" customHeight="1" x14ac:dyDescent="0.25">
      <c r="A1" s="92" t="s">
        <v>2172</v>
      </c>
      <c r="B1" s="92"/>
      <c r="C1" s="92"/>
      <c r="D1" s="92"/>
      <c r="E1" s="92"/>
      <c r="F1" s="92"/>
      <c r="G1" s="305"/>
      <c r="H1" s="92"/>
      <c r="I1" s="92"/>
      <c r="J1" s="92"/>
    </row>
    <row r="2" spans="1:14" x14ac:dyDescent="0.25">
      <c r="A2" s="369" t="s">
        <v>467</v>
      </c>
      <c r="B2" s="377" t="s">
        <v>49</v>
      </c>
      <c r="C2" s="381"/>
      <c r="D2" s="382"/>
      <c r="E2" s="377" t="s">
        <v>504</v>
      </c>
      <c r="F2" s="381"/>
      <c r="G2" s="382"/>
      <c r="H2" s="378" t="s">
        <v>51</v>
      </c>
      <c r="I2" s="381"/>
      <c r="J2" s="381"/>
      <c r="K2" s="277"/>
      <c r="L2" s="277"/>
      <c r="M2" s="277"/>
      <c r="N2" s="277"/>
    </row>
    <row r="3" spans="1:14" ht="30" customHeight="1" x14ac:dyDescent="0.25">
      <c r="A3" s="369"/>
      <c r="B3" s="93" t="s">
        <v>505</v>
      </c>
      <c r="C3" s="291" t="s">
        <v>506</v>
      </c>
      <c r="D3" s="94" t="s">
        <v>507</v>
      </c>
      <c r="E3" s="93" t="s">
        <v>505</v>
      </c>
      <c r="F3" s="291" t="s">
        <v>506</v>
      </c>
      <c r="G3" s="275" t="s">
        <v>507</v>
      </c>
      <c r="H3" s="95" t="s">
        <v>505</v>
      </c>
      <c r="I3" s="291" t="s">
        <v>506</v>
      </c>
      <c r="J3" s="276" t="s">
        <v>507</v>
      </c>
      <c r="K3" s="25"/>
      <c r="L3" s="25"/>
      <c r="M3" s="25"/>
      <c r="N3" s="25"/>
    </row>
    <row r="4" spans="1:14" ht="15.75" customHeight="1" x14ac:dyDescent="0.25">
      <c r="A4" s="110">
        <v>1962</v>
      </c>
      <c r="B4" s="111">
        <v>4987.0105771015033</v>
      </c>
      <c r="C4" s="129">
        <v>203.51642234180738</v>
      </c>
      <c r="D4" s="130">
        <v>4.0809302325581394</v>
      </c>
      <c r="E4" s="111">
        <v>28084.392902053936</v>
      </c>
      <c r="F4" s="129">
        <v>1091.5187927902753</v>
      </c>
      <c r="G4" s="306">
        <v>3.886567164179104</v>
      </c>
      <c r="H4" s="112"/>
      <c r="I4" s="129"/>
      <c r="J4" s="130">
        <v>3.5958333333333337</v>
      </c>
    </row>
    <row r="5" spans="1:14" x14ac:dyDescent="0.25">
      <c r="A5" s="113">
        <v>1963</v>
      </c>
      <c r="B5" s="114">
        <v>5039.036311338913</v>
      </c>
      <c r="C5" s="131">
        <v>184.97372348017907</v>
      </c>
      <c r="D5" s="132">
        <v>3.6708154506437767</v>
      </c>
      <c r="E5" s="114">
        <v>34261.241970021416</v>
      </c>
      <c r="F5" s="131">
        <v>1151.3650963597431</v>
      </c>
      <c r="G5" s="307">
        <v>3.3605468749999998</v>
      </c>
      <c r="H5" s="115"/>
      <c r="I5" s="131"/>
      <c r="J5" s="132">
        <v>3.3592592592592592</v>
      </c>
    </row>
    <row r="6" spans="1:14" x14ac:dyDescent="0.25">
      <c r="A6" s="113">
        <v>1964</v>
      </c>
      <c r="B6" s="114">
        <v>5125.8154706430569</v>
      </c>
      <c r="C6" s="131">
        <v>177.51934843389117</v>
      </c>
      <c r="D6" s="132">
        <v>3.4632411067193676</v>
      </c>
      <c r="E6" s="114">
        <v>35754.752612363081</v>
      </c>
      <c r="F6" s="131">
        <v>1146.2923328717109</v>
      </c>
      <c r="G6" s="307">
        <v>3.205985915492958</v>
      </c>
      <c r="H6" s="115"/>
      <c r="I6" s="131"/>
      <c r="J6" s="132">
        <v>3.6999999999999997</v>
      </c>
    </row>
    <row r="7" spans="1:14" x14ac:dyDescent="0.25">
      <c r="A7" s="113">
        <v>1965</v>
      </c>
      <c r="B7" s="114">
        <v>5383.2400497512435</v>
      </c>
      <c r="C7" s="131">
        <v>190.24020522388059</v>
      </c>
      <c r="D7" s="132">
        <v>3.5339350180505416</v>
      </c>
      <c r="E7" s="114">
        <v>38518.518518518518</v>
      </c>
      <c r="F7" s="131">
        <v>1241.9753086419753</v>
      </c>
      <c r="G7" s="307">
        <v>3.224358974358974</v>
      </c>
      <c r="H7" s="115"/>
      <c r="I7" s="131"/>
      <c r="J7" s="132">
        <v>3.7111111111111108</v>
      </c>
    </row>
    <row r="8" spans="1:14" x14ac:dyDescent="0.25">
      <c r="A8" s="113">
        <v>1966</v>
      </c>
      <c r="B8" s="114">
        <v>5824.7947865203096</v>
      </c>
      <c r="C8" s="131">
        <v>202.7720640535189</v>
      </c>
      <c r="D8" s="132">
        <v>3.4811881188118816</v>
      </c>
      <c r="E8" s="114">
        <v>44019.728729963004</v>
      </c>
      <c r="F8" s="131">
        <v>1362.3921085080149</v>
      </c>
      <c r="G8" s="307">
        <v>3.0949579831932774</v>
      </c>
      <c r="H8" s="115"/>
      <c r="I8" s="131"/>
      <c r="J8" s="132">
        <v>3.591176470588235</v>
      </c>
    </row>
    <row r="9" spans="1:14" x14ac:dyDescent="0.25">
      <c r="A9" s="113">
        <v>1967</v>
      </c>
      <c r="B9" s="114">
        <v>6468.7621986356116</v>
      </c>
      <c r="C9" s="131">
        <v>218.19060542409426</v>
      </c>
      <c r="D9" s="132">
        <v>3.3729885057471263</v>
      </c>
      <c r="E9" s="114">
        <v>44911.55524925339</v>
      </c>
      <c r="F9" s="131">
        <v>1374.3395359522169</v>
      </c>
      <c r="G9" s="307">
        <v>3.0601023017902813</v>
      </c>
      <c r="H9" s="115"/>
      <c r="I9" s="131"/>
      <c r="J9" s="132">
        <v>3.1063829787234045</v>
      </c>
    </row>
    <row r="10" spans="1:14" x14ac:dyDescent="0.25">
      <c r="A10" s="113">
        <v>1968</v>
      </c>
      <c r="B10" s="114">
        <v>6547.171836428035</v>
      </c>
      <c r="C10" s="131">
        <v>219.75957926371152</v>
      </c>
      <c r="D10" s="132">
        <v>3.3565573770491803</v>
      </c>
      <c r="E10" s="114">
        <v>45374.254802384632</v>
      </c>
      <c r="F10" s="131">
        <v>1366.8580260543167</v>
      </c>
      <c r="G10" s="307">
        <v>3.0124087591240878</v>
      </c>
      <c r="H10" s="115"/>
      <c r="I10" s="131"/>
      <c r="J10" s="132">
        <v>2.8046875</v>
      </c>
      <c r="K10" s="308"/>
    </row>
    <row r="11" spans="1:14" x14ac:dyDescent="0.25">
      <c r="A11" s="113">
        <v>1969</v>
      </c>
      <c r="B11" s="114">
        <v>6953.8246035319426</v>
      </c>
      <c r="C11" s="131">
        <v>217.58633915320092</v>
      </c>
      <c r="D11" s="132">
        <v>3.1290167865707437</v>
      </c>
      <c r="E11" s="114">
        <v>49385.310497005354</v>
      </c>
      <c r="F11" s="131">
        <v>1391.6150047283809</v>
      </c>
      <c r="G11" s="307">
        <v>2.8178723404255321</v>
      </c>
      <c r="H11" s="115"/>
      <c r="I11" s="131"/>
      <c r="J11" s="132">
        <v>2.8217391304347825</v>
      </c>
      <c r="K11" s="308"/>
    </row>
    <row r="12" spans="1:14" x14ac:dyDescent="0.25">
      <c r="A12" s="113">
        <v>1970</v>
      </c>
      <c r="B12" s="114">
        <v>7266.0791299456214</v>
      </c>
      <c r="C12" s="131">
        <v>218.99806237889868</v>
      </c>
      <c r="D12" s="132">
        <v>3.0139784946236561</v>
      </c>
      <c r="E12" s="114">
        <v>51928.332827209233</v>
      </c>
      <c r="F12" s="131">
        <v>1476.9713533758477</v>
      </c>
      <c r="G12" s="307">
        <v>2.8442495126705656</v>
      </c>
      <c r="H12" s="115"/>
      <c r="I12" s="131"/>
      <c r="J12" s="132">
        <v>2.6960526315789473</v>
      </c>
      <c r="K12" s="308"/>
    </row>
    <row r="13" spans="1:14" x14ac:dyDescent="0.25">
      <c r="A13" s="113">
        <v>1971</v>
      </c>
      <c r="B13" s="114"/>
      <c r="C13" s="131"/>
      <c r="D13" s="113"/>
      <c r="E13" s="114"/>
      <c r="F13" s="131"/>
      <c r="G13" s="307"/>
      <c r="H13" s="115"/>
      <c r="I13" s="131"/>
      <c r="J13" s="113"/>
      <c r="K13" s="308"/>
    </row>
    <row r="14" spans="1:14" x14ac:dyDescent="0.25">
      <c r="A14" s="113">
        <v>1972</v>
      </c>
      <c r="B14" s="114"/>
      <c r="C14" s="131"/>
      <c r="D14" s="113"/>
      <c r="E14" s="114"/>
      <c r="F14" s="131"/>
      <c r="G14" s="309"/>
      <c r="H14" s="115"/>
      <c r="I14" s="131"/>
      <c r="J14" s="113"/>
      <c r="K14" s="308"/>
    </row>
    <row r="15" spans="1:14" x14ac:dyDescent="0.25">
      <c r="A15" s="113">
        <v>1973</v>
      </c>
      <c r="B15" s="114"/>
      <c r="C15" s="131"/>
      <c r="D15" s="113"/>
      <c r="E15" s="114"/>
      <c r="F15" s="131"/>
      <c r="G15" s="309"/>
      <c r="H15" s="115"/>
      <c r="I15" s="131"/>
      <c r="J15" s="113"/>
      <c r="K15" s="308"/>
    </row>
    <row r="16" spans="1:14" x14ac:dyDescent="0.25">
      <c r="A16" s="113">
        <v>1974</v>
      </c>
      <c r="B16" s="114"/>
      <c r="C16" s="131"/>
      <c r="D16" s="113"/>
      <c r="E16" s="114"/>
      <c r="F16" s="131"/>
      <c r="G16" s="309"/>
      <c r="H16" s="115"/>
      <c r="I16" s="131"/>
      <c r="J16" s="113"/>
      <c r="K16" s="308"/>
    </row>
    <row r="17" spans="1:12" x14ac:dyDescent="0.25">
      <c r="A17" s="113">
        <v>1975</v>
      </c>
      <c r="B17" s="114">
        <v>10149.324595425973</v>
      </c>
      <c r="C17" s="131">
        <v>343.15233382372611</v>
      </c>
      <c r="D17" s="113"/>
      <c r="E17" s="114"/>
      <c r="F17" s="131"/>
      <c r="G17" s="309"/>
      <c r="H17" s="115"/>
      <c r="I17" s="131"/>
      <c r="J17" s="113"/>
      <c r="K17" s="308"/>
    </row>
    <row r="18" spans="1:12" x14ac:dyDescent="0.25">
      <c r="A18" s="113">
        <v>1976</v>
      </c>
      <c r="B18" s="114">
        <v>10238.357693869264</v>
      </c>
      <c r="C18" s="131">
        <v>394.37677628907835</v>
      </c>
      <c r="D18" s="113">
        <v>3.8</v>
      </c>
      <c r="E18" s="114"/>
      <c r="F18" s="131"/>
      <c r="G18" s="309"/>
      <c r="H18" s="115"/>
      <c r="I18" s="131"/>
      <c r="J18" s="113"/>
      <c r="K18" s="308"/>
    </row>
    <row r="19" spans="1:12" x14ac:dyDescent="0.25">
      <c r="A19" s="113">
        <v>1977</v>
      </c>
      <c r="B19" s="114"/>
      <c r="C19" s="131"/>
      <c r="D19" s="113"/>
      <c r="E19" s="114"/>
      <c r="F19" s="131"/>
      <c r="G19" s="309"/>
      <c r="H19" s="115"/>
      <c r="I19" s="131"/>
      <c r="J19" s="113"/>
      <c r="K19" s="308"/>
    </row>
    <row r="20" spans="1:12" x14ac:dyDescent="0.25">
      <c r="A20" s="113">
        <v>1978</v>
      </c>
      <c r="B20" s="114"/>
      <c r="C20" s="131"/>
      <c r="D20" s="113"/>
      <c r="E20" s="114"/>
      <c r="F20" s="131"/>
      <c r="G20" s="309"/>
      <c r="H20" s="115"/>
      <c r="I20" s="131"/>
      <c r="J20" s="113"/>
      <c r="K20" s="308"/>
    </row>
    <row r="21" spans="1:12" x14ac:dyDescent="0.25">
      <c r="A21" s="113">
        <v>1979</v>
      </c>
      <c r="B21" s="114"/>
      <c r="C21" s="131"/>
      <c r="D21" s="113"/>
      <c r="E21" s="114"/>
      <c r="F21" s="131"/>
      <c r="G21" s="309"/>
      <c r="H21" s="115"/>
      <c r="I21" s="131"/>
      <c r="J21" s="113"/>
      <c r="K21" s="308"/>
    </row>
    <row r="22" spans="1:12" x14ac:dyDescent="0.25">
      <c r="A22" s="113">
        <v>1980</v>
      </c>
      <c r="B22" s="114">
        <v>10309.272442571875</v>
      </c>
      <c r="C22" s="131">
        <v>529.17009701841903</v>
      </c>
      <c r="D22" s="113">
        <v>5.0999999999999996</v>
      </c>
      <c r="E22" s="114">
        <v>77312.32935381979</v>
      </c>
      <c r="F22" s="131">
        <v>3830.8260613523207</v>
      </c>
      <c r="G22" s="309">
        <v>5</v>
      </c>
      <c r="H22" s="115"/>
      <c r="I22" s="131"/>
      <c r="J22" s="113"/>
      <c r="K22" s="308"/>
    </row>
    <row r="23" spans="1:12" x14ac:dyDescent="0.25">
      <c r="A23" s="113">
        <v>1981</v>
      </c>
      <c r="B23" s="114">
        <v>9943.4955121537805</v>
      </c>
      <c r="C23" s="131">
        <v>590.96267190569745</v>
      </c>
      <c r="D23" s="113">
        <v>5.9</v>
      </c>
      <c r="E23" s="114">
        <v>77705.590062111791</v>
      </c>
      <c r="F23" s="131">
        <v>4651.5010351966866</v>
      </c>
      <c r="G23" s="309">
        <v>6</v>
      </c>
      <c r="H23" s="115"/>
      <c r="I23" s="131"/>
      <c r="J23" s="113"/>
      <c r="K23" s="308"/>
    </row>
    <row r="24" spans="1:12" x14ac:dyDescent="0.25">
      <c r="A24" s="113">
        <v>1982</v>
      </c>
      <c r="B24" s="114">
        <v>10372.901704210444</v>
      </c>
      <c r="C24" s="131">
        <v>711.57712280402643</v>
      </c>
      <c r="D24" s="113">
        <v>6.9</v>
      </c>
      <c r="E24" s="114">
        <v>80722.280434368455</v>
      </c>
      <c r="F24" s="131">
        <v>5336.8260621070685</v>
      </c>
      <c r="G24" s="309">
        <v>6.6</v>
      </c>
      <c r="H24" s="115"/>
      <c r="I24" s="131"/>
      <c r="J24" s="113"/>
      <c r="K24" s="308"/>
    </row>
    <row r="25" spans="1:12" x14ac:dyDescent="0.25">
      <c r="A25" s="113">
        <v>1983</v>
      </c>
      <c r="B25" s="114">
        <v>9807.3189816281792</v>
      </c>
      <c r="C25" s="131">
        <v>786.92955852016632</v>
      </c>
      <c r="D25" s="133">
        <v>8</v>
      </c>
      <c r="E25" s="114">
        <v>80701.02856093306</v>
      </c>
      <c r="F25" s="131">
        <v>5793.8745523004873</v>
      </c>
      <c r="G25" s="309">
        <v>7.2</v>
      </c>
      <c r="H25" s="115"/>
      <c r="I25" s="131"/>
      <c r="J25" s="113"/>
      <c r="K25" s="308"/>
    </row>
    <row r="26" spans="1:12" x14ac:dyDescent="0.25">
      <c r="A26" s="113">
        <v>1984</v>
      </c>
      <c r="B26" s="114">
        <v>9319.9037953892184</v>
      </c>
      <c r="C26" s="131">
        <v>788.53170645861439</v>
      </c>
      <c r="D26" s="113">
        <v>8.5</v>
      </c>
      <c r="E26" s="114">
        <v>77067.955263797718</v>
      </c>
      <c r="F26" s="131">
        <v>5986.4251560094017</v>
      </c>
      <c r="G26" s="309">
        <v>7.8</v>
      </c>
      <c r="H26" s="115"/>
      <c r="I26" s="131"/>
      <c r="J26" s="113"/>
      <c r="K26" s="308"/>
    </row>
    <row r="27" spans="1:12" x14ac:dyDescent="0.25">
      <c r="A27" s="113">
        <v>1985</v>
      </c>
      <c r="B27" s="114">
        <v>9654.6375858839128</v>
      </c>
      <c r="C27" s="131">
        <v>828.7575121153767</v>
      </c>
      <c r="D27" s="113">
        <v>14.3</v>
      </c>
      <c r="E27" s="114">
        <v>73573</v>
      </c>
      <c r="F27" s="131">
        <v>5714</v>
      </c>
      <c r="G27" s="309">
        <v>9.1999999999999993</v>
      </c>
      <c r="H27" s="115"/>
      <c r="I27" s="131"/>
      <c r="J27" s="113"/>
      <c r="K27" s="308"/>
    </row>
    <row r="28" spans="1:12" x14ac:dyDescent="0.25">
      <c r="A28" s="113">
        <v>1986</v>
      </c>
      <c r="B28" s="114">
        <v>8460.9272010126006</v>
      </c>
      <c r="C28" s="131">
        <v>781.78160828987245</v>
      </c>
      <c r="D28" s="113">
        <v>14.8</v>
      </c>
      <c r="E28" s="114">
        <v>72749</v>
      </c>
      <c r="F28" s="131">
        <v>5776</v>
      </c>
      <c r="G28" s="309">
        <v>9.5</v>
      </c>
      <c r="H28" s="115">
        <v>64153.033652665188</v>
      </c>
      <c r="I28" s="131">
        <v>7495.4556619995083</v>
      </c>
      <c r="J28" s="113">
        <v>18.600000000000001</v>
      </c>
      <c r="K28" s="308"/>
    </row>
    <row r="29" spans="1:12" x14ac:dyDescent="0.25">
      <c r="A29" s="113">
        <v>1987</v>
      </c>
      <c r="B29" s="114">
        <v>8016.4913411363586</v>
      </c>
      <c r="C29" s="131">
        <v>784.78617908151591</v>
      </c>
      <c r="D29" s="113">
        <v>10.6</v>
      </c>
      <c r="E29" s="114">
        <v>72104.43992654774</v>
      </c>
      <c r="F29" s="131">
        <v>5901.4952780692556</v>
      </c>
      <c r="G29" s="309">
        <v>9.6999999999999993</v>
      </c>
      <c r="H29" s="115">
        <v>51530.947255113024</v>
      </c>
      <c r="I29" s="131">
        <v>6780.6781485468246</v>
      </c>
      <c r="J29" s="113">
        <v>18.100000000000001</v>
      </c>
      <c r="K29" s="308"/>
    </row>
    <row r="30" spans="1:12" x14ac:dyDescent="0.25">
      <c r="A30" s="113">
        <v>1988</v>
      </c>
      <c r="B30" s="114">
        <v>8236.5648050579566</v>
      </c>
      <c r="C30" s="131">
        <v>803.74338803743387</v>
      </c>
      <c r="D30" s="113">
        <v>10.6</v>
      </c>
      <c r="E30" s="114">
        <v>71538.648517258145</v>
      </c>
      <c r="F30" s="131">
        <v>5843.3641225085075</v>
      </c>
      <c r="G30" s="309">
        <v>9.6</v>
      </c>
      <c r="H30" s="115">
        <v>52191.627490485786</v>
      </c>
      <c r="I30" s="131">
        <v>7152.227445713007</v>
      </c>
      <c r="J30" s="113">
        <v>19.100000000000001</v>
      </c>
      <c r="K30" s="308"/>
    </row>
    <row r="31" spans="1:12" x14ac:dyDescent="0.25">
      <c r="A31" s="113">
        <v>1989</v>
      </c>
      <c r="B31" s="114">
        <v>8478.9631271951184</v>
      </c>
      <c r="C31" s="131">
        <v>826.55587903150604</v>
      </c>
      <c r="D31" s="113">
        <v>10.7</v>
      </c>
      <c r="E31" s="114">
        <v>71919.111739563581</v>
      </c>
      <c r="F31" s="131">
        <v>6050.968923739435</v>
      </c>
      <c r="G31" s="309">
        <v>9.9</v>
      </c>
      <c r="H31" s="115">
        <v>61323.924425221943</v>
      </c>
      <c r="I31" s="131">
        <v>7757.3412246756207</v>
      </c>
      <c r="J31" s="113">
        <v>16.3</v>
      </c>
      <c r="K31" s="308"/>
    </row>
    <row r="32" spans="1:12" x14ac:dyDescent="0.25">
      <c r="A32" s="113">
        <v>1990</v>
      </c>
      <c r="B32" s="114">
        <v>8512.1560356280661</v>
      </c>
      <c r="C32" s="131">
        <v>858.18044591946989</v>
      </c>
      <c r="D32" s="113">
        <v>10.1</v>
      </c>
      <c r="E32" s="114">
        <v>72537.731401452053</v>
      </c>
      <c r="F32" s="131">
        <v>6325.2349372976705</v>
      </c>
      <c r="G32" s="309">
        <v>8.6999999999999993</v>
      </c>
      <c r="H32" s="115">
        <v>60578.1755445331</v>
      </c>
      <c r="I32" s="131">
        <v>7501.4017683847314</v>
      </c>
      <c r="J32" s="113">
        <v>12.4</v>
      </c>
      <c r="K32" s="308"/>
      <c r="L32" s="68"/>
    </row>
    <row r="33" spans="1:12" x14ac:dyDescent="0.25">
      <c r="A33" s="113">
        <v>1991</v>
      </c>
      <c r="B33" s="114">
        <v>8235.9383692029751</v>
      </c>
      <c r="C33" s="131">
        <v>872.09415079028895</v>
      </c>
      <c r="D33" s="113">
        <v>10.6</v>
      </c>
      <c r="E33" s="114">
        <v>74150.574782927724</v>
      </c>
      <c r="F33" s="131">
        <v>6766.4791488320898</v>
      </c>
      <c r="G33" s="309">
        <v>9.1</v>
      </c>
      <c r="H33" s="115">
        <v>45022.550052687038</v>
      </c>
      <c r="I33" s="131">
        <v>5518.4404636459431</v>
      </c>
      <c r="J33" s="113">
        <v>12.2</v>
      </c>
      <c r="K33" s="308"/>
      <c r="L33" s="68"/>
    </row>
    <row r="34" spans="1:12" x14ac:dyDescent="0.25">
      <c r="A34" s="113">
        <v>1992</v>
      </c>
      <c r="B34" s="114">
        <v>8235.4529485570893</v>
      </c>
      <c r="C34" s="131">
        <v>891.27227101631115</v>
      </c>
      <c r="D34" s="113">
        <v>10.8</v>
      </c>
      <c r="E34" s="114">
        <v>73714.81912955163</v>
      </c>
      <c r="F34" s="131">
        <v>6778.8631000388323</v>
      </c>
      <c r="G34" s="309">
        <v>9.1999999999999993</v>
      </c>
      <c r="H34" s="115">
        <v>45377.165518680864</v>
      </c>
      <c r="I34" s="131">
        <v>5781.0477979544985</v>
      </c>
      <c r="J34" s="113">
        <v>12.7</v>
      </c>
      <c r="K34" s="308"/>
      <c r="L34" s="68"/>
    </row>
    <row r="35" spans="1:12" x14ac:dyDescent="0.25">
      <c r="A35" s="113">
        <v>1993</v>
      </c>
      <c r="B35" s="114">
        <v>8013.0451042722598</v>
      </c>
      <c r="C35" s="131">
        <v>889.43400683010361</v>
      </c>
      <c r="D35" s="132">
        <v>11.09982528809042</v>
      </c>
      <c r="E35" s="114">
        <v>73358.11318573328</v>
      </c>
      <c r="F35" s="131">
        <v>6897.4507196947807</v>
      </c>
      <c r="G35" s="307">
        <v>9.4024374675931544</v>
      </c>
      <c r="H35" s="115">
        <v>49047.896912229517</v>
      </c>
      <c r="I35" s="131">
        <v>5266.2290299051792</v>
      </c>
      <c r="J35" s="132">
        <v>10.736910981787899</v>
      </c>
      <c r="K35" s="308"/>
      <c r="L35" s="68"/>
    </row>
    <row r="36" spans="1:12" x14ac:dyDescent="0.25">
      <c r="A36" s="113">
        <v>1994</v>
      </c>
      <c r="B36" s="114">
        <v>8187.9929609897281</v>
      </c>
      <c r="C36" s="131">
        <v>927.85499251014403</v>
      </c>
      <c r="D36" s="113">
        <v>11.3</v>
      </c>
      <c r="E36" s="114">
        <v>75389.966249070421</v>
      </c>
      <c r="F36" s="131">
        <v>7100.9953663978031</v>
      </c>
      <c r="G36" s="309">
        <v>9.4</v>
      </c>
      <c r="H36" s="115">
        <v>56394.007490636701</v>
      </c>
      <c r="I36" s="131">
        <v>6575.0312109862671</v>
      </c>
      <c r="J36" s="113">
        <v>11.7</v>
      </c>
      <c r="K36" s="308"/>
      <c r="L36" s="68"/>
    </row>
    <row r="37" spans="1:12" x14ac:dyDescent="0.25">
      <c r="A37" s="113">
        <v>1995</v>
      </c>
      <c r="B37" s="114">
        <v>8117.6554275145827</v>
      </c>
      <c r="C37" s="131">
        <v>915.41233935600133</v>
      </c>
      <c r="D37" s="113">
        <v>11.3</v>
      </c>
      <c r="E37" s="114">
        <v>77279.283916723856</v>
      </c>
      <c r="F37" s="131">
        <v>7140.3568977350715</v>
      </c>
      <c r="G37" s="309">
        <v>9.1999999999999993</v>
      </c>
      <c r="H37" s="115">
        <v>44979.505726341165</v>
      </c>
      <c r="I37" s="131">
        <v>6062.6883664858351</v>
      </c>
      <c r="J37" s="113">
        <v>13.5</v>
      </c>
      <c r="K37" s="308"/>
      <c r="L37" s="68"/>
    </row>
    <row r="38" spans="1:12" x14ac:dyDescent="0.25">
      <c r="A38" s="113">
        <v>1996</v>
      </c>
      <c r="B38" s="114">
        <v>8187.6947040498444</v>
      </c>
      <c r="C38" s="131">
        <v>930.221777184394</v>
      </c>
      <c r="D38" s="132">
        <v>11.361217177825186</v>
      </c>
      <c r="E38" s="114">
        <v>78302.260043101065</v>
      </c>
      <c r="F38" s="131">
        <v>7319.2241808034478</v>
      </c>
      <c r="G38" s="307">
        <v>9.3473983723772722</v>
      </c>
      <c r="H38" s="115">
        <v>42722.420776745297</v>
      </c>
      <c r="I38" s="131">
        <v>5698.5942339766498</v>
      </c>
      <c r="J38" s="132">
        <v>13.338650128830047</v>
      </c>
      <c r="K38" s="308"/>
      <c r="L38" s="68"/>
    </row>
    <row r="39" spans="1:12" x14ac:dyDescent="0.25">
      <c r="A39" s="113">
        <v>1997</v>
      </c>
      <c r="B39" s="114">
        <v>8024.2983875467271</v>
      </c>
      <c r="C39" s="131">
        <v>918.08012051553862</v>
      </c>
      <c r="D39" s="132">
        <v>11.441251012553931</v>
      </c>
      <c r="E39" s="114">
        <v>83876.685329067637</v>
      </c>
      <c r="F39" s="131">
        <v>7537.1343692870205</v>
      </c>
      <c r="G39" s="307">
        <v>8.9859707017714125</v>
      </c>
      <c r="H39" s="115">
        <v>36343.998369675974</v>
      </c>
      <c r="I39" s="131">
        <v>5360.3016099449769</v>
      </c>
      <c r="J39" s="132">
        <v>14.748794437591117</v>
      </c>
      <c r="K39" s="308"/>
      <c r="L39" s="68"/>
    </row>
    <row r="40" spans="1:12" x14ac:dyDescent="0.25">
      <c r="A40" s="113">
        <v>1998</v>
      </c>
      <c r="B40" s="114">
        <v>7930.8114315448556</v>
      </c>
      <c r="C40" s="131">
        <v>911.8859536978473</v>
      </c>
      <c r="D40" s="132">
        <v>11.49801582812592</v>
      </c>
      <c r="E40" s="114">
        <v>84605.685664004326</v>
      </c>
      <c r="F40" s="131">
        <v>7505.5367537565999</v>
      </c>
      <c r="G40" s="307">
        <v>8.8711966516806395</v>
      </c>
      <c r="H40" s="115">
        <v>37888.596656021044</v>
      </c>
      <c r="I40" s="131">
        <v>5184.2945707307908</v>
      </c>
      <c r="J40" s="132">
        <v>13.682994431800715</v>
      </c>
      <c r="K40" s="308"/>
      <c r="L40" s="68"/>
    </row>
    <row r="41" spans="1:12" x14ac:dyDescent="0.25">
      <c r="A41" s="113">
        <v>1999</v>
      </c>
      <c r="B41" s="114">
        <v>8210.1985944808948</v>
      </c>
      <c r="C41" s="131">
        <v>916.09130153533386</v>
      </c>
      <c r="D41" s="132">
        <v>11.157967630054086</v>
      </c>
      <c r="E41" s="114">
        <v>87250.020265340863</v>
      </c>
      <c r="F41" s="131">
        <v>7598.6111486395203</v>
      </c>
      <c r="G41" s="307">
        <v>8.7090078896611871</v>
      </c>
      <c r="H41" s="115">
        <v>35486.278026905828</v>
      </c>
      <c r="I41" s="131">
        <v>5025.6502242152474</v>
      </c>
      <c r="J41" s="132">
        <v>14.162235386886108</v>
      </c>
      <c r="K41" s="310"/>
    </row>
    <row r="42" spans="1:12" x14ac:dyDescent="0.25">
      <c r="A42" s="113">
        <v>2000</v>
      </c>
      <c r="B42" s="114">
        <v>8046.3966269617495</v>
      </c>
      <c r="C42" s="131">
        <v>921.66014557505616</v>
      </c>
      <c r="D42" s="132">
        <v>11.454321583984198</v>
      </c>
      <c r="E42" s="114">
        <v>84080.969995889842</v>
      </c>
      <c r="F42" s="131">
        <v>7629.2129058775181</v>
      </c>
      <c r="G42" s="307">
        <v>9.0736499665149655</v>
      </c>
      <c r="H42" s="115">
        <v>44714.355948869226</v>
      </c>
      <c r="I42" s="131">
        <v>6337.7581120943951</v>
      </c>
      <c r="J42" s="132">
        <v>14.173877667703877</v>
      </c>
      <c r="K42" s="310"/>
    </row>
    <row r="43" spans="1:12" x14ac:dyDescent="0.25">
      <c r="A43" s="113">
        <v>2001</v>
      </c>
      <c r="B43" s="114">
        <v>7953.0373105152421</v>
      </c>
      <c r="C43" s="131">
        <v>932.99758213589382</v>
      </c>
      <c r="D43" s="132">
        <v>11.731336666839415</v>
      </c>
      <c r="E43" s="114">
        <v>87843.909669616318</v>
      </c>
      <c r="F43" s="131">
        <v>7976.5309044009255</v>
      </c>
      <c r="G43" s="307">
        <v>9.0803459618326485</v>
      </c>
      <c r="H43" s="115">
        <v>36372.231037041267</v>
      </c>
      <c r="I43" s="131">
        <v>5218.8674542929439</v>
      </c>
      <c r="J43" s="132">
        <v>14.348494182218516</v>
      </c>
      <c r="K43" s="310"/>
    </row>
    <row r="44" spans="1:12" x14ac:dyDescent="0.25">
      <c r="A44" s="311">
        <v>2002</v>
      </c>
      <c r="B44" s="312">
        <v>8056.879685766944</v>
      </c>
      <c r="C44" s="313">
        <v>970.59068809366943</v>
      </c>
      <c r="D44" s="314">
        <v>12.046731811178557</v>
      </c>
      <c r="E44" s="312">
        <v>84155.833312248564</v>
      </c>
      <c r="F44" s="313">
        <v>7843.8883687979151</v>
      </c>
      <c r="G44" s="315">
        <v>9.3206710219293463</v>
      </c>
      <c r="H44" s="312">
        <v>37834.36815193572</v>
      </c>
      <c r="I44" s="313">
        <v>5311.9065010956901</v>
      </c>
      <c r="J44" s="314">
        <v>14.039897480946612</v>
      </c>
      <c r="K44" s="310"/>
    </row>
    <row r="45" spans="1:12" x14ac:dyDescent="0.25">
      <c r="A45" s="311">
        <v>2003</v>
      </c>
      <c r="B45" s="312">
        <v>8047.1446333037693</v>
      </c>
      <c r="C45" s="313">
        <v>964.13427776495314</v>
      </c>
      <c r="D45" s="314">
        <v>11.981073060061629</v>
      </c>
      <c r="E45" s="312">
        <v>81434.234193210534</v>
      </c>
      <c r="F45" s="313">
        <v>7881.8332915917217</v>
      </c>
      <c r="G45" s="315">
        <v>9.6787713050647906</v>
      </c>
      <c r="H45" s="312"/>
      <c r="I45" s="313"/>
      <c r="J45" s="316"/>
      <c r="K45" s="310"/>
    </row>
    <row r="46" spans="1:12" x14ac:dyDescent="0.25">
      <c r="A46" s="311">
        <v>2004</v>
      </c>
      <c r="B46" s="312">
        <v>8208.2858939959715</v>
      </c>
      <c r="C46" s="313">
        <v>1020.9515999331205</v>
      </c>
      <c r="D46" s="314">
        <v>12.438060919392504</v>
      </c>
      <c r="E46" s="312">
        <v>82519.464127546496</v>
      </c>
      <c r="F46" s="313">
        <v>8404.4951284322415</v>
      </c>
      <c r="G46" s="315">
        <v>10.184863919428517</v>
      </c>
      <c r="H46" s="312"/>
      <c r="I46" s="313"/>
      <c r="J46" s="316"/>
      <c r="K46" s="310"/>
      <c r="L46" s="65"/>
    </row>
    <row r="47" spans="1:12" x14ac:dyDescent="0.25">
      <c r="A47" s="311">
        <v>2005</v>
      </c>
      <c r="B47" s="312">
        <v>8030.8355114776195</v>
      </c>
      <c r="C47" s="313">
        <v>1067.9152529828566</v>
      </c>
      <c r="D47" s="314">
        <v>13.297685545378171</v>
      </c>
      <c r="E47" s="312">
        <v>83793.959570903229</v>
      </c>
      <c r="F47" s="313">
        <v>9114.3895380464346</v>
      </c>
      <c r="G47" s="315">
        <v>10.877143871372002</v>
      </c>
      <c r="H47" s="312"/>
      <c r="I47" s="313"/>
      <c r="J47" s="316"/>
      <c r="K47" s="310"/>
      <c r="L47" s="65"/>
    </row>
    <row r="48" spans="1:12" x14ac:dyDescent="0.25">
      <c r="A48" s="311">
        <v>2006</v>
      </c>
      <c r="B48" s="312">
        <v>8107.9838777523692</v>
      </c>
      <c r="C48" s="313">
        <v>1202.2011303928841</v>
      </c>
      <c r="D48" s="314">
        <v>14.827374456079317</v>
      </c>
      <c r="E48" s="312">
        <v>86292.290697427394</v>
      </c>
      <c r="F48" s="313">
        <v>10190.257684872433</v>
      </c>
      <c r="G48" s="315">
        <v>11.809001247403705</v>
      </c>
      <c r="H48" s="312"/>
      <c r="I48" s="313"/>
      <c r="J48" s="316"/>
      <c r="K48" s="310"/>
      <c r="L48" s="65"/>
    </row>
    <row r="49" spans="1:12" x14ac:dyDescent="0.25">
      <c r="A49" s="311">
        <v>2007</v>
      </c>
      <c r="B49" s="312">
        <v>7965.5828426552744</v>
      </c>
      <c r="C49" s="313">
        <v>1209.1701230744889</v>
      </c>
      <c r="D49" s="314">
        <v>15.179932805411889</v>
      </c>
      <c r="E49" s="312">
        <v>88871.508144147185</v>
      </c>
      <c r="F49" s="313">
        <v>10960.798379610094</v>
      </c>
      <c r="G49" s="315">
        <v>12.333309750783092</v>
      </c>
      <c r="H49" s="312"/>
      <c r="I49" s="313"/>
      <c r="J49" s="316"/>
      <c r="K49" s="310"/>
      <c r="L49" s="65"/>
    </row>
    <row r="50" spans="1:12" x14ac:dyDescent="0.25">
      <c r="A50" s="311">
        <v>2008</v>
      </c>
      <c r="B50" s="312">
        <v>7926.268807838057</v>
      </c>
      <c r="C50" s="313">
        <v>1311.6666294418512</v>
      </c>
      <c r="D50" s="314">
        <v>16.548349056049958</v>
      </c>
      <c r="E50" s="312">
        <v>86717.332892398001</v>
      </c>
      <c r="F50" s="313">
        <v>11973.686494977472</v>
      </c>
      <c r="G50" s="315">
        <v>13.807719974315694</v>
      </c>
      <c r="H50" s="312"/>
      <c r="I50" s="313"/>
      <c r="J50" s="316"/>
      <c r="K50" s="310"/>
      <c r="L50" s="65"/>
    </row>
    <row r="51" spans="1:12" x14ac:dyDescent="0.25">
      <c r="A51" s="311">
        <v>2009</v>
      </c>
      <c r="B51" s="312">
        <v>7658</v>
      </c>
      <c r="C51" s="313">
        <v>1370</v>
      </c>
      <c r="D51" s="314">
        <v>16.2</v>
      </c>
      <c r="E51" s="312">
        <v>77034</v>
      </c>
      <c r="F51" s="313">
        <v>10236</v>
      </c>
      <c r="G51" s="315">
        <v>13.6</v>
      </c>
      <c r="H51" s="312">
        <v>31430</v>
      </c>
      <c r="I51" s="313">
        <v>12390</v>
      </c>
      <c r="J51" s="314">
        <v>41.64</v>
      </c>
      <c r="K51" s="310"/>
      <c r="L51" s="65"/>
    </row>
    <row r="52" spans="1:12" x14ac:dyDescent="0.25">
      <c r="A52" s="311">
        <v>2010</v>
      </c>
      <c r="B52" s="312">
        <v>7670.4</v>
      </c>
      <c r="C52" s="313">
        <v>1252.69</v>
      </c>
      <c r="D52" s="314">
        <v>16.329999999999998</v>
      </c>
      <c r="E52" s="312">
        <v>58995.31</v>
      </c>
      <c r="F52" s="313">
        <v>7964.14</v>
      </c>
      <c r="G52" s="315">
        <v>13.49</v>
      </c>
      <c r="H52" s="312">
        <v>308876.81784148538</v>
      </c>
      <c r="I52" s="313">
        <v>48702.811345418173</v>
      </c>
      <c r="J52" s="314">
        <v>15.76</v>
      </c>
      <c r="K52" s="310"/>
      <c r="L52" s="65"/>
    </row>
    <row r="53" spans="1:12" x14ac:dyDescent="0.25">
      <c r="A53" s="311">
        <v>2011</v>
      </c>
      <c r="B53" s="312">
        <v>7778.9180362062916</v>
      </c>
      <c r="C53" s="313">
        <v>1380.9720239308028</v>
      </c>
      <c r="D53" s="314">
        <v>17.752751957318356</v>
      </c>
      <c r="E53" s="312">
        <v>59843.963512832823</v>
      </c>
      <c r="F53" s="313">
        <v>8782.5323480743009</v>
      </c>
      <c r="G53" s="315">
        <v>14.675719709291968</v>
      </c>
      <c r="H53" s="312">
        <v>310587.44343256799</v>
      </c>
      <c r="I53" s="313">
        <v>53903.05880727082</v>
      </c>
      <c r="J53" s="314">
        <v>16.313972442906831</v>
      </c>
      <c r="K53" s="310"/>
    </row>
    <row r="54" spans="1:12" x14ac:dyDescent="0.25">
      <c r="A54" s="311">
        <v>2012</v>
      </c>
      <c r="B54" s="312">
        <v>7799.4438124130957</v>
      </c>
      <c r="C54" s="313">
        <v>1416.8770428156095</v>
      </c>
      <c r="D54" s="314">
        <v>18.166385666636877</v>
      </c>
      <c r="E54" s="312">
        <v>59457.630030494351</v>
      </c>
      <c r="F54" s="313">
        <v>8718.2278915947263</v>
      </c>
      <c r="G54" s="315">
        <v>14.662925325350779</v>
      </c>
      <c r="H54" s="312">
        <v>326497.82757832151</v>
      </c>
      <c r="I54" s="313">
        <v>60085.524811342322</v>
      </c>
      <c r="J54" s="314">
        <v>18.403039694629754</v>
      </c>
      <c r="K54" s="310"/>
    </row>
    <row r="55" spans="1:12" x14ac:dyDescent="0.25">
      <c r="A55" s="311">
        <v>2013</v>
      </c>
      <c r="B55" s="312">
        <v>7539.7586039921807</v>
      </c>
      <c r="C55" s="313">
        <v>1387.0872863573593</v>
      </c>
      <c r="D55" s="314">
        <v>18.432503650013533</v>
      </c>
      <c r="E55" s="312">
        <v>58114.355179253129</v>
      </c>
      <c r="F55" s="313">
        <v>8947.1517840005126</v>
      </c>
      <c r="G55" s="315">
        <v>15.251850693817518</v>
      </c>
      <c r="H55" s="312">
        <v>302048.06641905179</v>
      </c>
      <c r="I55" s="313">
        <v>53126.065108149443</v>
      </c>
      <c r="J55" s="314">
        <v>17.489697455431354</v>
      </c>
      <c r="K55" s="310"/>
    </row>
    <row r="56" spans="1:12" x14ac:dyDescent="0.25">
      <c r="A56" s="311">
        <v>2014</v>
      </c>
      <c r="B56" s="312">
        <v>7218.4353294033954</v>
      </c>
      <c r="C56" s="313">
        <v>1393.8421868930966</v>
      </c>
      <c r="D56" s="314">
        <v>19.309478069512579</v>
      </c>
      <c r="E56" s="312">
        <v>56595.38548985884</v>
      </c>
      <c r="F56" s="313">
        <v>9455.2722019806915</v>
      </c>
      <c r="G56" s="315">
        <v>16.706789997348729</v>
      </c>
      <c r="H56" s="312">
        <v>286113.19122586062</v>
      </c>
      <c r="I56" s="313">
        <v>49306.818667751184</v>
      </c>
      <c r="J56" s="314">
        <v>17.233325893327269</v>
      </c>
      <c r="K56" s="310"/>
    </row>
    <row r="57" spans="1:12" x14ac:dyDescent="0.25">
      <c r="A57" s="311">
        <v>2015</v>
      </c>
      <c r="B57" s="312">
        <v>7176.1179092325119</v>
      </c>
      <c r="C57" s="313">
        <v>1443.8164228195835</v>
      </c>
      <c r="D57" s="314">
        <v>20.119742193227147</v>
      </c>
      <c r="E57" s="312">
        <v>56767.001151639502</v>
      </c>
      <c r="F57" s="313">
        <v>9782.1961474883865</v>
      </c>
      <c r="G57" s="315">
        <v>17.232187624915365</v>
      </c>
      <c r="H57" s="312">
        <v>266760.23340513022</v>
      </c>
      <c r="I57" s="313">
        <v>43619.464194993954</v>
      </c>
      <c r="J57" s="314">
        <v>16.351561714503688</v>
      </c>
      <c r="K57" s="310"/>
    </row>
    <row r="58" spans="1:12" x14ac:dyDescent="0.25">
      <c r="A58" s="311">
        <v>2016</v>
      </c>
      <c r="B58" s="312">
        <v>6928.6590161194281</v>
      </c>
      <c r="C58" s="313">
        <v>1422.2543993915951</v>
      </c>
      <c r="D58" s="314">
        <v>20.527123590333137</v>
      </c>
      <c r="E58" s="312">
        <v>53284.700954400854</v>
      </c>
      <c r="F58" s="313">
        <v>9202.8014006279009</v>
      </c>
      <c r="G58" s="315">
        <v>17.271001311433334</v>
      </c>
      <c r="H58" s="312">
        <v>277296.20788389881</v>
      </c>
      <c r="I58" s="313">
        <v>47095.514613968277</v>
      </c>
      <c r="J58" s="314">
        <v>16.983829304181</v>
      </c>
      <c r="K58" s="310"/>
    </row>
    <row r="59" spans="1:12" x14ac:dyDescent="0.25">
      <c r="A59" s="317">
        <v>2017</v>
      </c>
      <c r="B59" s="318">
        <v>7080.275959534305</v>
      </c>
      <c r="C59" s="319">
        <v>1521.3680476252177</v>
      </c>
      <c r="D59" s="320">
        <v>21.487411738189987</v>
      </c>
      <c r="E59" s="318">
        <v>52328.98364412137</v>
      </c>
      <c r="F59" s="319">
        <v>9865.5532241548462</v>
      </c>
      <c r="G59" s="321">
        <v>18.852942551394534</v>
      </c>
      <c r="H59" s="318">
        <v>273549.39687678538</v>
      </c>
      <c r="I59" s="319">
        <v>48659.334376523206</v>
      </c>
      <c r="J59" s="320">
        <v>17.78813440354277</v>
      </c>
      <c r="K59" s="310"/>
    </row>
    <row r="60" spans="1:12" x14ac:dyDescent="0.25">
      <c r="A60" s="311">
        <v>2018</v>
      </c>
      <c r="B60" s="312">
        <v>6792.2853731831246</v>
      </c>
      <c r="C60" s="313">
        <v>1504.9138767271979</v>
      </c>
      <c r="D60" s="314">
        <v>22.15622274453904</v>
      </c>
      <c r="E60" s="312">
        <v>50701.830119321428</v>
      </c>
      <c r="F60" s="313">
        <v>9354.573406716052</v>
      </c>
      <c r="G60" s="315">
        <v>18.450169125455719</v>
      </c>
      <c r="H60" s="312">
        <v>262051.4082473868</v>
      </c>
      <c r="I60" s="313">
        <v>48957.592535807635</v>
      </c>
      <c r="J60" s="314">
        <v>18.682438252569799</v>
      </c>
      <c r="K60" s="322"/>
    </row>
    <row r="61" spans="1:12" x14ac:dyDescent="0.25">
      <c r="A61" s="311">
        <v>2019</v>
      </c>
      <c r="B61" s="312">
        <v>6586.4967664678925</v>
      </c>
      <c r="C61" s="313">
        <v>1523.055428687195</v>
      </c>
      <c r="D61" s="314">
        <v>23.123907635408379</v>
      </c>
      <c r="E61" s="312">
        <v>49819.946554284725</v>
      </c>
      <c r="F61" s="313">
        <v>9717.6766289177049</v>
      </c>
      <c r="G61" s="315">
        <v>19.505594246933097</v>
      </c>
      <c r="H61" s="312">
        <v>246262.43163383545</v>
      </c>
      <c r="I61" s="313">
        <v>46598.627557042171</v>
      </c>
      <c r="J61" s="314">
        <v>18.922345259032074</v>
      </c>
      <c r="K61" s="322"/>
    </row>
    <row r="62" spans="1:12" x14ac:dyDescent="0.25">
      <c r="A62" s="311">
        <v>2020</v>
      </c>
      <c r="B62" s="312">
        <v>6462.5143322390268</v>
      </c>
      <c r="C62" s="313">
        <v>1495.5033894063913</v>
      </c>
      <c r="D62" s="314">
        <v>23.141200352096604</v>
      </c>
      <c r="E62" s="312">
        <v>48531.548989425908</v>
      </c>
      <c r="F62" s="313">
        <v>9390.1900744710038</v>
      </c>
      <c r="G62" s="315">
        <v>19.348630468227885</v>
      </c>
      <c r="H62" s="312">
        <v>116890.28074575873</v>
      </c>
      <c r="I62" s="313">
        <v>16573.755993689061</v>
      </c>
      <c r="J62" s="314">
        <v>14.178899980347962</v>
      </c>
      <c r="K62" s="322"/>
    </row>
    <row r="63" spans="1:12" ht="15.75" thickBot="1" x14ac:dyDescent="0.3">
      <c r="A63" s="323">
        <v>2021</v>
      </c>
      <c r="B63" s="170">
        <v>6956.6904319625546</v>
      </c>
      <c r="C63" s="171">
        <v>1602.7581953613317</v>
      </c>
      <c r="D63" s="324">
        <v>23.039090369717329</v>
      </c>
      <c r="E63" s="170">
        <v>56357.90388939868</v>
      </c>
      <c r="F63" s="171">
        <v>10929.61806713724</v>
      </c>
      <c r="G63" s="325">
        <v>19.393230253180473</v>
      </c>
      <c r="H63" s="170">
        <v>116366.43178264081</v>
      </c>
      <c r="I63" s="171">
        <v>17393.735755437338</v>
      </c>
      <c r="J63" s="326">
        <v>14.947382581883103</v>
      </c>
      <c r="K63" s="322"/>
    </row>
    <row r="64" spans="1:12" x14ac:dyDescent="0.25">
      <c r="A64" s="24" t="s">
        <v>491</v>
      </c>
    </row>
    <row r="65" spans="1:10" x14ac:dyDescent="0.25">
      <c r="A65" s="24" t="s">
        <v>502</v>
      </c>
    </row>
    <row r="66" spans="1:10" x14ac:dyDescent="0.25">
      <c r="A66" s="57" t="s">
        <v>503</v>
      </c>
    </row>
    <row r="67" spans="1:10" x14ac:dyDescent="0.25">
      <c r="A67" s="24" t="s">
        <v>488</v>
      </c>
    </row>
    <row r="68" spans="1:10" x14ac:dyDescent="0.25">
      <c r="A68" s="24" t="s">
        <v>495</v>
      </c>
    </row>
    <row r="69" spans="1:10" x14ac:dyDescent="0.25">
      <c r="A69" s="57" t="s">
        <v>489</v>
      </c>
    </row>
    <row r="70" spans="1:10" x14ac:dyDescent="0.25">
      <c r="A70" s="57" t="s">
        <v>532</v>
      </c>
      <c r="B70" s="277"/>
      <c r="C70" s="289"/>
      <c r="D70" s="277"/>
      <c r="E70" s="289"/>
      <c r="F70" s="277"/>
      <c r="G70" s="328"/>
      <c r="H70" s="277"/>
      <c r="I70" s="289"/>
      <c r="J70" s="277"/>
    </row>
    <row r="71" spans="1:10" x14ac:dyDescent="0.25">
      <c r="A71" s="57" t="s">
        <v>561</v>
      </c>
      <c r="B71" s="277"/>
      <c r="C71" s="289"/>
      <c r="D71" s="277"/>
      <c r="E71" s="289"/>
      <c r="F71" s="277"/>
      <c r="G71" s="328"/>
      <c r="H71" s="277"/>
      <c r="I71" s="289"/>
      <c r="J71" s="277"/>
    </row>
    <row r="72" spans="1:10" x14ac:dyDescent="0.25">
      <c r="A72" s="57" t="s">
        <v>562</v>
      </c>
      <c r="B72" s="277"/>
      <c r="C72" s="289"/>
      <c r="D72" s="277"/>
      <c r="E72" s="289"/>
      <c r="F72" s="277"/>
      <c r="G72" s="328"/>
      <c r="H72" s="277"/>
      <c r="I72" s="289"/>
      <c r="J72" s="277"/>
    </row>
    <row r="73" spans="1:10" x14ac:dyDescent="0.25">
      <c r="B73" s="68"/>
      <c r="C73" s="68"/>
      <c r="D73" s="68"/>
      <c r="E73" s="68"/>
      <c r="F73" s="68"/>
      <c r="G73" s="329"/>
      <c r="H73" s="68"/>
      <c r="I73" s="68"/>
      <c r="J73" s="68"/>
    </row>
  </sheetData>
  <mergeCells count="4">
    <mergeCell ref="A2:A3"/>
    <mergeCell ref="B2:D2"/>
    <mergeCell ref="E2:G2"/>
    <mergeCell ref="H2:J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07381-6CE8-4618-B0E9-881367B1F8A7}">
  <sheetPr>
    <tabColor rgb="FFFFFF00"/>
  </sheetPr>
  <dimension ref="A1:Q216"/>
  <sheetViews>
    <sheetView workbookViewId="0">
      <pane ySplit="1" topLeftCell="A187" activePane="bottomLeft" state="frozen"/>
      <selection activeCell="J1" sqref="A1:J1"/>
      <selection pane="bottomLeft" activeCell="J1" sqref="A1:J1"/>
    </sheetView>
  </sheetViews>
  <sheetFormatPr defaultColWidth="9.140625" defaultRowHeight="15" x14ac:dyDescent="0.25"/>
  <cols>
    <col min="1" max="1" width="17.7109375" style="149" bestFit="1" customWidth="1"/>
    <col min="2" max="2" width="11.28515625" style="149" customWidth="1"/>
    <col min="3" max="3" width="10.28515625" customWidth="1"/>
    <col min="4" max="4" width="10.140625" customWidth="1"/>
    <col min="5" max="5" width="10" style="149" customWidth="1"/>
    <col min="6" max="6" width="9.7109375" style="149" customWidth="1"/>
    <col min="7" max="7" width="44.7109375" bestFit="1" customWidth="1"/>
    <col min="8" max="8" width="22.5703125" customWidth="1"/>
    <col min="9" max="9" width="22.85546875" bestFit="1" customWidth="1"/>
    <col min="10" max="11" width="15" customWidth="1"/>
    <col min="14" max="14" width="12.7109375" bestFit="1" customWidth="1"/>
    <col min="15" max="15" width="10.7109375" customWidth="1"/>
    <col min="16" max="16" width="44.7109375" bestFit="1" customWidth="1"/>
  </cols>
  <sheetData>
    <row r="1" spans="1:17" s="204" customFormat="1" ht="60" x14ac:dyDescent="0.25">
      <c r="A1" s="144" t="s">
        <v>1446</v>
      </c>
      <c r="B1" s="144" t="s">
        <v>1447</v>
      </c>
      <c r="C1" s="203" t="s">
        <v>1448</v>
      </c>
      <c r="D1" s="203" t="s">
        <v>1449</v>
      </c>
      <c r="E1" s="144" t="s">
        <v>1450</v>
      </c>
      <c r="F1" s="144" t="s">
        <v>1451</v>
      </c>
      <c r="G1" s="203" t="s">
        <v>1452</v>
      </c>
      <c r="H1" s="203" t="s">
        <v>1453</v>
      </c>
      <c r="I1" s="203" t="s">
        <v>1454</v>
      </c>
      <c r="J1" s="203" t="s">
        <v>1455</v>
      </c>
      <c r="K1" s="203" t="s">
        <v>1385</v>
      </c>
      <c r="L1" s="203" t="s">
        <v>1456</v>
      </c>
      <c r="M1" s="203" t="s">
        <v>1457</v>
      </c>
      <c r="N1" s="203" t="s">
        <v>1458</v>
      </c>
      <c r="O1" s="144" t="s">
        <v>1459</v>
      </c>
      <c r="P1" s="144" t="s">
        <v>1460</v>
      </c>
      <c r="Q1" s="204" t="s">
        <v>1371</v>
      </c>
    </row>
    <row r="2" spans="1:17" x14ac:dyDescent="0.25">
      <c r="A2" t="s">
        <v>1066</v>
      </c>
      <c r="B2" t="s">
        <v>1540</v>
      </c>
      <c r="C2" s="149" t="s">
        <v>1470</v>
      </c>
      <c r="D2" s="149">
        <v>331030</v>
      </c>
      <c r="E2" s="149" t="s">
        <v>1428</v>
      </c>
      <c r="F2" s="149" t="s">
        <v>1462</v>
      </c>
      <c r="G2" t="s">
        <v>64</v>
      </c>
      <c r="H2" t="s">
        <v>63</v>
      </c>
      <c r="I2" t="s">
        <v>1541</v>
      </c>
      <c r="J2" t="s">
        <v>578</v>
      </c>
      <c r="K2" t="s">
        <v>64</v>
      </c>
      <c r="L2">
        <v>1398012</v>
      </c>
      <c r="M2">
        <v>60.912222200000002</v>
      </c>
      <c r="N2">
        <v>-161.2138889</v>
      </c>
      <c r="O2" t="s">
        <v>9</v>
      </c>
      <c r="P2" t="s">
        <v>64</v>
      </c>
      <c r="Q2">
        <v>635</v>
      </c>
    </row>
    <row r="3" spans="1:17" x14ac:dyDescent="0.25">
      <c r="A3" t="s">
        <v>1250</v>
      </c>
      <c r="B3" t="s">
        <v>1580</v>
      </c>
      <c r="C3" s="149" t="s">
        <v>1470</v>
      </c>
      <c r="D3" s="149">
        <v>332570</v>
      </c>
      <c r="E3" s="149" t="s">
        <v>1428</v>
      </c>
      <c r="F3" s="149" t="s">
        <v>1462</v>
      </c>
      <c r="G3" t="s">
        <v>346</v>
      </c>
      <c r="H3" t="s">
        <v>345</v>
      </c>
      <c r="I3" t="s">
        <v>1581</v>
      </c>
      <c r="J3" t="s">
        <v>989</v>
      </c>
      <c r="K3" t="s">
        <v>346</v>
      </c>
      <c r="L3">
        <v>1410198</v>
      </c>
      <c r="M3">
        <v>66.006388900000005</v>
      </c>
      <c r="N3">
        <v>-149.09083330000001</v>
      </c>
      <c r="O3" t="s">
        <v>14</v>
      </c>
      <c r="P3" t="s">
        <v>346</v>
      </c>
      <c r="Q3">
        <v>709</v>
      </c>
    </row>
    <row r="4" spans="1:17" x14ac:dyDescent="0.25">
      <c r="A4" t="s">
        <v>1266</v>
      </c>
      <c r="B4" t="s">
        <v>1610</v>
      </c>
      <c r="C4" s="149" t="s">
        <v>1470</v>
      </c>
      <c r="D4" s="149">
        <v>332880</v>
      </c>
      <c r="E4" s="149" t="s">
        <v>1428</v>
      </c>
      <c r="F4" s="149" t="s">
        <v>1462</v>
      </c>
      <c r="G4" t="s">
        <v>377</v>
      </c>
      <c r="H4" t="s">
        <v>376</v>
      </c>
      <c r="I4" t="s">
        <v>1611</v>
      </c>
      <c r="J4" t="s">
        <v>1041</v>
      </c>
      <c r="K4" t="s">
        <v>377</v>
      </c>
      <c r="L4">
        <v>1411644</v>
      </c>
      <c r="M4">
        <v>67.013888899999998</v>
      </c>
      <c r="N4">
        <v>-146.41861109999999</v>
      </c>
      <c r="O4" t="s">
        <v>14</v>
      </c>
      <c r="P4" t="s">
        <v>377</v>
      </c>
      <c r="Q4">
        <v>663</v>
      </c>
    </row>
    <row r="5" spans="1:17" x14ac:dyDescent="0.25">
      <c r="A5" t="s">
        <v>1437</v>
      </c>
      <c r="B5" t="s">
        <v>1644</v>
      </c>
      <c r="C5" s="149">
        <v>42889</v>
      </c>
      <c r="D5" s="149"/>
      <c r="E5" s="149" t="s">
        <v>1467</v>
      </c>
      <c r="F5" s="149" t="s">
        <v>1428</v>
      </c>
      <c r="G5" t="s">
        <v>517</v>
      </c>
      <c r="H5" t="s">
        <v>517</v>
      </c>
      <c r="I5" t="s">
        <v>1635</v>
      </c>
      <c r="J5" t="s">
        <v>596</v>
      </c>
      <c r="O5" t="s">
        <v>12</v>
      </c>
      <c r="P5" t="s">
        <v>517</v>
      </c>
    </row>
    <row r="6" spans="1:17" x14ac:dyDescent="0.25">
      <c r="A6" t="s">
        <v>1438</v>
      </c>
      <c r="B6" t="s">
        <v>1645</v>
      </c>
      <c r="C6" s="149">
        <v>431</v>
      </c>
      <c r="D6" s="149"/>
      <c r="E6" s="149" t="s">
        <v>1467</v>
      </c>
      <c r="F6" s="149" t="s">
        <v>1428</v>
      </c>
      <c r="G6" t="s">
        <v>1646</v>
      </c>
      <c r="H6" t="s">
        <v>1646</v>
      </c>
    </row>
    <row r="7" spans="1:17" x14ac:dyDescent="0.25">
      <c r="A7" t="s">
        <v>1439</v>
      </c>
      <c r="B7" t="s">
        <v>1647</v>
      </c>
      <c r="C7" s="149">
        <v>13880</v>
      </c>
      <c r="D7" s="149"/>
      <c r="E7" s="149" t="s">
        <v>1467</v>
      </c>
      <c r="F7" s="149" t="s">
        <v>1428</v>
      </c>
      <c r="G7" t="s">
        <v>1648</v>
      </c>
      <c r="H7" t="s">
        <v>1648</v>
      </c>
    </row>
    <row r="8" spans="1:17" x14ac:dyDescent="0.25">
      <c r="A8" t="s">
        <v>1440</v>
      </c>
      <c r="B8" t="s">
        <v>1649</v>
      </c>
      <c r="C8" s="149">
        <v>22200</v>
      </c>
      <c r="D8" s="149"/>
      <c r="E8" s="149" t="s">
        <v>1467</v>
      </c>
      <c r="F8" s="149" t="s">
        <v>1428</v>
      </c>
      <c r="G8" t="s">
        <v>1387</v>
      </c>
      <c r="H8" t="s">
        <v>1387</v>
      </c>
      <c r="I8" t="s">
        <v>1635</v>
      </c>
      <c r="J8" t="s">
        <v>596</v>
      </c>
      <c r="O8" t="s">
        <v>12</v>
      </c>
      <c r="P8" t="s">
        <v>1387</v>
      </c>
    </row>
    <row r="9" spans="1:17" x14ac:dyDescent="0.25">
      <c r="A9" t="s">
        <v>1441</v>
      </c>
      <c r="B9" t="s">
        <v>1650</v>
      </c>
      <c r="C9" s="149">
        <v>19553</v>
      </c>
      <c r="D9" s="149"/>
      <c r="E9" s="149" t="s">
        <v>1467</v>
      </c>
      <c r="F9" s="149" t="s">
        <v>1428</v>
      </c>
      <c r="G9" t="s">
        <v>1035</v>
      </c>
      <c r="H9" t="s">
        <v>1035</v>
      </c>
    </row>
    <row r="10" spans="1:17" x14ac:dyDescent="0.25">
      <c r="A10" t="s">
        <v>1444</v>
      </c>
      <c r="B10" t="s">
        <v>1655</v>
      </c>
      <c r="C10" s="149">
        <v>60770</v>
      </c>
      <c r="D10" s="149"/>
      <c r="E10" s="149" t="s">
        <v>1467</v>
      </c>
      <c r="F10" s="149" t="s">
        <v>1428</v>
      </c>
      <c r="G10" t="s">
        <v>344</v>
      </c>
      <c r="H10" t="s">
        <v>344</v>
      </c>
      <c r="I10" t="s">
        <v>1632</v>
      </c>
      <c r="J10" t="s">
        <v>860</v>
      </c>
      <c r="O10" t="s">
        <v>13</v>
      </c>
      <c r="P10" t="s">
        <v>344</v>
      </c>
    </row>
    <row r="11" spans="1:17" x14ac:dyDescent="0.25">
      <c r="A11" t="s">
        <v>1169</v>
      </c>
      <c r="B11" t="s">
        <v>1684</v>
      </c>
      <c r="C11" s="149" t="s">
        <v>1470</v>
      </c>
      <c r="D11" s="149">
        <v>331850</v>
      </c>
      <c r="E11" s="149" t="s">
        <v>1428</v>
      </c>
      <c r="F11" s="149" t="s">
        <v>1462</v>
      </c>
      <c r="G11" t="s">
        <v>178</v>
      </c>
      <c r="H11" t="s">
        <v>177</v>
      </c>
      <c r="I11" t="s">
        <v>1685</v>
      </c>
      <c r="J11" t="s">
        <v>764</v>
      </c>
      <c r="K11" t="s">
        <v>178</v>
      </c>
      <c r="L11">
        <v>1421254</v>
      </c>
      <c r="M11">
        <v>60.063333299999996</v>
      </c>
      <c r="N11">
        <v>-148.01138889999999</v>
      </c>
      <c r="O11" t="s">
        <v>7</v>
      </c>
      <c r="P11" t="s">
        <v>178</v>
      </c>
      <c r="Q11">
        <v>686</v>
      </c>
    </row>
    <row r="12" spans="1:17" x14ac:dyDescent="0.25">
      <c r="A12" t="s">
        <v>1199</v>
      </c>
      <c r="B12" t="s">
        <v>1707</v>
      </c>
      <c r="C12" s="149">
        <v>9416</v>
      </c>
      <c r="D12" s="149">
        <v>332060</v>
      </c>
      <c r="E12" s="149" t="s">
        <v>1467</v>
      </c>
      <c r="F12" s="149" t="s">
        <v>1462</v>
      </c>
      <c r="G12" t="s">
        <v>244</v>
      </c>
      <c r="H12" t="s">
        <v>243</v>
      </c>
      <c r="I12" t="s">
        <v>1708</v>
      </c>
      <c r="J12" t="s">
        <v>858</v>
      </c>
      <c r="K12" t="s">
        <v>244</v>
      </c>
      <c r="L12">
        <v>1412894</v>
      </c>
      <c r="M12">
        <v>66.075555600000001</v>
      </c>
      <c r="N12">
        <v>-162.71722220000001</v>
      </c>
      <c r="O12" t="s">
        <v>11</v>
      </c>
      <c r="P12" t="s">
        <v>244</v>
      </c>
      <c r="Q12">
        <v>369</v>
      </c>
    </row>
    <row r="13" spans="1:17" x14ac:dyDescent="0.25">
      <c r="A13" t="s">
        <v>1181</v>
      </c>
      <c r="B13" t="s">
        <v>1719</v>
      </c>
      <c r="C13" s="149">
        <v>5721</v>
      </c>
      <c r="D13" s="149">
        <v>331960</v>
      </c>
      <c r="E13" s="149" t="s">
        <v>1467</v>
      </c>
      <c r="F13" s="149" t="s">
        <v>1462</v>
      </c>
      <c r="G13" t="s">
        <v>207</v>
      </c>
      <c r="H13" t="s">
        <v>206</v>
      </c>
      <c r="I13" t="s">
        <v>1720</v>
      </c>
      <c r="J13" t="s">
        <v>810</v>
      </c>
      <c r="K13" t="s">
        <v>207</v>
      </c>
      <c r="L13">
        <v>1401787</v>
      </c>
      <c r="M13">
        <v>58.194444400000002</v>
      </c>
      <c r="N13">
        <v>-136.34333330000001</v>
      </c>
      <c r="O13" t="s">
        <v>13</v>
      </c>
      <c r="P13" t="s">
        <v>207</v>
      </c>
      <c r="Q13">
        <v>701</v>
      </c>
    </row>
    <row r="14" spans="1:17" x14ac:dyDescent="0.25">
      <c r="A14" t="s">
        <v>1071</v>
      </c>
      <c r="B14" t="s">
        <v>1461</v>
      </c>
      <c r="C14" s="149">
        <v>213</v>
      </c>
      <c r="D14" s="149"/>
      <c r="E14" s="149" t="s">
        <v>1462</v>
      </c>
      <c r="F14" s="149" t="s">
        <v>1428</v>
      </c>
      <c r="G14" t="s">
        <v>1280</v>
      </c>
      <c r="H14" t="s">
        <v>1280</v>
      </c>
      <c r="I14" t="s">
        <v>1463</v>
      </c>
      <c r="J14" t="s">
        <v>583</v>
      </c>
      <c r="K14" t="s">
        <v>69</v>
      </c>
      <c r="L14">
        <v>1404263</v>
      </c>
      <c r="M14">
        <v>58.301944399999996</v>
      </c>
      <c r="N14">
        <v>-134.4197222</v>
      </c>
      <c r="O14" t="s">
        <v>13</v>
      </c>
      <c r="P14" t="s">
        <v>1072</v>
      </c>
      <c r="Q14">
        <v>1</v>
      </c>
    </row>
    <row r="15" spans="1:17" x14ac:dyDescent="0.25">
      <c r="A15" t="s">
        <v>1177</v>
      </c>
      <c r="B15" t="s">
        <v>1620</v>
      </c>
      <c r="C15" s="149">
        <v>4329</v>
      </c>
      <c r="D15" s="149"/>
      <c r="E15" s="149" t="s">
        <v>1467</v>
      </c>
      <c r="F15" s="149" t="s">
        <v>1462</v>
      </c>
      <c r="G15" t="s">
        <v>784</v>
      </c>
      <c r="H15" t="s">
        <v>784</v>
      </c>
      <c r="I15" t="s">
        <v>1621</v>
      </c>
      <c r="J15" t="s">
        <v>786</v>
      </c>
      <c r="K15" t="s">
        <v>198</v>
      </c>
      <c r="L15">
        <v>1412465</v>
      </c>
      <c r="M15">
        <v>61.130833299999999</v>
      </c>
      <c r="N15">
        <v>-146.34833330000001</v>
      </c>
      <c r="O15" t="s">
        <v>7</v>
      </c>
      <c r="P15" t="s">
        <v>538</v>
      </c>
      <c r="Q15">
        <v>2</v>
      </c>
    </row>
    <row r="16" spans="1:17" x14ac:dyDescent="0.25">
      <c r="A16" t="s">
        <v>1213</v>
      </c>
      <c r="B16" t="s">
        <v>1744</v>
      </c>
      <c r="C16" s="149">
        <v>11824</v>
      </c>
      <c r="D16" s="149"/>
      <c r="E16" s="149" t="s">
        <v>1462</v>
      </c>
      <c r="F16" s="149" t="s">
        <v>1428</v>
      </c>
      <c r="G16" t="s">
        <v>905</v>
      </c>
      <c r="H16" t="s">
        <v>905</v>
      </c>
      <c r="I16" t="s">
        <v>1635</v>
      </c>
      <c r="J16" t="s">
        <v>596</v>
      </c>
      <c r="K16" t="s">
        <v>540</v>
      </c>
      <c r="L16">
        <v>1411788</v>
      </c>
      <c r="M16">
        <v>61.5813889</v>
      </c>
      <c r="N16">
        <v>-149.43944440000001</v>
      </c>
      <c r="O16" t="s">
        <v>12</v>
      </c>
      <c r="P16" t="s">
        <v>541</v>
      </c>
      <c r="Q16">
        <v>5</v>
      </c>
    </row>
    <row r="17" spans="1:17" x14ac:dyDescent="0.25">
      <c r="A17" t="s">
        <v>1263</v>
      </c>
      <c r="B17" t="s">
        <v>1606</v>
      </c>
      <c r="C17" s="149">
        <v>40548</v>
      </c>
      <c r="D17" s="149">
        <v>332850</v>
      </c>
      <c r="E17" s="149" t="s">
        <v>1467</v>
      </c>
      <c r="F17" s="149" t="s">
        <v>1462</v>
      </c>
      <c r="G17" t="s">
        <v>372</v>
      </c>
      <c r="H17" t="s">
        <v>371</v>
      </c>
      <c r="I17" t="s">
        <v>1607</v>
      </c>
      <c r="J17" t="s">
        <v>1028</v>
      </c>
      <c r="K17" t="s">
        <v>372</v>
      </c>
      <c r="L17">
        <v>1411517</v>
      </c>
      <c r="M17">
        <v>63.873055600000001</v>
      </c>
      <c r="N17">
        <v>-160.78805560000001</v>
      </c>
      <c r="O17" t="s">
        <v>5</v>
      </c>
      <c r="P17" t="s">
        <v>372</v>
      </c>
      <c r="Q17">
        <v>8</v>
      </c>
    </row>
    <row r="18" spans="1:17" x14ac:dyDescent="0.25">
      <c r="A18" t="s">
        <v>1211</v>
      </c>
      <c r="B18" t="s">
        <v>1480</v>
      </c>
      <c r="C18" s="149" t="s">
        <v>1470</v>
      </c>
      <c r="D18" s="149">
        <v>332190</v>
      </c>
      <c r="E18" s="149" t="s">
        <v>1428</v>
      </c>
      <c r="F18" s="149" t="s">
        <v>1462</v>
      </c>
      <c r="G18" t="s">
        <v>403</v>
      </c>
      <c r="H18" t="s">
        <v>402</v>
      </c>
      <c r="I18" t="s">
        <v>1481</v>
      </c>
      <c r="J18" t="s">
        <v>901</v>
      </c>
      <c r="K18" t="s">
        <v>403</v>
      </c>
      <c r="L18">
        <v>1405351</v>
      </c>
      <c r="M18">
        <v>61.356388899999999</v>
      </c>
      <c r="N18">
        <v>-155.43555559999999</v>
      </c>
      <c r="O18" t="s">
        <v>9</v>
      </c>
      <c r="P18" t="s">
        <v>403</v>
      </c>
      <c r="Q18">
        <v>13</v>
      </c>
    </row>
    <row r="19" spans="1:17" x14ac:dyDescent="0.25">
      <c r="A19" t="s">
        <v>1254</v>
      </c>
      <c r="B19" t="s">
        <v>1588</v>
      </c>
      <c r="C19" s="149">
        <v>18480</v>
      </c>
      <c r="D19" s="149">
        <v>332610</v>
      </c>
      <c r="E19" s="149" t="s">
        <v>1467</v>
      </c>
      <c r="F19" s="149" t="s">
        <v>1462</v>
      </c>
      <c r="G19" t="s">
        <v>354</v>
      </c>
      <c r="H19" t="s">
        <v>353</v>
      </c>
      <c r="I19" t="s">
        <v>1589</v>
      </c>
      <c r="J19" t="s">
        <v>997</v>
      </c>
      <c r="K19" t="s">
        <v>354</v>
      </c>
      <c r="L19">
        <v>1415193</v>
      </c>
      <c r="M19">
        <v>60.864722200000003</v>
      </c>
      <c r="N19">
        <v>-146.67861110000001</v>
      </c>
      <c r="O19" t="s">
        <v>7</v>
      </c>
      <c r="P19" t="s">
        <v>354</v>
      </c>
      <c r="Q19">
        <v>16</v>
      </c>
    </row>
    <row r="20" spans="1:17" x14ac:dyDescent="0.25">
      <c r="A20" t="s">
        <v>1269</v>
      </c>
      <c r="B20" t="s">
        <v>1755</v>
      </c>
      <c r="C20" s="149">
        <v>9897</v>
      </c>
      <c r="D20" s="149">
        <v>332070</v>
      </c>
      <c r="E20" s="149" t="s">
        <v>1467</v>
      </c>
      <c r="F20" s="149" t="s">
        <v>1462</v>
      </c>
      <c r="G20" t="s">
        <v>252</v>
      </c>
      <c r="H20" t="s">
        <v>251</v>
      </c>
      <c r="I20" t="s">
        <v>1756</v>
      </c>
      <c r="J20" t="s">
        <v>867</v>
      </c>
      <c r="K20" t="s">
        <v>252</v>
      </c>
      <c r="L20">
        <v>1418792</v>
      </c>
      <c r="M20">
        <v>55.061666700000004</v>
      </c>
      <c r="N20">
        <v>-162.31027779999999</v>
      </c>
      <c r="O20" t="s">
        <v>4</v>
      </c>
      <c r="P20" t="s">
        <v>252</v>
      </c>
      <c r="Q20">
        <v>17</v>
      </c>
    </row>
    <row r="21" spans="1:17" x14ac:dyDescent="0.25">
      <c r="A21" t="s">
        <v>1222</v>
      </c>
      <c r="B21" t="s">
        <v>1501</v>
      </c>
      <c r="C21" s="149" t="s">
        <v>1470</v>
      </c>
      <c r="D21" s="149">
        <v>332300</v>
      </c>
      <c r="E21" s="149" t="s">
        <v>1428</v>
      </c>
      <c r="F21" s="149" t="s">
        <v>1462</v>
      </c>
      <c r="G21" t="s">
        <v>406</v>
      </c>
      <c r="H21" t="s">
        <v>405</v>
      </c>
      <c r="I21" t="s">
        <v>1502</v>
      </c>
      <c r="J21" t="s">
        <v>927</v>
      </c>
      <c r="K21" t="s">
        <v>406</v>
      </c>
      <c r="L21">
        <v>1406834</v>
      </c>
      <c r="M21">
        <v>60.708055600000002</v>
      </c>
      <c r="N21">
        <v>-161.76611109999999</v>
      </c>
      <c r="O21" t="s">
        <v>9</v>
      </c>
      <c r="P21" t="s">
        <v>406</v>
      </c>
      <c r="Q21">
        <v>18</v>
      </c>
    </row>
    <row r="22" spans="1:17" x14ac:dyDescent="0.25">
      <c r="A22" t="s">
        <v>1191</v>
      </c>
      <c r="B22" t="s">
        <v>1741</v>
      </c>
      <c r="C22" s="149">
        <v>9000</v>
      </c>
      <c r="D22" s="149">
        <v>332030</v>
      </c>
      <c r="E22" s="149" t="s">
        <v>1467</v>
      </c>
      <c r="F22" s="149" t="s">
        <v>1462</v>
      </c>
      <c r="G22" t="s">
        <v>233</v>
      </c>
      <c r="H22" t="s">
        <v>232</v>
      </c>
      <c r="I22" t="s">
        <v>1742</v>
      </c>
      <c r="J22" t="s">
        <v>844</v>
      </c>
      <c r="K22" t="s">
        <v>233</v>
      </c>
      <c r="L22">
        <v>1403596</v>
      </c>
      <c r="M22">
        <v>66.048888899999994</v>
      </c>
      <c r="N22">
        <v>-154.25555560000001</v>
      </c>
      <c r="O22" t="s">
        <v>14</v>
      </c>
      <c r="P22" t="s">
        <v>233</v>
      </c>
      <c r="Q22">
        <v>22</v>
      </c>
    </row>
    <row r="23" spans="1:17" x14ac:dyDescent="0.25">
      <c r="A23" t="s">
        <v>1244</v>
      </c>
      <c r="B23" t="s">
        <v>1559</v>
      </c>
      <c r="C23" s="149" t="s">
        <v>1470</v>
      </c>
      <c r="D23" s="149">
        <v>332530</v>
      </c>
      <c r="E23" s="149" t="s">
        <v>1428</v>
      </c>
      <c r="F23" s="149" t="s">
        <v>1462</v>
      </c>
      <c r="G23" t="s">
        <v>333</v>
      </c>
      <c r="H23" t="s">
        <v>332</v>
      </c>
      <c r="I23" t="s">
        <v>1560</v>
      </c>
      <c r="J23" t="s">
        <v>975</v>
      </c>
      <c r="K23" t="s">
        <v>333</v>
      </c>
      <c r="L23">
        <v>1408878</v>
      </c>
      <c r="M23">
        <v>64.739444399999996</v>
      </c>
      <c r="N23">
        <v>-155.4869444</v>
      </c>
      <c r="O23" t="s">
        <v>14</v>
      </c>
      <c r="P23" t="s">
        <v>333</v>
      </c>
      <c r="Q23">
        <v>24</v>
      </c>
    </row>
    <row r="24" spans="1:17" x14ac:dyDescent="0.25">
      <c r="A24" t="s">
        <v>1214</v>
      </c>
      <c r="B24" t="s">
        <v>1490</v>
      </c>
      <c r="C24" s="149">
        <v>12119</v>
      </c>
      <c r="D24" s="149">
        <v>332220</v>
      </c>
      <c r="E24" s="149" t="s">
        <v>1467</v>
      </c>
      <c r="F24" s="149" t="s">
        <v>1462</v>
      </c>
      <c r="G24" t="s">
        <v>273</v>
      </c>
      <c r="H24" t="s">
        <v>272</v>
      </c>
      <c r="I24" t="s">
        <v>1491</v>
      </c>
      <c r="J24" t="s">
        <v>908</v>
      </c>
      <c r="K24" t="s">
        <v>273</v>
      </c>
      <c r="L24">
        <v>1406131</v>
      </c>
      <c r="M24">
        <v>62.9563889</v>
      </c>
      <c r="N24">
        <v>-155.59583330000001</v>
      </c>
      <c r="O24" t="s">
        <v>14</v>
      </c>
      <c r="P24" t="s">
        <v>273</v>
      </c>
      <c r="Q24">
        <v>43</v>
      </c>
    </row>
    <row r="25" spans="1:17" x14ac:dyDescent="0.25">
      <c r="A25" t="s">
        <v>1212</v>
      </c>
      <c r="B25" t="s">
        <v>1485</v>
      </c>
      <c r="C25" s="149">
        <v>26317</v>
      </c>
      <c r="D25" s="149">
        <v>332210</v>
      </c>
      <c r="E25" s="149" t="s">
        <v>1467</v>
      </c>
      <c r="F25" s="149" t="s">
        <v>1462</v>
      </c>
      <c r="G25" t="s">
        <v>271</v>
      </c>
      <c r="H25" t="s">
        <v>270</v>
      </c>
      <c r="I25" t="s">
        <v>1486</v>
      </c>
      <c r="J25" t="s">
        <v>903</v>
      </c>
      <c r="K25" t="s">
        <v>271</v>
      </c>
      <c r="L25">
        <v>1405927</v>
      </c>
      <c r="M25">
        <v>58.981388899999999</v>
      </c>
      <c r="N25">
        <v>-159.05833329999999</v>
      </c>
      <c r="O25" t="s">
        <v>6</v>
      </c>
      <c r="P25" t="s">
        <v>271</v>
      </c>
      <c r="Q25">
        <v>44</v>
      </c>
    </row>
    <row r="26" spans="1:17" x14ac:dyDescent="0.25">
      <c r="A26" t="s">
        <v>1237</v>
      </c>
      <c r="B26" t="s">
        <v>1530</v>
      </c>
      <c r="C26" s="149">
        <v>14234</v>
      </c>
      <c r="D26" s="149">
        <v>332440</v>
      </c>
      <c r="E26" s="149" t="s">
        <v>1467</v>
      </c>
      <c r="F26" s="149" t="s">
        <v>1462</v>
      </c>
      <c r="G26" t="s">
        <v>314</v>
      </c>
      <c r="H26" t="s">
        <v>313</v>
      </c>
      <c r="I26" t="s">
        <v>1531</v>
      </c>
      <c r="J26" t="s">
        <v>958</v>
      </c>
      <c r="K26" t="s">
        <v>314</v>
      </c>
      <c r="L26">
        <v>1407684</v>
      </c>
      <c r="M26">
        <v>57.923611100000002</v>
      </c>
      <c r="N26">
        <v>-152.50222220000001</v>
      </c>
      <c r="O26" t="s">
        <v>8</v>
      </c>
      <c r="P26" t="s">
        <v>314</v>
      </c>
      <c r="Q26">
        <v>45</v>
      </c>
    </row>
    <row r="27" spans="1:17" x14ac:dyDescent="0.25">
      <c r="A27" t="s">
        <v>1165</v>
      </c>
      <c r="B27" t="s">
        <v>1666</v>
      </c>
      <c r="C27" s="149" t="s">
        <v>1470</v>
      </c>
      <c r="D27" s="149">
        <v>331790</v>
      </c>
      <c r="E27" s="149" t="s">
        <v>1428</v>
      </c>
      <c r="F27" s="149" t="s">
        <v>1462</v>
      </c>
      <c r="G27" t="s">
        <v>170</v>
      </c>
      <c r="H27" t="s">
        <v>169</v>
      </c>
      <c r="I27" t="s">
        <v>1667</v>
      </c>
      <c r="J27" t="s">
        <v>755</v>
      </c>
      <c r="K27" t="s">
        <v>170</v>
      </c>
      <c r="L27">
        <v>1398776</v>
      </c>
      <c r="M27">
        <v>66.359444400000001</v>
      </c>
      <c r="N27">
        <v>-147.39638890000001</v>
      </c>
      <c r="O27" t="s">
        <v>14</v>
      </c>
      <c r="P27" t="s">
        <v>170</v>
      </c>
      <c r="Q27">
        <v>61</v>
      </c>
    </row>
    <row r="28" spans="1:17" x14ac:dyDescent="0.25">
      <c r="A28" t="s">
        <v>1247</v>
      </c>
      <c r="B28" t="s">
        <v>1567</v>
      </c>
      <c r="C28" s="149"/>
      <c r="D28" s="149">
        <v>332540</v>
      </c>
      <c r="E28" s="149" t="s">
        <v>1428</v>
      </c>
      <c r="F28" s="149" t="s">
        <v>1462</v>
      </c>
      <c r="G28" t="s">
        <v>358</v>
      </c>
      <c r="H28" t="s">
        <v>357</v>
      </c>
      <c r="I28" t="s">
        <v>1568</v>
      </c>
      <c r="J28" t="s">
        <v>1001</v>
      </c>
      <c r="K28" t="s">
        <v>358</v>
      </c>
      <c r="L28">
        <v>1419182</v>
      </c>
      <c r="M28">
        <v>55.339722199999997</v>
      </c>
      <c r="N28">
        <v>-160.49722220000001</v>
      </c>
      <c r="O28" t="s">
        <v>4</v>
      </c>
      <c r="P28" t="s">
        <v>358</v>
      </c>
      <c r="Q28">
        <v>91</v>
      </c>
    </row>
    <row r="29" spans="1:17" x14ac:dyDescent="0.25">
      <c r="A29" t="s">
        <v>1445</v>
      </c>
      <c r="B29" t="s">
        <v>1757</v>
      </c>
      <c r="C29" s="149">
        <v>26754</v>
      </c>
      <c r="D29" s="149"/>
      <c r="E29" s="149" t="s">
        <v>1462</v>
      </c>
      <c r="F29" s="149" t="s">
        <v>1428</v>
      </c>
      <c r="G29" t="s">
        <v>1758</v>
      </c>
      <c r="H29" t="s">
        <v>1758</v>
      </c>
      <c r="I29" t="s">
        <v>1759</v>
      </c>
      <c r="J29" t="s">
        <v>1760</v>
      </c>
      <c r="K29" t="s">
        <v>1388</v>
      </c>
      <c r="L29">
        <v>1866966</v>
      </c>
      <c r="M29">
        <v>63.089722199999997</v>
      </c>
      <c r="N29">
        <v>-145.6130556</v>
      </c>
      <c r="O29" t="s">
        <v>7</v>
      </c>
      <c r="P29" t="s">
        <v>1388</v>
      </c>
      <c r="Q29">
        <v>91</v>
      </c>
    </row>
    <row r="30" spans="1:17" x14ac:dyDescent="0.25">
      <c r="A30" t="s">
        <v>1267</v>
      </c>
      <c r="B30" t="s">
        <v>1616</v>
      </c>
      <c r="C30" s="149">
        <v>20535</v>
      </c>
      <c r="D30" s="149">
        <v>332890</v>
      </c>
      <c r="E30" s="149" t="s">
        <v>1467</v>
      </c>
      <c r="F30" s="149" t="s">
        <v>1462</v>
      </c>
      <c r="G30" t="s">
        <v>379</v>
      </c>
      <c r="H30" t="s">
        <v>378</v>
      </c>
      <c r="I30" t="s">
        <v>1617</v>
      </c>
      <c r="J30" t="s">
        <v>1276</v>
      </c>
      <c r="K30" t="s">
        <v>379</v>
      </c>
      <c r="L30">
        <v>1411989</v>
      </c>
      <c r="M30">
        <v>64.681388900000002</v>
      </c>
      <c r="N30">
        <v>-163.40555560000001</v>
      </c>
      <c r="O30" t="s">
        <v>5</v>
      </c>
      <c r="P30" t="s">
        <v>379</v>
      </c>
      <c r="Q30">
        <v>92</v>
      </c>
    </row>
    <row r="31" spans="1:17" x14ac:dyDescent="0.25">
      <c r="A31" t="s">
        <v>1261</v>
      </c>
      <c r="B31" t="s">
        <v>1604</v>
      </c>
      <c r="C31" s="149" t="s">
        <v>1470</v>
      </c>
      <c r="D31" s="149">
        <v>332730</v>
      </c>
      <c r="E31" s="149" t="s">
        <v>1428</v>
      </c>
      <c r="F31" s="149" t="s">
        <v>1462</v>
      </c>
      <c r="G31" t="s">
        <v>368</v>
      </c>
      <c r="H31" t="s">
        <v>367</v>
      </c>
      <c r="I31" t="s">
        <v>1605</v>
      </c>
      <c r="J31" t="s">
        <v>1021</v>
      </c>
      <c r="K31" t="s">
        <v>368</v>
      </c>
      <c r="L31">
        <v>1416737</v>
      </c>
      <c r="M31">
        <v>59.079166700000002</v>
      </c>
      <c r="N31">
        <v>-160.27500000000001</v>
      </c>
      <c r="O31" t="s">
        <v>6</v>
      </c>
      <c r="P31" t="s">
        <v>368</v>
      </c>
      <c r="Q31">
        <v>100</v>
      </c>
    </row>
    <row r="32" spans="1:17" x14ac:dyDescent="0.25">
      <c r="A32" t="s">
        <v>1252</v>
      </c>
      <c r="B32" t="s">
        <v>1548</v>
      </c>
      <c r="C32" s="149" t="s">
        <v>1470</v>
      </c>
      <c r="D32" s="149">
        <v>332590</v>
      </c>
      <c r="E32" s="149" t="s">
        <v>1428</v>
      </c>
      <c r="F32" s="149" t="s">
        <v>1462</v>
      </c>
      <c r="G32" t="s">
        <v>350</v>
      </c>
      <c r="H32" t="s">
        <v>349</v>
      </c>
      <c r="I32" t="s">
        <v>1549</v>
      </c>
      <c r="J32" t="s">
        <v>993</v>
      </c>
      <c r="K32" t="s">
        <v>350</v>
      </c>
      <c r="L32">
        <v>1408208</v>
      </c>
      <c r="M32">
        <v>60.202500000000001</v>
      </c>
      <c r="N32">
        <v>-154.31277779999999</v>
      </c>
      <c r="O32" t="s">
        <v>6</v>
      </c>
      <c r="P32" t="s">
        <v>350</v>
      </c>
      <c r="Q32">
        <v>106</v>
      </c>
    </row>
    <row r="33" spans="1:17" x14ac:dyDescent="0.25">
      <c r="A33" t="s">
        <v>1270</v>
      </c>
      <c r="B33" t="s">
        <v>1536</v>
      </c>
      <c r="C33" s="149">
        <v>14832</v>
      </c>
      <c r="D33" s="149">
        <v>332470</v>
      </c>
      <c r="E33" s="149" t="s">
        <v>1467</v>
      </c>
      <c r="F33" s="149" t="s">
        <v>1462</v>
      </c>
      <c r="G33" t="s">
        <v>292</v>
      </c>
      <c r="H33" t="s">
        <v>291</v>
      </c>
      <c r="I33" t="s">
        <v>1537</v>
      </c>
      <c r="J33" t="s">
        <v>1049</v>
      </c>
      <c r="K33" t="s">
        <v>292</v>
      </c>
      <c r="L33">
        <v>1407902</v>
      </c>
      <c r="M33">
        <v>55.913984599999999</v>
      </c>
      <c r="N33">
        <v>-159.16327670000001</v>
      </c>
      <c r="O33" t="s">
        <v>6</v>
      </c>
      <c r="P33" t="s">
        <v>292</v>
      </c>
      <c r="Q33">
        <v>108</v>
      </c>
    </row>
    <row r="34" spans="1:17" x14ac:dyDescent="0.25">
      <c r="A34" t="s">
        <v>1433</v>
      </c>
      <c r="B34" t="s">
        <v>1633</v>
      </c>
      <c r="C34" s="149">
        <v>16955</v>
      </c>
      <c r="D34" s="149"/>
      <c r="E34" s="149" t="s">
        <v>1467</v>
      </c>
      <c r="G34" t="s">
        <v>1634</v>
      </c>
      <c r="H34" t="s">
        <v>1634</v>
      </c>
      <c r="I34" t="s">
        <v>1635</v>
      </c>
      <c r="J34" t="s">
        <v>596</v>
      </c>
      <c r="K34" t="s">
        <v>339</v>
      </c>
      <c r="L34">
        <v>1414598</v>
      </c>
      <c r="M34">
        <v>60.1041667</v>
      </c>
      <c r="N34">
        <v>-149.4422222</v>
      </c>
      <c r="O34" t="s">
        <v>12</v>
      </c>
      <c r="P34" t="s">
        <v>544</v>
      </c>
      <c r="Q34">
        <v>108</v>
      </c>
    </row>
    <row r="35" spans="1:17" x14ac:dyDescent="0.25">
      <c r="A35" t="s">
        <v>1268</v>
      </c>
      <c r="B35" t="s">
        <v>1639</v>
      </c>
      <c r="C35" s="149">
        <v>21015</v>
      </c>
      <c r="D35" s="149"/>
      <c r="E35" s="149" t="s">
        <v>1467</v>
      </c>
      <c r="G35" t="s">
        <v>1285</v>
      </c>
      <c r="H35" t="s">
        <v>1285</v>
      </c>
      <c r="I35" t="s">
        <v>1632</v>
      </c>
      <c r="J35" t="s">
        <v>860</v>
      </c>
      <c r="K35" t="s">
        <v>381</v>
      </c>
      <c r="L35">
        <v>1415843</v>
      </c>
      <c r="M35">
        <v>56.470833300000002</v>
      </c>
      <c r="N35">
        <v>-132.37666669999999</v>
      </c>
      <c r="O35" t="s">
        <v>13</v>
      </c>
      <c r="P35" t="s">
        <v>381</v>
      </c>
      <c r="Q35">
        <v>111</v>
      </c>
    </row>
    <row r="36" spans="1:17" x14ac:dyDescent="0.25">
      <c r="A36" t="s">
        <v>1159</v>
      </c>
      <c r="B36" t="s">
        <v>1636</v>
      </c>
      <c r="C36" s="149">
        <v>599</v>
      </c>
      <c r="D36" s="149"/>
      <c r="E36" s="149" t="s">
        <v>1462</v>
      </c>
      <c r="F36" s="149" t="s">
        <v>1428</v>
      </c>
      <c r="G36" t="s">
        <v>1284</v>
      </c>
      <c r="H36" t="s">
        <v>1284</v>
      </c>
      <c r="I36" t="s">
        <v>1635</v>
      </c>
      <c r="J36" t="s">
        <v>596</v>
      </c>
      <c r="K36" t="s">
        <v>155</v>
      </c>
      <c r="L36">
        <v>1398242</v>
      </c>
      <c r="M36">
        <v>61.2180556</v>
      </c>
      <c r="N36">
        <v>-149.9002778</v>
      </c>
      <c r="O36" t="s">
        <v>12</v>
      </c>
      <c r="P36" t="s">
        <v>155</v>
      </c>
      <c r="Q36">
        <v>121</v>
      </c>
    </row>
    <row r="37" spans="1:17" x14ac:dyDescent="0.25">
      <c r="A37" t="s">
        <v>1443</v>
      </c>
      <c r="B37" t="s">
        <v>1654</v>
      </c>
      <c r="C37" s="149">
        <v>49803</v>
      </c>
      <c r="D37" s="149"/>
      <c r="E37" s="149" t="s">
        <v>1467</v>
      </c>
      <c r="F37" s="149" t="s">
        <v>1428</v>
      </c>
      <c r="G37" t="s">
        <v>1068</v>
      </c>
      <c r="H37" t="s">
        <v>1068</v>
      </c>
      <c r="I37" t="s">
        <v>1635</v>
      </c>
      <c r="J37" t="s">
        <v>596</v>
      </c>
      <c r="O37" t="s">
        <v>12</v>
      </c>
      <c r="Q37">
        <v>121</v>
      </c>
    </row>
    <row r="38" spans="1:17" x14ac:dyDescent="0.25">
      <c r="A38" t="s">
        <v>1260</v>
      </c>
      <c r="B38" t="s">
        <v>1602</v>
      </c>
      <c r="C38" s="149">
        <v>19267</v>
      </c>
      <c r="D38" s="149">
        <v>332720</v>
      </c>
      <c r="E38" s="149" t="s">
        <v>1467</v>
      </c>
      <c r="F38" s="149" t="s">
        <v>1462</v>
      </c>
      <c r="G38" t="s">
        <v>366</v>
      </c>
      <c r="H38" t="s">
        <v>365</v>
      </c>
      <c r="I38" t="s">
        <v>1603</v>
      </c>
      <c r="J38" t="s">
        <v>1019</v>
      </c>
      <c r="K38" t="s">
        <v>366</v>
      </c>
      <c r="L38">
        <v>1411324</v>
      </c>
      <c r="M38">
        <v>60.3430556</v>
      </c>
      <c r="N38">
        <v>-162.66305560000001</v>
      </c>
      <c r="O38" t="s">
        <v>9</v>
      </c>
      <c r="P38" t="s">
        <v>366</v>
      </c>
      <c r="Q38">
        <v>150</v>
      </c>
    </row>
    <row r="39" spans="1:17" x14ac:dyDescent="0.25">
      <c r="A39" t="s">
        <v>1200</v>
      </c>
      <c r="B39" t="s">
        <v>1718</v>
      </c>
      <c r="C39" s="149">
        <v>10210</v>
      </c>
      <c r="D39" s="149"/>
      <c r="E39" s="149" t="s">
        <v>1462</v>
      </c>
      <c r="F39" s="149" t="s">
        <v>1428</v>
      </c>
      <c r="G39" t="s">
        <v>245</v>
      </c>
      <c r="H39" t="s">
        <v>245</v>
      </c>
      <c r="I39" t="s">
        <v>1632</v>
      </c>
      <c r="J39" t="s">
        <v>860</v>
      </c>
      <c r="K39" t="s">
        <v>247</v>
      </c>
      <c r="L39">
        <v>1423039</v>
      </c>
      <c r="M39">
        <v>55.342222200000002</v>
      </c>
      <c r="N39">
        <v>-131.64611110000001</v>
      </c>
      <c r="O39" t="s">
        <v>13</v>
      </c>
      <c r="P39" t="s">
        <v>1201</v>
      </c>
      <c r="Q39">
        <v>160</v>
      </c>
    </row>
    <row r="40" spans="1:17" x14ac:dyDescent="0.25">
      <c r="A40" t="s">
        <v>1186</v>
      </c>
      <c r="B40" t="s">
        <v>1691</v>
      </c>
      <c r="C40" s="149">
        <v>7353</v>
      </c>
      <c r="D40" s="149"/>
      <c r="E40" s="149" t="s">
        <v>1462</v>
      </c>
      <c r="F40" s="149" t="s">
        <v>1428</v>
      </c>
      <c r="G40" t="s">
        <v>218</v>
      </c>
      <c r="H40" t="s">
        <v>218</v>
      </c>
      <c r="I40" t="s">
        <v>1635</v>
      </c>
      <c r="J40" t="s">
        <v>596</v>
      </c>
      <c r="K40" t="s">
        <v>77</v>
      </c>
      <c r="L40">
        <v>1401958</v>
      </c>
      <c r="M40">
        <v>64.837777799999998</v>
      </c>
      <c r="N40">
        <v>-147.7163889</v>
      </c>
      <c r="O40" t="s">
        <v>12</v>
      </c>
      <c r="P40" t="s">
        <v>535</v>
      </c>
      <c r="Q40">
        <v>169</v>
      </c>
    </row>
    <row r="41" spans="1:17" x14ac:dyDescent="0.25">
      <c r="A41" t="s">
        <v>1239</v>
      </c>
      <c r="B41" t="s">
        <v>1631</v>
      </c>
      <c r="C41" s="149">
        <v>14856</v>
      </c>
      <c r="D41" s="149"/>
      <c r="E41" s="149" t="s">
        <v>1467</v>
      </c>
      <c r="G41" t="s">
        <v>1283</v>
      </c>
      <c r="H41" t="s">
        <v>1283</v>
      </c>
      <c r="I41" t="s">
        <v>1632</v>
      </c>
      <c r="J41" t="s">
        <v>860</v>
      </c>
      <c r="K41" t="s">
        <v>321</v>
      </c>
      <c r="L41">
        <v>1424228</v>
      </c>
      <c r="M41">
        <v>56.811266699999997</v>
      </c>
      <c r="N41">
        <v>-132.95124250000001</v>
      </c>
      <c r="O41" t="s">
        <v>13</v>
      </c>
      <c r="P41" t="s">
        <v>321</v>
      </c>
      <c r="Q41">
        <v>212</v>
      </c>
    </row>
    <row r="42" spans="1:17" x14ac:dyDescent="0.25">
      <c r="A42" t="s">
        <v>1170</v>
      </c>
      <c r="B42" t="s">
        <v>1689</v>
      </c>
      <c r="C42" s="149" t="s">
        <v>1470</v>
      </c>
      <c r="D42" s="149">
        <v>331870</v>
      </c>
      <c r="E42" s="149" t="s">
        <v>1428</v>
      </c>
      <c r="F42" s="149" t="s">
        <v>1462</v>
      </c>
      <c r="G42" t="s">
        <v>182</v>
      </c>
      <c r="H42" t="s">
        <v>181</v>
      </c>
      <c r="I42" t="s">
        <v>1690</v>
      </c>
      <c r="J42" t="s">
        <v>766</v>
      </c>
      <c r="K42" t="s">
        <v>182</v>
      </c>
      <c r="L42">
        <v>1400274</v>
      </c>
      <c r="M42">
        <v>56.308439300000003</v>
      </c>
      <c r="N42">
        <v>-158.53023909999999</v>
      </c>
      <c r="O42" t="s">
        <v>6</v>
      </c>
      <c r="P42" t="s">
        <v>182</v>
      </c>
      <c r="Q42">
        <v>212</v>
      </c>
    </row>
    <row r="43" spans="1:17" x14ac:dyDescent="0.25">
      <c r="A43" t="s">
        <v>1161</v>
      </c>
      <c r="B43" t="s">
        <v>1657</v>
      </c>
      <c r="C43" s="149" t="s">
        <v>1470</v>
      </c>
      <c r="D43" s="149">
        <v>331770</v>
      </c>
      <c r="E43" s="149" t="s">
        <v>1428</v>
      </c>
      <c r="F43" s="149" t="s">
        <v>1462</v>
      </c>
      <c r="G43" t="s">
        <v>160</v>
      </c>
      <c r="H43" t="s">
        <v>159</v>
      </c>
      <c r="I43" t="s">
        <v>1658</v>
      </c>
      <c r="J43" t="s">
        <v>744</v>
      </c>
      <c r="K43" t="s">
        <v>160</v>
      </c>
      <c r="L43">
        <v>1398382</v>
      </c>
      <c r="M43">
        <v>68.126944399999999</v>
      </c>
      <c r="N43">
        <v>-145.53777779999999</v>
      </c>
      <c r="O43" t="s">
        <v>14</v>
      </c>
      <c r="P43" t="s">
        <v>160</v>
      </c>
      <c r="Q43">
        <v>214</v>
      </c>
    </row>
    <row r="44" spans="1:17" x14ac:dyDescent="0.25">
      <c r="A44" t="s">
        <v>1168</v>
      </c>
      <c r="B44" t="s">
        <v>1680</v>
      </c>
      <c r="C44" s="149" t="s">
        <v>1470</v>
      </c>
      <c r="D44" s="149">
        <v>331840</v>
      </c>
      <c r="E44" s="149" t="s">
        <v>1428</v>
      </c>
      <c r="F44" s="149" t="s">
        <v>1462</v>
      </c>
      <c r="G44" t="s">
        <v>176</v>
      </c>
      <c r="H44" t="s">
        <v>175</v>
      </c>
      <c r="I44" t="s">
        <v>1681</v>
      </c>
      <c r="J44" t="s">
        <v>762</v>
      </c>
      <c r="K44" t="s">
        <v>176</v>
      </c>
      <c r="L44">
        <v>1400128</v>
      </c>
      <c r="M44">
        <v>66.654444400000003</v>
      </c>
      <c r="N44">
        <v>-143.7222222</v>
      </c>
      <c r="O44" t="s">
        <v>14</v>
      </c>
      <c r="P44" t="s">
        <v>176</v>
      </c>
      <c r="Q44">
        <v>227</v>
      </c>
    </row>
    <row r="45" spans="1:17" x14ac:dyDescent="0.25">
      <c r="A45" t="s">
        <v>1192</v>
      </c>
      <c r="B45" t="s">
        <v>1745</v>
      </c>
      <c r="C45" s="149">
        <v>9192</v>
      </c>
      <c r="D45" s="149">
        <v>332040</v>
      </c>
      <c r="E45" s="149" t="s">
        <v>1467</v>
      </c>
      <c r="F45" s="149" t="s">
        <v>1462</v>
      </c>
      <c r="G45" t="s">
        <v>235</v>
      </c>
      <c r="H45" t="s">
        <v>234</v>
      </c>
      <c r="I45" t="s">
        <v>1746</v>
      </c>
      <c r="J45" t="s">
        <v>846</v>
      </c>
      <c r="K45" t="s">
        <v>235</v>
      </c>
      <c r="L45">
        <v>1403706</v>
      </c>
      <c r="M45">
        <v>59.3277778</v>
      </c>
      <c r="N45">
        <v>-155.89472219999999</v>
      </c>
      <c r="O45" t="s">
        <v>6</v>
      </c>
      <c r="P45" t="s">
        <v>235</v>
      </c>
      <c r="Q45">
        <v>227</v>
      </c>
    </row>
    <row r="46" spans="1:17" x14ac:dyDescent="0.25">
      <c r="A46" t="s">
        <v>1226</v>
      </c>
      <c r="B46" t="s">
        <v>1512</v>
      </c>
      <c r="C46" s="149" t="s">
        <v>1470</v>
      </c>
      <c r="D46" s="149">
        <v>332330</v>
      </c>
      <c r="E46" s="149" t="s">
        <v>1428</v>
      </c>
      <c r="F46" s="149" t="s">
        <v>1462</v>
      </c>
      <c r="G46" t="s">
        <v>298</v>
      </c>
      <c r="H46" t="s">
        <v>297</v>
      </c>
      <c r="I46" t="s">
        <v>1513</v>
      </c>
      <c r="J46" t="s">
        <v>935</v>
      </c>
      <c r="K46" t="s">
        <v>298</v>
      </c>
      <c r="L46">
        <v>1407022</v>
      </c>
      <c r="M46">
        <v>63.013333299999999</v>
      </c>
      <c r="N46">
        <v>-154.375</v>
      </c>
      <c r="O46" t="s">
        <v>14</v>
      </c>
      <c r="P46" t="s">
        <v>298</v>
      </c>
      <c r="Q46">
        <v>230</v>
      </c>
    </row>
    <row r="47" spans="1:17" x14ac:dyDescent="0.25">
      <c r="A47" t="s">
        <v>1231</v>
      </c>
      <c r="B47" t="s">
        <v>1523</v>
      </c>
      <c r="C47" s="149">
        <v>26616</v>
      </c>
      <c r="D47" s="149">
        <v>332380</v>
      </c>
      <c r="E47" s="149" t="s">
        <v>1467</v>
      </c>
      <c r="F47" s="149" t="s">
        <v>1462</v>
      </c>
      <c r="G47" t="s">
        <v>305</v>
      </c>
      <c r="H47" t="s">
        <v>301</v>
      </c>
      <c r="I47" t="s">
        <v>1524</v>
      </c>
      <c r="J47" t="s">
        <v>945</v>
      </c>
      <c r="K47" t="s">
        <v>305</v>
      </c>
      <c r="L47">
        <v>1416680</v>
      </c>
      <c r="M47">
        <v>70.217500000000001</v>
      </c>
      <c r="N47">
        <v>-150.97638889999999</v>
      </c>
      <c r="O47" t="s">
        <v>10</v>
      </c>
      <c r="P47" t="s">
        <v>305</v>
      </c>
      <c r="Q47">
        <v>240</v>
      </c>
    </row>
    <row r="48" spans="1:17" x14ac:dyDescent="0.25">
      <c r="A48" t="s">
        <v>1232</v>
      </c>
      <c r="B48" t="s">
        <v>1523</v>
      </c>
      <c r="C48" s="149">
        <v>26616</v>
      </c>
      <c r="D48" s="149">
        <v>332390</v>
      </c>
      <c r="E48" s="149" t="s">
        <v>1467</v>
      </c>
      <c r="F48" s="149" t="s">
        <v>1462</v>
      </c>
      <c r="G48" t="s">
        <v>306</v>
      </c>
      <c r="H48" t="s">
        <v>301</v>
      </c>
      <c r="I48" t="s">
        <v>1546</v>
      </c>
      <c r="J48" t="s">
        <v>947</v>
      </c>
      <c r="K48" t="s">
        <v>306</v>
      </c>
      <c r="L48">
        <v>1408110</v>
      </c>
      <c r="M48">
        <v>68.348611099999999</v>
      </c>
      <c r="N48">
        <v>-166.73472219999999</v>
      </c>
      <c r="O48" t="s">
        <v>10</v>
      </c>
      <c r="P48" t="s">
        <v>306</v>
      </c>
      <c r="Q48">
        <v>240</v>
      </c>
    </row>
    <row r="49" spans="1:17" x14ac:dyDescent="0.25">
      <c r="A49" t="s">
        <v>1233</v>
      </c>
      <c r="B49" t="s">
        <v>1523</v>
      </c>
      <c r="C49" s="149">
        <v>26616</v>
      </c>
      <c r="D49" s="149">
        <v>332400</v>
      </c>
      <c r="E49" s="149" t="s">
        <v>1467</v>
      </c>
      <c r="F49" s="149" t="s">
        <v>1462</v>
      </c>
      <c r="G49" t="s">
        <v>307</v>
      </c>
      <c r="H49" t="s">
        <v>301</v>
      </c>
      <c r="I49" t="s">
        <v>1547</v>
      </c>
      <c r="J49" t="s">
        <v>949</v>
      </c>
      <c r="K49" t="s">
        <v>307</v>
      </c>
      <c r="L49">
        <v>1408115</v>
      </c>
      <c r="M49">
        <v>69.743857000000006</v>
      </c>
      <c r="N49">
        <v>-163.008442</v>
      </c>
      <c r="O49" t="s">
        <v>10</v>
      </c>
      <c r="P49" t="s">
        <v>307</v>
      </c>
      <c r="Q49">
        <v>240</v>
      </c>
    </row>
    <row r="50" spans="1:17" x14ac:dyDescent="0.25">
      <c r="A50" t="s">
        <v>1234</v>
      </c>
      <c r="B50" t="s">
        <v>1523</v>
      </c>
      <c r="C50" s="149">
        <v>26616</v>
      </c>
      <c r="D50" s="149">
        <v>332410</v>
      </c>
      <c r="E50" s="149" t="s">
        <v>1467</v>
      </c>
      <c r="F50" s="149" t="s">
        <v>1462</v>
      </c>
      <c r="G50" t="s">
        <v>308</v>
      </c>
      <c r="H50" t="s">
        <v>301</v>
      </c>
      <c r="I50" t="s">
        <v>1612</v>
      </c>
      <c r="J50" t="s">
        <v>951</v>
      </c>
      <c r="K50" t="s">
        <v>308</v>
      </c>
      <c r="L50">
        <v>1411728</v>
      </c>
      <c r="M50">
        <v>70.636944400000004</v>
      </c>
      <c r="N50">
        <v>-160.03833330000001</v>
      </c>
      <c r="O50" t="s">
        <v>10</v>
      </c>
      <c r="P50" t="s">
        <v>308</v>
      </c>
      <c r="Q50">
        <v>240</v>
      </c>
    </row>
    <row r="51" spans="1:17" x14ac:dyDescent="0.25">
      <c r="A51" t="s">
        <v>1228</v>
      </c>
      <c r="B51" t="s">
        <v>1523</v>
      </c>
      <c r="C51" s="149">
        <v>26616</v>
      </c>
      <c r="D51" s="149">
        <v>332350</v>
      </c>
      <c r="E51" s="149" t="s">
        <v>1467</v>
      </c>
      <c r="F51" s="149" t="s">
        <v>1462</v>
      </c>
      <c r="G51" t="s">
        <v>302</v>
      </c>
      <c r="H51" t="s">
        <v>301</v>
      </c>
      <c r="I51" t="s">
        <v>1615</v>
      </c>
      <c r="J51" t="s">
        <v>939</v>
      </c>
      <c r="K51" t="s">
        <v>302</v>
      </c>
      <c r="L51">
        <v>1398235</v>
      </c>
      <c r="M51">
        <v>68.143333299999995</v>
      </c>
      <c r="N51">
        <v>-151.7358333</v>
      </c>
      <c r="O51" t="s">
        <v>10</v>
      </c>
      <c r="P51" t="s">
        <v>302</v>
      </c>
      <c r="Q51">
        <v>240</v>
      </c>
    </row>
    <row r="52" spans="1:17" x14ac:dyDescent="0.25">
      <c r="A52" t="s">
        <v>1229</v>
      </c>
      <c r="B52" t="s">
        <v>1523</v>
      </c>
      <c r="C52" s="149">
        <v>26616</v>
      </c>
      <c r="D52" s="149">
        <v>332360</v>
      </c>
      <c r="E52" s="149" t="s">
        <v>1467</v>
      </c>
      <c r="F52" s="149" t="s">
        <v>1462</v>
      </c>
      <c r="G52" t="s">
        <v>303</v>
      </c>
      <c r="H52" t="s">
        <v>301</v>
      </c>
      <c r="I52" t="s">
        <v>1665</v>
      </c>
      <c r="J52" t="s">
        <v>941</v>
      </c>
      <c r="K52" t="s">
        <v>303</v>
      </c>
      <c r="L52">
        <v>1406178</v>
      </c>
      <c r="M52">
        <v>70.469166700000002</v>
      </c>
      <c r="N52">
        <v>-157.39944439999999</v>
      </c>
      <c r="O52" t="s">
        <v>10</v>
      </c>
      <c r="P52" t="s">
        <v>303</v>
      </c>
      <c r="Q52">
        <v>240</v>
      </c>
    </row>
    <row r="53" spans="1:17" x14ac:dyDescent="0.25">
      <c r="A53" t="s">
        <v>1230</v>
      </c>
      <c r="B53" t="s">
        <v>1523</v>
      </c>
      <c r="C53" s="149">
        <v>26616</v>
      </c>
      <c r="D53" s="149">
        <v>332370</v>
      </c>
      <c r="E53" s="149" t="s">
        <v>1467</v>
      </c>
      <c r="F53" s="149" t="s">
        <v>1462</v>
      </c>
      <c r="G53" t="s">
        <v>304</v>
      </c>
      <c r="H53" t="s">
        <v>301</v>
      </c>
      <c r="I53" t="s">
        <v>1750</v>
      </c>
      <c r="J53" t="s">
        <v>943</v>
      </c>
      <c r="K53" t="s">
        <v>304</v>
      </c>
      <c r="L53">
        <v>1404349</v>
      </c>
      <c r="M53">
        <v>70.131944399999995</v>
      </c>
      <c r="N53">
        <v>-143.6238889</v>
      </c>
      <c r="O53" t="s">
        <v>10</v>
      </c>
      <c r="P53" t="s">
        <v>304</v>
      </c>
      <c r="Q53">
        <v>240</v>
      </c>
    </row>
    <row r="54" spans="1:17" x14ac:dyDescent="0.25">
      <c r="A54" t="s">
        <v>1202</v>
      </c>
      <c r="B54" t="s">
        <v>1761</v>
      </c>
      <c r="C54" s="149" t="s">
        <v>1470</v>
      </c>
      <c r="D54" s="149">
        <v>332080</v>
      </c>
      <c r="E54" s="149" t="s">
        <v>1428</v>
      </c>
      <c r="F54" s="149" t="s">
        <v>1462</v>
      </c>
      <c r="G54" t="s">
        <v>401</v>
      </c>
      <c r="H54" t="s">
        <v>400</v>
      </c>
      <c r="I54" t="s">
        <v>1762</v>
      </c>
      <c r="J54" t="s">
        <v>869</v>
      </c>
      <c r="K54" t="s">
        <v>401</v>
      </c>
      <c r="L54">
        <v>1404781</v>
      </c>
      <c r="M54">
        <v>59.938888900000002</v>
      </c>
      <c r="N54">
        <v>-164.04138889999999</v>
      </c>
      <c r="O54" t="s">
        <v>9</v>
      </c>
      <c r="P54" t="s">
        <v>401</v>
      </c>
      <c r="Q54">
        <v>242</v>
      </c>
    </row>
    <row r="55" spans="1:17" x14ac:dyDescent="0.25">
      <c r="A55" t="s">
        <v>1253</v>
      </c>
      <c r="B55" t="s">
        <v>1586</v>
      </c>
      <c r="C55" s="149">
        <v>18474</v>
      </c>
      <c r="D55" s="149">
        <v>332600</v>
      </c>
      <c r="E55" s="149" t="s">
        <v>1467</v>
      </c>
      <c r="F55" s="149" t="s">
        <v>1462</v>
      </c>
      <c r="G55" t="s">
        <v>352</v>
      </c>
      <c r="H55" t="s">
        <v>351</v>
      </c>
      <c r="I55" t="s">
        <v>1587</v>
      </c>
      <c r="J55" t="s">
        <v>995</v>
      </c>
      <c r="K55" t="s">
        <v>352</v>
      </c>
      <c r="L55">
        <v>1410629</v>
      </c>
      <c r="M55">
        <v>65.171944400000001</v>
      </c>
      <c r="N55">
        <v>-152.07888890000001</v>
      </c>
      <c r="O55" t="s">
        <v>14</v>
      </c>
      <c r="P55" t="s">
        <v>352</v>
      </c>
      <c r="Q55">
        <v>256</v>
      </c>
    </row>
    <row r="56" spans="1:17" x14ac:dyDescent="0.25">
      <c r="A56" t="s">
        <v>1180</v>
      </c>
      <c r="B56" t="s">
        <v>1715</v>
      </c>
      <c r="C56" s="149">
        <v>5553</v>
      </c>
      <c r="D56" s="149">
        <v>331940</v>
      </c>
      <c r="E56" s="149" t="s">
        <v>1467</v>
      </c>
      <c r="F56" s="149" t="s">
        <v>1462</v>
      </c>
      <c r="G56" t="s">
        <v>205</v>
      </c>
      <c r="H56" t="s">
        <v>204</v>
      </c>
      <c r="I56" t="s">
        <v>1716</v>
      </c>
      <c r="J56" t="s">
        <v>808</v>
      </c>
      <c r="K56" t="s">
        <v>205</v>
      </c>
      <c r="L56">
        <v>1401686</v>
      </c>
      <c r="M56">
        <v>58.215555600000002</v>
      </c>
      <c r="N56">
        <v>-157.37583330000001</v>
      </c>
      <c r="O56" t="s">
        <v>6</v>
      </c>
      <c r="P56" t="s">
        <v>205</v>
      </c>
      <c r="Q56">
        <v>264</v>
      </c>
    </row>
    <row r="57" spans="1:17" x14ac:dyDescent="0.25">
      <c r="A57" t="s">
        <v>1180</v>
      </c>
      <c r="B57" t="s">
        <v>1715</v>
      </c>
      <c r="C57" s="149">
        <v>57351</v>
      </c>
      <c r="D57" s="149"/>
      <c r="E57" s="149" t="s">
        <v>1467</v>
      </c>
      <c r="F57" s="149" t="s">
        <v>1462</v>
      </c>
      <c r="G57" t="s">
        <v>205</v>
      </c>
      <c r="H57" t="s">
        <v>204</v>
      </c>
      <c r="I57" t="s">
        <v>1716</v>
      </c>
      <c r="J57" t="s">
        <v>808</v>
      </c>
      <c r="K57" t="s">
        <v>205</v>
      </c>
      <c r="L57">
        <v>1401686</v>
      </c>
      <c r="M57">
        <v>58.215555600000002</v>
      </c>
      <c r="N57">
        <v>-157.37583330000001</v>
      </c>
      <c r="O57" t="s">
        <v>6</v>
      </c>
      <c r="P57" t="s">
        <v>205</v>
      </c>
      <c r="Q57">
        <v>264</v>
      </c>
    </row>
    <row r="58" spans="1:17" x14ac:dyDescent="0.25">
      <c r="A58" t="s">
        <v>1124</v>
      </c>
      <c r="B58" t="s">
        <v>1466</v>
      </c>
      <c r="C58" s="149">
        <v>221</v>
      </c>
      <c r="D58" s="149">
        <v>331420</v>
      </c>
      <c r="E58" s="149" t="s">
        <v>1467</v>
      </c>
      <c r="F58" s="149" t="s">
        <v>1462</v>
      </c>
      <c r="G58" t="s">
        <v>122</v>
      </c>
      <c r="H58" t="s">
        <v>101</v>
      </c>
      <c r="I58" t="s">
        <v>1468</v>
      </c>
      <c r="J58" t="s">
        <v>664</v>
      </c>
      <c r="K58" t="s">
        <v>122</v>
      </c>
      <c r="L58">
        <v>1404981</v>
      </c>
      <c r="M58">
        <v>64.931944400000006</v>
      </c>
      <c r="N58">
        <v>-161.15694439999999</v>
      </c>
      <c r="O58" t="s">
        <v>5</v>
      </c>
      <c r="P58" t="s">
        <v>122</v>
      </c>
      <c r="Q58">
        <v>274</v>
      </c>
    </row>
    <row r="59" spans="1:17" x14ac:dyDescent="0.25">
      <c r="A59" t="s">
        <v>1125</v>
      </c>
      <c r="B59" t="s">
        <v>1466</v>
      </c>
      <c r="C59" s="149">
        <v>221</v>
      </c>
      <c r="D59" s="149">
        <v>331430</v>
      </c>
      <c r="E59" s="149" t="s">
        <v>1467</v>
      </c>
      <c r="F59" s="149" t="s">
        <v>1462</v>
      </c>
      <c r="G59" t="s">
        <v>395</v>
      </c>
      <c r="H59" t="s">
        <v>101</v>
      </c>
      <c r="I59" t="s">
        <v>1482</v>
      </c>
      <c r="J59" t="s">
        <v>700</v>
      </c>
      <c r="K59" t="s">
        <v>395</v>
      </c>
      <c r="L59">
        <v>1405763</v>
      </c>
      <c r="M59">
        <v>61.512222199999997</v>
      </c>
      <c r="N59">
        <v>-160.3580556</v>
      </c>
      <c r="O59" t="s">
        <v>9</v>
      </c>
      <c r="P59" t="s">
        <v>395</v>
      </c>
      <c r="Q59">
        <v>274</v>
      </c>
    </row>
    <row r="60" spans="1:17" x14ac:dyDescent="0.25">
      <c r="A60" t="s">
        <v>1126</v>
      </c>
      <c r="B60" t="s">
        <v>1466</v>
      </c>
      <c r="C60" s="149">
        <v>221</v>
      </c>
      <c r="D60" s="149">
        <v>331440</v>
      </c>
      <c r="E60" s="149" t="s">
        <v>1467</v>
      </c>
      <c r="F60" s="149" t="s">
        <v>1462</v>
      </c>
      <c r="G60" t="s">
        <v>123</v>
      </c>
      <c r="H60" t="s">
        <v>101</v>
      </c>
      <c r="I60" t="s">
        <v>1489</v>
      </c>
      <c r="J60" t="s">
        <v>666</v>
      </c>
      <c r="K60" t="s">
        <v>123</v>
      </c>
      <c r="L60">
        <v>1405984</v>
      </c>
      <c r="M60">
        <v>61.877777799999997</v>
      </c>
      <c r="N60">
        <v>-162.08111109999999</v>
      </c>
      <c r="O60" t="s">
        <v>9</v>
      </c>
      <c r="P60" t="s">
        <v>123</v>
      </c>
      <c r="Q60">
        <v>274</v>
      </c>
    </row>
    <row r="61" spans="1:17" x14ac:dyDescent="0.25">
      <c r="A61" t="s">
        <v>1127</v>
      </c>
      <c r="B61" t="s">
        <v>1466</v>
      </c>
      <c r="C61" s="149">
        <v>221</v>
      </c>
      <c r="D61" s="149">
        <v>331450</v>
      </c>
      <c r="E61" s="149" t="s">
        <v>1467</v>
      </c>
      <c r="F61" s="149" t="s">
        <v>1462</v>
      </c>
      <c r="G61" t="s">
        <v>124</v>
      </c>
      <c r="H61" t="s">
        <v>101</v>
      </c>
      <c r="I61" t="s">
        <v>1492</v>
      </c>
      <c r="J61" t="s">
        <v>718</v>
      </c>
      <c r="K61" t="s">
        <v>124</v>
      </c>
      <c r="L61">
        <v>1406211</v>
      </c>
      <c r="M61">
        <v>60.388055600000001</v>
      </c>
      <c r="N61">
        <v>-166.185</v>
      </c>
      <c r="O61" t="s">
        <v>9</v>
      </c>
      <c r="P61" t="s">
        <v>124</v>
      </c>
      <c r="Q61">
        <v>274</v>
      </c>
    </row>
    <row r="62" spans="1:17" x14ac:dyDescent="0.25">
      <c r="A62" t="s">
        <v>1128</v>
      </c>
      <c r="B62" t="s">
        <v>1466</v>
      </c>
      <c r="C62" s="149">
        <v>221</v>
      </c>
      <c r="D62" s="149">
        <v>331460</v>
      </c>
      <c r="E62" s="149" t="s">
        <v>1467</v>
      </c>
      <c r="F62" s="149" t="s">
        <v>1462</v>
      </c>
      <c r="G62" t="s">
        <v>125</v>
      </c>
      <c r="H62" t="s">
        <v>101</v>
      </c>
      <c r="I62" t="s">
        <v>1495</v>
      </c>
      <c r="J62" t="s">
        <v>720</v>
      </c>
      <c r="K62" t="s">
        <v>125</v>
      </c>
      <c r="L62">
        <v>1406419</v>
      </c>
      <c r="M62">
        <v>65.150411000000005</v>
      </c>
      <c r="N62">
        <v>-149.34970799999999</v>
      </c>
      <c r="O62" t="s">
        <v>14</v>
      </c>
      <c r="P62" t="s">
        <v>125</v>
      </c>
      <c r="Q62">
        <v>274</v>
      </c>
    </row>
    <row r="63" spans="1:17" x14ac:dyDescent="0.25">
      <c r="A63" t="s">
        <v>1129</v>
      </c>
      <c r="B63" t="s">
        <v>1466</v>
      </c>
      <c r="C63" s="149">
        <v>221</v>
      </c>
      <c r="D63" s="149">
        <v>331470</v>
      </c>
      <c r="E63" s="149" t="s">
        <v>1467</v>
      </c>
      <c r="F63" s="149" t="s">
        <v>1462</v>
      </c>
      <c r="G63" t="s">
        <v>126</v>
      </c>
      <c r="H63" t="s">
        <v>101</v>
      </c>
      <c r="I63" t="s">
        <v>1496</v>
      </c>
      <c r="J63" t="s">
        <v>668</v>
      </c>
      <c r="K63" t="s">
        <v>126</v>
      </c>
      <c r="L63">
        <v>1406655</v>
      </c>
      <c r="M63">
        <v>62.085555599999999</v>
      </c>
      <c r="N63">
        <v>-163.72944440000001</v>
      </c>
      <c r="O63" t="s">
        <v>9</v>
      </c>
      <c r="P63" t="s">
        <v>126</v>
      </c>
      <c r="Q63">
        <v>274</v>
      </c>
    </row>
    <row r="64" spans="1:17" x14ac:dyDescent="0.25">
      <c r="A64" t="s">
        <v>1130</v>
      </c>
      <c r="B64" t="s">
        <v>1466</v>
      </c>
      <c r="C64" s="149">
        <v>221</v>
      </c>
      <c r="D64" s="149">
        <v>331480</v>
      </c>
      <c r="E64" s="149" t="s">
        <v>1467</v>
      </c>
      <c r="F64" s="149" t="s">
        <v>1462</v>
      </c>
      <c r="G64" t="s">
        <v>127</v>
      </c>
      <c r="H64" t="s">
        <v>101</v>
      </c>
      <c r="I64" t="s">
        <v>1508</v>
      </c>
      <c r="J64" t="s">
        <v>1108</v>
      </c>
      <c r="K64" t="s">
        <v>127</v>
      </c>
      <c r="L64">
        <v>1406972</v>
      </c>
      <c r="M64">
        <v>59.4527778</v>
      </c>
      <c r="N64">
        <v>-157.31194439999999</v>
      </c>
      <c r="O64" t="s">
        <v>6</v>
      </c>
      <c r="P64" t="s">
        <v>127</v>
      </c>
      <c r="Q64">
        <v>274</v>
      </c>
    </row>
    <row r="65" spans="1:17" x14ac:dyDescent="0.25">
      <c r="A65" t="s">
        <v>1131</v>
      </c>
      <c r="B65" t="s">
        <v>1466</v>
      </c>
      <c r="C65" s="149">
        <v>221</v>
      </c>
      <c r="D65" s="149">
        <v>331490</v>
      </c>
      <c r="E65" s="149" t="s">
        <v>1467</v>
      </c>
      <c r="F65" s="149" t="s">
        <v>1462</v>
      </c>
      <c r="G65" t="s">
        <v>128</v>
      </c>
      <c r="H65" t="s">
        <v>101</v>
      </c>
      <c r="I65" t="s">
        <v>1511</v>
      </c>
      <c r="J65" t="s">
        <v>698</v>
      </c>
      <c r="K65" t="s">
        <v>128</v>
      </c>
      <c r="L65">
        <v>1407008</v>
      </c>
      <c r="M65">
        <v>60.479444399999998</v>
      </c>
      <c r="N65">
        <v>-164.72388889999999</v>
      </c>
      <c r="O65" t="s">
        <v>9</v>
      </c>
      <c r="P65" t="s">
        <v>128</v>
      </c>
      <c r="Q65">
        <v>274</v>
      </c>
    </row>
    <row r="66" spans="1:17" x14ac:dyDescent="0.25">
      <c r="A66" t="s">
        <v>1132</v>
      </c>
      <c r="B66" t="s">
        <v>1466</v>
      </c>
      <c r="C66" s="149">
        <v>221</v>
      </c>
      <c r="D66" s="149">
        <v>331500</v>
      </c>
      <c r="E66" s="149" t="s">
        <v>1467</v>
      </c>
      <c r="F66" s="149" t="s">
        <v>1462</v>
      </c>
      <c r="G66" t="s">
        <v>129</v>
      </c>
      <c r="H66" t="s">
        <v>101</v>
      </c>
      <c r="I66" t="s">
        <v>1516</v>
      </c>
      <c r="J66" t="s">
        <v>672</v>
      </c>
      <c r="K66" t="s">
        <v>129</v>
      </c>
      <c r="L66">
        <v>1413638</v>
      </c>
      <c r="M66">
        <v>67.571111099999996</v>
      </c>
      <c r="N66">
        <v>-162.9652778</v>
      </c>
      <c r="O66" t="s">
        <v>11</v>
      </c>
      <c r="P66" t="s">
        <v>129</v>
      </c>
      <c r="Q66">
        <v>274</v>
      </c>
    </row>
    <row r="67" spans="1:17" x14ac:dyDescent="0.25">
      <c r="A67" t="s">
        <v>1133</v>
      </c>
      <c r="B67" t="s">
        <v>1466</v>
      </c>
      <c r="C67" s="149">
        <v>221</v>
      </c>
      <c r="D67" s="149">
        <v>331510</v>
      </c>
      <c r="E67" s="149" t="s">
        <v>1467</v>
      </c>
      <c r="F67" s="149" t="s">
        <v>1462</v>
      </c>
      <c r="G67" t="s">
        <v>130</v>
      </c>
      <c r="H67" t="s">
        <v>101</v>
      </c>
      <c r="I67" t="s">
        <v>1519</v>
      </c>
      <c r="J67" t="s">
        <v>674</v>
      </c>
      <c r="K67" t="s">
        <v>130</v>
      </c>
      <c r="L67">
        <v>1413646</v>
      </c>
      <c r="M67">
        <v>66.838333300000002</v>
      </c>
      <c r="N67">
        <v>-161.03277779999999</v>
      </c>
      <c r="O67" t="s">
        <v>11</v>
      </c>
      <c r="P67" t="s">
        <v>130</v>
      </c>
      <c r="Q67">
        <v>274</v>
      </c>
    </row>
    <row r="68" spans="1:17" x14ac:dyDescent="0.25">
      <c r="A68" t="s">
        <v>1134</v>
      </c>
      <c r="B68" t="s">
        <v>1466</v>
      </c>
      <c r="C68" s="149">
        <v>221</v>
      </c>
      <c r="D68" s="149">
        <v>331520</v>
      </c>
      <c r="E68" s="149" t="s">
        <v>1467</v>
      </c>
      <c r="F68" s="149" t="s">
        <v>1462</v>
      </c>
      <c r="G68" t="s">
        <v>131</v>
      </c>
      <c r="H68" t="s">
        <v>101</v>
      </c>
      <c r="I68" t="s">
        <v>1525</v>
      </c>
      <c r="J68" t="s">
        <v>722</v>
      </c>
      <c r="K68" t="s">
        <v>131</v>
      </c>
      <c r="L68">
        <v>1407321</v>
      </c>
      <c r="M68">
        <v>64.7194444</v>
      </c>
      <c r="N68">
        <v>-158.1030556</v>
      </c>
      <c r="O68" t="s">
        <v>14</v>
      </c>
      <c r="P68" t="s">
        <v>131</v>
      </c>
      <c r="Q68">
        <v>274</v>
      </c>
    </row>
    <row r="69" spans="1:17" x14ac:dyDescent="0.25">
      <c r="A69" t="s">
        <v>1135</v>
      </c>
      <c r="B69" t="s">
        <v>1466</v>
      </c>
      <c r="C69" s="149">
        <v>221</v>
      </c>
      <c r="D69" s="149">
        <v>331530</v>
      </c>
      <c r="E69" s="149" t="s">
        <v>1467</v>
      </c>
      <c r="F69" s="149" t="s">
        <v>1462</v>
      </c>
      <c r="G69" t="s">
        <v>132</v>
      </c>
      <c r="H69" t="s">
        <v>101</v>
      </c>
      <c r="I69" t="s">
        <v>1528</v>
      </c>
      <c r="J69" t="s">
        <v>656</v>
      </c>
      <c r="K69" t="s">
        <v>132</v>
      </c>
      <c r="L69">
        <v>1407339</v>
      </c>
      <c r="M69">
        <v>60.896944400000002</v>
      </c>
      <c r="N69">
        <v>-162.4594444</v>
      </c>
      <c r="O69" t="s">
        <v>9</v>
      </c>
      <c r="P69" t="s">
        <v>132</v>
      </c>
      <c r="Q69">
        <v>274</v>
      </c>
    </row>
    <row r="70" spans="1:17" x14ac:dyDescent="0.25">
      <c r="A70" t="s">
        <v>1136</v>
      </c>
      <c r="B70" t="s">
        <v>1466</v>
      </c>
      <c r="C70" s="149">
        <v>221</v>
      </c>
      <c r="D70" s="149">
        <v>331540</v>
      </c>
      <c r="E70" s="149" t="s">
        <v>1467</v>
      </c>
      <c r="F70" s="149" t="s">
        <v>1462</v>
      </c>
      <c r="G70" t="s">
        <v>133</v>
      </c>
      <c r="H70" t="s">
        <v>101</v>
      </c>
      <c r="I70" t="s">
        <v>1529</v>
      </c>
      <c r="J70" t="s">
        <v>724</v>
      </c>
      <c r="K70" t="s">
        <v>133</v>
      </c>
      <c r="L70">
        <v>1407483</v>
      </c>
      <c r="M70">
        <v>57.2027778</v>
      </c>
      <c r="N70">
        <v>-153.3038889</v>
      </c>
      <c r="O70" t="s">
        <v>8</v>
      </c>
      <c r="P70" t="s">
        <v>133</v>
      </c>
      <c r="Q70">
        <v>274</v>
      </c>
    </row>
    <row r="71" spans="1:17" x14ac:dyDescent="0.25">
      <c r="A71" t="s">
        <v>1137</v>
      </c>
      <c r="B71" t="s">
        <v>1466</v>
      </c>
      <c r="C71" s="149">
        <v>221</v>
      </c>
      <c r="D71" s="149">
        <v>331550</v>
      </c>
      <c r="E71" s="149" t="s">
        <v>1467</v>
      </c>
      <c r="F71" s="149" t="s">
        <v>1462</v>
      </c>
      <c r="G71" t="s">
        <v>134</v>
      </c>
      <c r="H71" t="s">
        <v>101</v>
      </c>
      <c r="I71" t="s">
        <v>1542</v>
      </c>
      <c r="J71" t="s">
        <v>676</v>
      </c>
      <c r="K71" t="s">
        <v>134</v>
      </c>
      <c r="L71">
        <v>1407993</v>
      </c>
      <c r="M71">
        <v>61.938888900000002</v>
      </c>
      <c r="N71">
        <v>-162.875</v>
      </c>
      <c r="O71" t="s">
        <v>9</v>
      </c>
      <c r="P71" t="s">
        <v>134</v>
      </c>
      <c r="Q71">
        <v>274</v>
      </c>
    </row>
    <row r="72" spans="1:17" x14ac:dyDescent="0.25">
      <c r="A72" t="s">
        <v>1138</v>
      </c>
      <c r="B72" t="s">
        <v>1466</v>
      </c>
      <c r="C72" s="149">
        <v>221</v>
      </c>
      <c r="D72" s="149">
        <v>331560</v>
      </c>
      <c r="E72" s="149" t="s">
        <v>1467</v>
      </c>
      <c r="F72" s="149" t="s">
        <v>1462</v>
      </c>
      <c r="G72" t="s">
        <v>396</v>
      </c>
      <c r="H72" t="s">
        <v>101</v>
      </c>
      <c r="I72" t="s">
        <v>1543</v>
      </c>
      <c r="J72" t="s">
        <v>680</v>
      </c>
      <c r="K72" t="s">
        <v>396</v>
      </c>
      <c r="L72">
        <v>1408054</v>
      </c>
      <c r="M72">
        <v>62.032777799999998</v>
      </c>
      <c r="N72">
        <v>-163.28777779999999</v>
      </c>
      <c r="O72" t="s">
        <v>9</v>
      </c>
      <c r="P72" t="s">
        <v>396</v>
      </c>
      <c r="Q72">
        <v>274</v>
      </c>
    </row>
    <row r="73" spans="1:17" x14ac:dyDescent="0.25">
      <c r="A73" t="s">
        <v>1139</v>
      </c>
      <c r="B73" t="s">
        <v>1466</v>
      </c>
      <c r="C73" s="149">
        <v>221</v>
      </c>
      <c r="D73" s="149">
        <v>331570</v>
      </c>
      <c r="E73" s="149" t="s">
        <v>1467</v>
      </c>
      <c r="F73" s="149" t="s">
        <v>1462</v>
      </c>
      <c r="G73" t="s">
        <v>135</v>
      </c>
      <c r="H73" t="s">
        <v>101</v>
      </c>
      <c r="I73" t="s">
        <v>1552</v>
      </c>
      <c r="J73" t="s">
        <v>678</v>
      </c>
      <c r="K73" t="s">
        <v>135</v>
      </c>
      <c r="L73">
        <v>1408462</v>
      </c>
      <c r="M73">
        <v>59.748888899999997</v>
      </c>
      <c r="N73">
        <v>-161.9158333</v>
      </c>
      <c r="O73" t="s">
        <v>9</v>
      </c>
      <c r="P73" t="s">
        <v>135</v>
      </c>
      <c r="Q73">
        <v>274</v>
      </c>
    </row>
    <row r="74" spans="1:17" x14ac:dyDescent="0.25">
      <c r="A74" t="s">
        <v>1140</v>
      </c>
      <c r="B74" t="s">
        <v>1466</v>
      </c>
      <c r="C74" s="149">
        <v>221</v>
      </c>
      <c r="D74" s="149">
        <v>331580</v>
      </c>
      <c r="E74" s="149" t="s">
        <v>1467</v>
      </c>
      <c r="F74" s="149" t="s">
        <v>1462</v>
      </c>
      <c r="G74" t="s">
        <v>136</v>
      </c>
      <c r="H74" t="s">
        <v>101</v>
      </c>
      <c r="I74" t="s">
        <v>1561</v>
      </c>
      <c r="J74" t="s">
        <v>726</v>
      </c>
      <c r="K74" t="s">
        <v>136</v>
      </c>
      <c r="L74">
        <v>1408925</v>
      </c>
      <c r="M74">
        <v>61.784999999999997</v>
      </c>
      <c r="N74">
        <v>-161.32027780000001</v>
      </c>
      <c r="O74" t="s">
        <v>9</v>
      </c>
      <c r="P74" t="s">
        <v>136</v>
      </c>
      <c r="Q74">
        <v>274</v>
      </c>
    </row>
    <row r="75" spans="1:17" x14ac:dyDescent="0.25">
      <c r="A75" t="s">
        <v>1141</v>
      </c>
      <c r="B75" t="s">
        <v>1466</v>
      </c>
      <c r="C75" s="149">
        <v>221</v>
      </c>
      <c r="D75" s="149">
        <v>331660</v>
      </c>
      <c r="E75" s="149" t="s">
        <v>1467</v>
      </c>
      <c r="F75" s="149" t="s">
        <v>1462</v>
      </c>
      <c r="G75" t="s">
        <v>1142</v>
      </c>
      <c r="H75" t="s">
        <v>101</v>
      </c>
      <c r="I75" t="s">
        <v>1496</v>
      </c>
      <c r="J75" t="s">
        <v>680</v>
      </c>
      <c r="K75" t="s">
        <v>137</v>
      </c>
      <c r="L75">
        <v>1398261</v>
      </c>
      <c r="M75">
        <v>62.0530556</v>
      </c>
      <c r="N75">
        <v>-163.1658333</v>
      </c>
      <c r="O75" t="s">
        <v>9</v>
      </c>
      <c r="P75" t="s">
        <v>1142</v>
      </c>
      <c r="Q75">
        <v>274</v>
      </c>
    </row>
    <row r="76" spans="1:17" x14ac:dyDescent="0.25">
      <c r="A76" t="s">
        <v>1143</v>
      </c>
      <c r="B76" t="s">
        <v>1466</v>
      </c>
      <c r="C76" s="149">
        <v>221</v>
      </c>
      <c r="D76" s="149">
        <v>331670</v>
      </c>
      <c r="E76" s="149" t="s">
        <v>1467</v>
      </c>
      <c r="F76" s="149" t="s">
        <v>1462</v>
      </c>
      <c r="G76" t="s">
        <v>138</v>
      </c>
      <c r="H76" t="s">
        <v>101</v>
      </c>
      <c r="I76" t="s">
        <v>1564</v>
      </c>
      <c r="J76" t="s">
        <v>694</v>
      </c>
      <c r="K76" t="s">
        <v>138</v>
      </c>
      <c r="L76">
        <v>1408977</v>
      </c>
      <c r="M76">
        <v>63.478055599999998</v>
      </c>
      <c r="N76">
        <v>-162.03916670000001</v>
      </c>
      <c r="O76" t="s">
        <v>5</v>
      </c>
      <c r="P76" t="s">
        <v>138</v>
      </c>
      <c r="Q76">
        <v>274</v>
      </c>
    </row>
    <row r="77" spans="1:17" x14ac:dyDescent="0.25">
      <c r="A77" t="s">
        <v>1144</v>
      </c>
      <c r="B77" t="s">
        <v>1466</v>
      </c>
      <c r="C77" s="149">
        <v>221</v>
      </c>
      <c r="D77" s="149">
        <v>331590</v>
      </c>
      <c r="E77" s="149" t="s">
        <v>1467</v>
      </c>
      <c r="F77" s="149" t="s">
        <v>1462</v>
      </c>
      <c r="G77" t="s">
        <v>139</v>
      </c>
      <c r="H77" t="s">
        <v>101</v>
      </c>
      <c r="I77" t="s">
        <v>1569</v>
      </c>
      <c r="J77" t="s">
        <v>683</v>
      </c>
      <c r="K77" t="s">
        <v>139</v>
      </c>
      <c r="L77">
        <v>1409106</v>
      </c>
      <c r="M77">
        <v>63.694166699999997</v>
      </c>
      <c r="N77">
        <v>-170.47888889999999</v>
      </c>
      <c r="O77" t="s">
        <v>5</v>
      </c>
      <c r="P77" t="s">
        <v>139</v>
      </c>
      <c r="Q77">
        <v>274</v>
      </c>
    </row>
    <row r="78" spans="1:17" x14ac:dyDescent="0.25">
      <c r="A78" t="s">
        <v>1145</v>
      </c>
      <c r="B78" t="s">
        <v>1466</v>
      </c>
      <c r="C78" s="149">
        <v>221</v>
      </c>
      <c r="D78" s="149">
        <v>331600</v>
      </c>
      <c r="E78" s="149" t="s">
        <v>1467</v>
      </c>
      <c r="F78" s="149" t="s">
        <v>1462</v>
      </c>
      <c r="G78" t="s">
        <v>140</v>
      </c>
      <c r="H78" t="s">
        <v>101</v>
      </c>
      <c r="I78" t="s">
        <v>1570</v>
      </c>
      <c r="J78" t="s">
        <v>685</v>
      </c>
      <c r="K78" t="s">
        <v>140</v>
      </c>
      <c r="L78">
        <v>1409133</v>
      </c>
      <c r="M78">
        <v>61.8427778</v>
      </c>
      <c r="N78">
        <v>-165.5816667</v>
      </c>
      <c r="O78" t="s">
        <v>9</v>
      </c>
      <c r="P78" t="s">
        <v>140</v>
      </c>
      <c r="Q78">
        <v>274</v>
      </c>
    </row>
    <row r="79" spans="1:17" x14ac:dyDescent="0.25">
      <c r="A79" t="s">
        <v>1146</v>
      </c>
      <c r="B79" t="s">
        <v>1466</v>
      </c>
      <c r="C79" s="149">
        <v>221</v>
      </c>
      <c r="D79" s="149">
        <v>331610</v>
      </c>
      <c r="E79" s="149" t="s">
        <v>1467</v>
      </c>
      <c r="F79" s="149" t="s">
        <v>1462</v>
      </c>
      <c r="G79" t="s">
        <v>141</v>
      </c>
      <c r="H79" t="s">
        <v>101</v>
      </c>
      <c r="I79" t="s">
        <v>1571</v>
      </c>
      <c r="J79" t="s">
        <v>687</v>
      </c>
      <c r="K79" t="s">
        <v>141</v>
      </c>
      <c r="L79">
        <v>1413930</v>
      </c>
      <c r="M79">
        <v>66.603888900000001</v>
      </c>
      <c r="N79">
        <v>-160.00694440000001</v>
      </c>
      <c r="O79" t="s">
        <v>11</v>
      </c>
      <c r="P79" t="s">
        <v>141</v>
      </c>
      <c r="Q79">
        <v>274</v>
      </c>
    </row>
    <row r="80" spans="1:17" x14ac:dyDescent="0.25">
      <c r="A80" t="s">
        <v>1099</v>
      </c>
      <c r="B80" t="s">
        <v>1466</v>
      </c>
      <c r="C80" s="149">
        <v>221</v>
      </c>
      <c r="D80" s="149">
        <v>331240</v>
      </c>
      <c r="E80" s="149" t="s">
        <v>1467</v>
      </c>
      <c r="F80" s="149" t="s">
        <v>1462</v>
      </c>
      <c r="G80" t="s">
        <v>102</v>
      </c>
      <c r="H80" t="s">
        <v>101</v>
      </c>
      <c r="I80" t="s">
        <v>1572</v>
      </c>
      <c r="J80" t="s">
        <v>638</v>
      </c>
      <c r="K80" t="s">
        <v>102</v>
      </c>
      <c r="L80">
        <v>1398042</v>
      </c>
      <c r="M80">
        <v>62.688888900000002</v>
      </c>
      <c r="N80">
        <v>-164.6152778</v>
      </c>
      <c r="O80" t="s">
        <v>9</v>
      </c>
      <c r="P80" t="s">
        <v>102</v>
      </c>
      <c r="Q80">
        <v>274</v>
      </c>
    </row>
    <row r="81" spans="1:17" x14ac:dyDescent="0.25">
      <c r="A81" t="s">
        <v>1147</v>
      </c>
      <c r="B81" t="s">
        <v>1466</v>
      </c>
      <c r="C81" s="149">
        <v>221</v>
      </c>
      <c r="D81" s="149">
        <v>331620</v>
      </c>
      <c r="E81" s="149" t="s">
        <v>1467</v>
      </c>
      <c r="F81" s="149" t="s">
        <v>1462</v>
      </c>
      <c r="G81" t="s">
        <v>142</v>
      </c>
      <c r="H81" t="s">
        <v>101</v>
      </c>
      <c r="I81" t="s">
        <v>1573</v>
      </c>
      <c r="J81" t="s">
        <v>728</v>
      </c>
      <c r="K81" t="s">
        <v>142</v>
      </c>
      <c r="L81">
        <v>1409306</v>
      </c>
      <c r="M81">
        <v>62.682222199999998</v>
      </c>
      <c r="N81">
        <v>-159.56194439999999</v>
      </c>
      <c r="O81" t="s">
        <v>14</v>
      </c>
      <c r="P81" t="s">
        <v>142</v>
      </c>
      <c r="Q81">
        <v>274</v>
      </c>
    </row>
    <row r="82" spans="1:17" x14ac:dyDescent="0.25">
      <c r="A82" t="s">
        <v>1148</v>
      </c>
      <c r="B82" t="s">
        <v>1466</v>
      </c>
      <c r="C82" s="149">
        <v>221</v>
      </c>
      <c r="D82" s="149">
        <v>331630</v>
      </c>
      <c r="E82" s="149" t="s">
        <v>1467</v>
      </c>
      <c r="F82" s="149" t="s">
        <v>1462</v>
      </c>
      <c r="G82" t="s">
        <v>143</v>
      </c>
      <c r="H82" t="s">
        <v>101</v>
      </c>
      <c r="I82" t="s">
        <v>1574</v>
      </c>
      <c r="J82" t="s">
        <v>730</v>
      </c>
      <c r="K82" t="s">
        <v>143</v>
      </c>
      <c r="L82">
        <v>1669434</v>
      </c>
      <c r="M82">
        <v>64.333888900000005</v>
      </c>
      <c r="N82">
        <v>-161.1538889</v>
      </c>
      <c r="O82" t="s">
        <v>5</v>
      </c>
      <c r="P82" t="s">
        <v>143</v>
      </c>
      <c r="Q82">
        <v>274</v>
      </c>
    </row>
    <row r="83" spans="1:17" x14ac:dyDescent="0.25">
      <c r="A83" t="s">
        <v>1149</v>
      </c>
      <c r="B83" t="s">
        <v>1466</v>
      </c>
      <c r="C83" s="149">
        <v>221</v>
      </c>
      <c r="D83" s="149">
        <v>331640</v>
      </c>
      <c r="E83" s="149" t="s">
        <v>1467</v>
      </c>
      <c r="F83" s="149" t="s">
        <v>1462</v>
      </c>
      <c r="G83" t="s">
        <v>144</v>
      </c>
      <c r="H83" t="s">
        <v>101</v>
      </c>
      <c r="I83" t="s">
        <v>1575</v>
      </c>
      <c r="J83" t="s">
        <v>689</v>
      </c>
      <c r="K83" t="s">
        <v>144</v>
      </c>
      <c r="L83">
        <v>1409434</v>
      </c>
      <c r="M83">
        <v>66.256666699999997</v>
      </c>
      <c r="N83">
        <v>-166.07194440000001</v>
      </c>
      <c r="O83" t="s">
        <v>5</v>
      </c>
      <c r="P83" t="s">
        <v>144</v>
      </c>
      <c r="Q83">
        <v>274</v>
      </c>
    </row>
    <row r="84" spans="1:17" x14ac:dyDescent="0.25">
      <c r="A84" t="s">
        <v>1150</v>
      </c>
      <c r="B84" t="s">
        <v>1466</v>
      </c>
      <c r="C84" s="149">
        <v>221</v>
      </c>
      <c r="D84" s="149">
        <v>331650</v>
      </c>
      <c r="E84" s="149" t="s">
        <v>1467</v>
      </c>
      <c r="F84" s="149" t="s">
        <v>1462</v>
      </c>
      <c r="G84" t="s">
        <v>145</v>
      </c>
      <c r="H84" t="s">
        <v>101</v>
      </c>
      <c r="I84" t="s">
        <v>1576</v>
      </c>
      <c r="J84" t="s">
        <v>691</v>
      </c>
      <c r="K84" t="s">
        <v>145</v>
      </c>
      <c r="L84">
        <v>1413983</v>
      </c>
      <c r="M84">
        <v>66.888055600000001</v>
      </c>
      <c r="N84">
        <v>-157.13638889999999</v>
      </c>
      <c r="O84" t="s">
        <v>11</v>
      </c>
      <c r="P84" t="s">
        <v>145</v>
      </c>
      <c r="Q84">
        <v>274</v>
      </c>
    </row>
    <row r="85" spans="1:17" x14ac:dyDescent="0.25">
      <c r="A85" t="s">
        <v>1151</v>
      </c>
      <c r="B85" t="s">
        <v>1466</v>
      </c>
      <c r="C85" s="149">
        <v>221</v>
      </c>
      <c r="D85">
        <v>331680</v>
      </c>
      <c r="E85" s="149" t="s">
        <v>1467</v>
      </c>
      <c r="F85" s="149" t="s">
        <v>1462</v>
      </c>
      <c r="G85" t="s">
        <v>146</v>
      </c>
      <c r="H85" t="s">
        <v>101</v>
      </c>
      <c r="I85" t="s">
        <v>1564</v>
      </c>
      <c r="J85" t="s">
        <v>694</v>
      </c>
      <c r="K85" t="s">
        <v>146</v>
      </c>
      <c r="L85">
        <v>1410158</v>
      </c>
      <c r="M85">
        <v>63.522222200000002</v>
      </c>
      <c r="N85">
        <v>-162.28805560000001</v>
      </c>
      <c r="O85" t="s">
        <v>5</v>
      </c>
      <c r="P85" t="s">
        <v>146</v>
      </c>
      <c r="Q85">
        <v>274</v>
      </c>
    </row>
    <row r="86" spans="1:17" x14ac:dyDescent="0.25">
      <c r="A86" t="s">
        <v>1153</v>
      </c>
      <c r="B86" t="s">
        <v>1466</v>
      </c>
      <c r="C86" s="149">
        <v>221</v>
      </c>
      <c r="D86" s="149">
        <v>331690</v>
      </c>
      <c r="E86" s="149" t="s">
        <v>1467</v>
      </c>
      <c r="F86" s="149" t="s">
        <v>1462</v>
      </c>
      <c r="G86" t="s">
        <v>148</v>
      </c>
      <c r="H86" t="s">
        <v>101</v>
      </c>
      <c r="I86" t="s">
        <v>1598</v>
      </c>
      <c r="J86" t="s">
        <v>696</v>
      </c>
      <c r="K86" t="s">
        <v>148</v>
      </c>
      <c r="L86">
        <v>1411039</v>
      </c>
      <c r="M86">
        <v>59.061944400000002</v>
      </c>
      <c r="N86">
        <v>-160.37638889999999</v>
      </c>
      <c r="O86" t="s">
        <v>6</v>
      </c>
      <c r="P86" t="s">
        <v>148</v>
      </c>
      <c r="Q86">
        <v>274</v>
      </c>
    </row>
    <row r="87" spans="1:17" x14ac:dyDescent="0.25">
      <c r="A87" t="s">
        <v>1154</v>
      </c>
      <c r="B87" t="s">
        <v>1466</v>
      </c>
      <c r="C87" s="149">
        <v>221</v>
      </c>
      <c r="D87" s="149">
        <v>331700</v>
      </c>
      <c r="E87" s="149" t="s">
        <v>1467</v>
      </c>
      <c r="F87" s="149" t="s">
        <v>1462</v>
      </c>
      <c r="G87" t="s">
        <v>149</v>
      </c>
      <c r="H87" t="s">
        <v>101</v>
      </c>
      <c r="I87" t="s">
        <v>1511</v>
      </c>
      <c r="J87" t="s">
        <v>698</v>
      </c>
      <c r="K87" t="s">
        <v>149</v>
      </c>
      <c r="L87">
        <v>1411060</v>
      </c>
      <c r="M87">
        <v>60.533775200000001</v>
      </c>
      <c r="N87">
        <v>-165.1036627</v>
      </c>
      <c r="O87" t="s">
        <v>9</v>
      </c>
      <c r="P87" t="s">
        <v>149</v>
      </c>
      <c r="Q87">
        <v>274</v>
      </c>
    </row>
    <row r="88" spans="1:17" x14ac:dyDescent="0.25">
      <c r="A88" t="s">
        <v>1100</v>
      </c>
      <c r="B88" t="s">
        <v>1466</v>
      </c>
      <c r="C88" s="149">
        <v>221</v>
      </c>
      <c r="D88" s="149">
        <v>331250</v>
      </c>
      <c r="E88" s="149" t="s">
        <v>1467</v>
      </c>
      <c r="F88" s="149" t="s">
        <v>1462</v>
      </c>
      <c r="G88" t="s">
        <v>103</v>
      </c>
      <c r="H88" t="s">
        <v>101</v>
      </c>
      <c r="I88" t="s">
        <v>1599</v>
      </c>
      <c r="J88" t="s">
        <v>640</v>
      </c>
      <c r="K88" t="s">
        <v>103</v>
      </c>
      <c r="L88">
        <v>1412509</v>
      </c>
      <c r="M88">
        <v>67.086111099999997</v>
      </c>
      <c r="N88">
        <v>-157.85138889999999</v>
      </c>
      <c r="O88" t="s">
        <v>11</v>
      </c>
      <c r="P88" t="s">
        <v>103</v>
      </c>
      <c r="Q88">
        <v>274</v>
      </c>
    </row>
    <row r="89" spans="1:17" x14ac:dyDescent="0.25">
      <c r="A89" t="s">
        <v>1155</v>
      </c>
      <c r="B89" t="s">
        <v>1466</v>
      </c>
      <c r="C89" s="205">
        <v>221</v>
      </c>
      <c r="D89" s="149">
        <v>331710</v>
      </c>
      <c r="E89" s="149" t="s">
        <v>1467</v>
      </c>
      <c r="F89" s="149" t="s">
        <v>1462</v>
      </c>
      <c r="G89" s="206" t="s">
        <v>150</v>
      </c>
      <c r="H89" s="206" t="s">
        <v>101</v>
      </c>
      <c r="I89" t="s">
        <v>1511</v>
      </c>
      <c r="J89" t="s">
        <v>698</v>
      </c>
      <c r="K89" t="s">
        <v>150</v>
      </c>
      <c r="L89">
        <v>1410644</v>
      </c>
      <c r="M89">
        <v>60.585555599999999</v>
      </c>
      <c r="N89">
        <v>-165.25583330000001</v>
      </c>
      <c r="O89" t="s">
        <v>9</v>
      </c>
      <c r="P89" t="s">
        <v>150</v>
      </c>
      <c r="Q89">
        <v>274</v>
      </c>
    </row>
    <row r="90" spans="1:17" x14ac:dyDescent="0.25">
      <c r="A90" t="s">
        <v>1156</v>
      </c>
      <c r="B90" t="s">
        <v>1466</v>
      </c>
      <c r="C90" s="149">
        <v>221</v>
      </c>
      <c r="D90" s="149">
        <v>331730</v>
      </c>
      <c r="E90" s="149" t="s">
        <v>1467</v>
      </c>
      <c r="F90" s="149" t="s">
        <v>1462</v>
      </c>
      <c r="G90" t="s">
        <v>151</v>
      </c>
      <c r="H90" t="s">
        <v>101</v>
      </c>
      <c r="I90" t="s">
        <v>1613</v>
      </c>
      <c r="J90" t="s">
        <v>734</v>
      </c>
      <c r="K90" t="s">
        <v>151</v>
      </c>
      <c r="L90">
        <v>1404755</v>
      </c>
      <c r="M90">
        <v>65.609166700000003</v>
      </c>
      <c r="N90">
        <v>-168.08750000000001</v>
      </c>
      <c r="O90" t="s">
        <v>5</v>
      </c>
      <c r="P90" t="s">
        <v>151</v>
      </c>
      <c r="Q90">
        <v>274</v>
      </c>
    </row>
    <row r="91" spans="1:17" x14ac:dyDescent="0.25">
      <c r="A91" t="s">
        <v>1157</v>
      </c>
      <c r="B91" t="s">
        <v>1618</v>
      </c>
      <c r="C91" s="149">
        <v>221</v>
      </c>
      <c r="D91" s="149">
        <v>332900</v>
      </c>
      <c r="E91" s="149" t="s">
        <v>1467</v>
      </c>
      <c r="F91" s="149" t="s">
        <v>1462</v>
      </c>
      <c r="G91" t="s">
        <v>382</v>
      </c>
      <c r="H91" t="s">
        <v>101</v>
      </c>
      <c r="I91" t="s">
        <v>1619</v>
      </c>
      <c r="J91" t="s">
        <v>702</v>
      </c>
      <c r="K91" t="s">
        <v>382</v>
      </c>
      <c r="L91">
        <v>1415858</v>
      </c>
      <c r="M91">
        <v>59.546944400000001</v>
      </c>
      <c r="N91">
        <v>-139.7272222</v>
      </c>
      <c r="O91" t="s">
        <v>13</v>
      </c>
      <c r="P91" t="s">
        <v>382</v>
      </c>
      <c r="Q91">
        <v>274</v>
      </c>
    </row>
    <row r="92" spans="1:17" x14ac:dyDescent="0.25">
      <c r="A92" t="s">
        <v>1101</v>
      </c>
      <c r="B92" t="s">
        <v>1466</v>
      </c>
      <c r="C92" s="149">
        <v>221</v>
      </c>
      <c r="D92" s="149">
        <v>331260</v>
      </c>
      <c r="E92" s="149" t="s">
        <v>1467</v>
      </c>
      <c r="F92" s="149" t="s">
        <v>1462</v>
      </c>
      <c r="G92" t="s">
        <v>104</v>
      </c>
      <c r="H92" t="s">
        <v>101</v>
      </c>
      <c r="I92" t="s">
        <v>1656</v>
      </c>
      <c r="J92" t="s">
        <v>704</v>
      </c>
      <c r="K92" t="s">
        <v>104</v>
      </c>
      <c r="L92">
        <v>1398335</v>
      </c>
      <c r="M92">
        <v>62.656111099999997</v>
      </c>
      <c r="N92">
        <v>-160.2066667</v>
      </c>
      <c r="O92" t="s">
        <v>14</v>
      </c>
      <c r="P92" t="s">
        <v>104</v>
      </c>
      <c r="Q92">
        <v>274</v>
      </c>
    </row>
    <row r="93" spans="1:17" x14ac:dyDescent="0.25">
      <c r="A93" t="s">
        <v>1104</v>
      </c>
      <c r="B93" t="s">
        <v>1466</v>
      </c>
      <c r="C93" s="149">
        <v>221</v>
      </c>
      <c r="D93" s="149">
        <v>331270</v>
      </c>
      <c r="E93" s="149" t="s">
        <v>1467</v>
      </c>
      <c r="F93" s="149" t="s">
        <v>1462</v>
      </c>
      <c r="G93" t="s">
        <v>105</v>
      </c>
      <c r="H93" t="s">
        <v>101</v>
      </c>
      <c r="I93" t="s">
        <v>1673</v>
      </c>
      <c r="J93" t="s">
        <v>645</v>
      </c>
      <c r="K93" t="s">
        <v>105</v>
      </c>
      <c r="L93">
        <v>1420670</v>
      </c>
      <c r="M93">
        <v>65.334722200000002</v>
      </c>
      <c r="N93">
        <v>-166.4891667</v>
      </c>
      <c r="O93" t="s">
        <v>5</v>
      </c>
      <c r="P93" t="s">
        <v>105</v>
      </c>
      <c r="Q93">
        <v>274</v>
      </c>
    </row>
    <row r="94" spans="1:17" x14ac:dyDescent="0.25">
      <c r="A94" t="s">
        <v>1105</v>
      </c>
      <c r="B94" t="s">
        <v>1466</v>
      </c>
      <c r="C94" s="149">
        <v>221</v>
      </c>
      <c r="D94" s="149">
        <v>331280</v>
      </c>
      <c r="E94" s="149" t="s">
        <v>1467</v>
      </c>
      <c r="F94" s="149" t="s">
        <v>1462</v>
      </c>
      <c r="G94" t="s">
        <v>106</v>
      </c>
      <c r="H94" t="s">
        <v>101</v>
      </c>
      <c r="I94" t="s">
        <v>1686</v>
      </c>
      <c r="J94" t="s">
        <v>647</v>
      </c>
      <c r="K94" t="s">
        <v>106</v>
      </c>
      <c r="L94">
        <v>1400219</v>
      </c>
      <c r="M94">
        <v>61.527777800000003</v>
      </c>
      <c r="N94">
        <v>-165.5863889</v>
      </c>
      <c r="O94" t="s">
        <v>9</v>
      </c>
      <c r="P94" t="s">
        <v>106</v>
      </c>
      <c r="Q94">
        <v>274</v>
      </c>
    </row>
    <row r="95" spans="1:17" x14ac:dyDescent="0.25">
      <c r="A95" t="s">
        <v>1106</v>
      </c>
      <c r="B95" t="s">
        <v>1466</v>
      </c>
      <c r="C95" s="149">
        <v>221</v>
      </c>
      <c r="D95" s="149">
        <v>331290</v>
      </c>
      <c r="E95" s="149" t="s">
        <v>1467</v>
      </c>
      <c r="F95" s="149" t="s">
        <v>1462</v>
      </c>
      <c r="G95" t="s">
        <v>107</v>
      </c>
      <c r="H95" t="s">
        <v>101</v>
      </c>
      <c r="I95" t="s">
        <v>1714</v>
      </c>
      <c r="J95" t="s">
        <v>706</v>
      </c>
      <c r="K95" t="s">
        <v>107</v>
      </c>
      <c r="L95">
        <v>1401666</v>
      </c>
      <c r="M95">
        <v>60.218888900000003</v>
      </c>
      <c r="N95">
        <v>-162.02444439999999</v>
      </c>
      <c r="O95" t="s">
        <v>9</v>
      </c>
      <c r="P95" t="s">
        <v>107</v>
      </c>
      <c r="Q95">
        <v>274</v>
      </c>
    </row>
    <row r="96" spans="1:17" x14ac:dyDescent="0.25">
      <c r="A96" t="s">
        <v>1109</v>
      </c>
      <c r="B96" t="s">
        <v>1466</v>
      </c>
      <c r="C96" s="149">
        <v>221</v>
      </c>
      <c r="D96" s="149">
        <v>331300</v>
      </c>
      <c r="E96" s="149" t="s">
        <v>1467</v>
      </c>
      <c r="F96" s="149" t="s">
        <v>1462</v>
      </c>
      <c r="G96" t="s">
        <v>109</v>
      </c>
      <c r="H96" t="s">
        <v>101</v>
      </c>
      <c r="I96" t="s">
        <v>1721</v>
      </c>
      <c r="J96" t="s">
        <v>649</v>
      </c>
      <c r="K96" t="s">
        <v>109</v>
      </c>
      <c r="L96">
        <v>1401788</v>
      </c>
      <c r="M96">
        <v>64.617500000000007</v>
      </c>
      <c r="N96">
        <v>-162.2605556</v>
      </c>
      <c r="O96" t="s">
        <v>5</v>
      </c>
      <c r="P96" t="s">
        <v>109</v>
      </c>
      <c r="Q96">
        <v>274</v>
      </c>
    </row>
    <row r="97" spans="1:17" x14ac:dyDescent="0.25">
      <c r="A97" t="s">
        <v>1110</v>
      </c>
      <c r="B97" t="s">
        <v>1466</v>
      </c>
      <c r="C97" s="149">
        <v>221</v>
      </c>
      <c r="D97" s="149">
        <v>331310</v>
      </c>
      <c r="E97" s="149" t="s">
        <v>1467</v>
      </c>
      <c r="F97" s="149" t="s">
        <v>1462</v>
      </c>
      <c r="G97" t="s">
        <v>110</v>
      </c>
      <c r="H97" t="s">
        <v>101</v>
      </c>
      <c r="I97" t="s">
        <v>1572</v>
      </c>
      <c r="J97" t="s">
        <v>638</v>
      </c>
      <c r="K97" t="s">
        <v>110</v>
      </c>
      <c r="L97">
        <v>1401837</v>
      </c>
      <c r="M97">
        <v>62.777777800000003</v>
      </c>
      <c r="N97">
        <v>-164.52305559999999</v>
      </c>
      <c r="O97" t="s">
        <v>9</v>
      </c>
      <c r="P97" t="s">
        <v>110</v>
      </c>
      <c r="Q97">
        <v>274</v>
      </c>
    </row>
    <row r="98" spans="1:17" x14ac:dyDescent="0.25">
      <c r="A98" t="s">
        <v>1111</v>
      </c>
      <c r="B98" t="s">
        <v>1466</v>
      </c>
      <c r="C98" s="149">
        <v>221</v>
      </c>
      <c r="D98" s="149">
        <v>331320</v>
      </c>
      <c r="E98" s="149" t="s">
        <v>1467</v>
      </c>
      <c r="F98" s="149" t="s">
        <v>1462</v>
      </c>
      <c r="G98" t="s">
        <v>111</v>
      </c>
      <c r="H98" t="s">
        <v>101</v>
      </c>
      <c r="I98" t="s">
        <v>1728</v>
      </c>
      <c r="J98" t="s">
        <v>652</v>
      </c>
      <c r="K98" t="s">
        <v>111</v>
      </c>
      <c r="L98">
        <v>1402463</v>
      </c>
      <c r="M98">
        <v>63.779722200000002</v>
      </c>
      <c r="N98">
        <v>-171.74111110000001</v>
      </c>
      <c r="O98" t="s">
        <v>5</v>
      </c>
      <c r="P98" t="s">
        <v>111</v>
      </c>
      <c r="Q98">
        <v>274</v>
      </c>
    </row>
    <row r="99" spans="1:17" x14ac:dyDescent="0.25">
      <c r="A99" t="s">
        <v>1112</v>
      </c>
      <c r="B99" t="s">
        <v>1466</v>
      </c>
      <c r="C99" s="149">
        <v>221</v>
      </c>
      <c r="D99" s="149">
        <v>331330</v>
      </c>
      <c r="E99" s="149" t="s">
        <v>1467</v>
      </c>
      <c r="F99" s="149" t="s">
        <v>1462</v>
      </c>
      <c r="G99" t="s">
        <v>112</v>
      </c>
      <c r="H99" t="s">
        <v>101</v>
      </c>
      <c r="I99" t="s">
        <v>1731</v>
      </c>
      <c r="J99" t="s">
        <v>708</v>
      </c>
      <c r="K99" t="s">
        <v>112</v>
      </c>
      <c r="L99">
        <v>1415910</v>
      </c>
      <c r="M99">
        <v>59.118888900000002</v>
      </c>
      <c r="N99">
        <v>-161.58750000000001</v>
      </c>
      <c r="O99" t="s">
        <v>9</v>
      </c>
      <c r="P99" t="s">
        <v>112</v>
      </c>
      <c r="Q99">
        <v>274</v>
      </c>
    </row>
    <row r="100" spans="1:17" x14ac:dyDescent="0.25">
      <c r="A100" t="s">
        <v>1113</v>
      </c>
      <c r="B100" t="s">
        <v>1466</v>
      </c>
      <c r="C100" s="149">
        <v>221</v>
      </c>
      <c r="D100" s="149">
        <v>331340</v>
      </c>
      <c r="E100" s="149" t="s">
        <v>1467</v>
      </c>
      <c r="F100" s="149" t="s">
        <v>1462</v>
      </c>
      <c r="G100" t="s">
        <v>113</v>
      </c>
      <c r="H100" t="s">
        <v>101</v>
      </c>
      <c r="I100" t="s">
        <v>1732</v>
      </c>
      <c r="J100" t="s">
        <v>710</v>
      </c>
      <c r="K100" t="s">
        <v>113</v>
      </c>
      <c r="L100">
        <v>1402921</v>
      </c>
      <c r="M100">
        <v>62.903611099999999</v>
      </c>
      <c r="N100">
        <v>-160.06472220000001</v>
      </c>
      <c r="O100" t="s">
        <v>14</v>
      </c>
      <c r="P100" t="s">
        <v>113</v>
      </c>
      <c r="Q100">
        <v>274</v>
      </c>
    </row>
    <row r="101" spans="1:17" x14ac:dyDescent="0.25">
      <c r="A101" t="s">
        <v>1114</v>
      </c>
      <c r="B101" t="s">
        <v>1466</v>
      </c>
      <c r="C101" s="149">
        <v>221</v>
      </c>
      <c r="D101" s="149">
        <v>331350</v>
      </c>
      <c r="E101" s="149" t="s">
        <v>1467</v>
      </c>
      <c r="F101" s="149" t="s">
        <v>1462</v>
      </c>
      <c r="G101" t="s">
        <v>114</v>
      </c>
      <c r="H101" t="s">
        <v>101</v>
      </c>
      <c r="I101" t="s">
        <v>1738</v>
      </c>
      <c r="J101" t="s">
        <v>712</v>
      </c>
      <c r="K101" t="s">
        <v>114</v>
      </c>
      <c r="L101">
        <v>1403447</v>
      </c>
      <c r="M101">
        <v>62.199444399999997</v>
      </c>
      <c r="N101">
        <v>-159.77138890000001</v>
      </c>
      <c r="O101" t="s">
        <v>14</v>
      </c>
      <c r="P101" t="s">
        <v>114</v>
      </c>
      <c r="Q101">
        <v>274</v>
      </c>
    </row>
    <row r="102" spans="1:17" x14ac:dyDescent="0.25">
      <c r="A102" t="s">
        <v>1115</v>
      </c>
      <c r="B102" t="s">
        <v>1466</v>
      </c>
      <c r="C102" s="149">
        <v>221</v>
      </c>
      <c r="D102" s="149">
        <v>331360</v>
      </c>
      <c r="E102" s="149" t="s">
        <v>1467</v>
      </c>
      <c r="F102" s="149" t="s">
        <v>1462</v>
      </c>
      <c r="G102" t="s">
        <v>115</v>
      </c>
      <c r="H102" t="s">
        <v>101</v>
      </c>
      <c r="I102" t="s">
        <v>1740</v>
      </c>
      <c r="J102" t="s">
        <v>654</v>
      </c>
      <c r="K102" t="s">
        <v>115</v>
      </c>
      <c r="L102">
        <v>1403493</v>
      </c>
      <c r="M102">
        <v>61.531111099999997</v>
      </c>
      <c r="N102">
        <v>-166.09666669999999</v>
      </c>
      <c r="O102" t="s">
        <v>9</v>
      </c>
      <c r="P102" t="s">
        <v>115</v>
      </c>
      <c r="Q102">
        <v>274</v>
      </c>
    </row>
    <row r="103" spans="1:17" x14ac:dyDescent="0.25">
      <c r="A103" t="s">
        <v>1116</v>
      </c>
      <c r="B103" t="s">
        <v>1466</v>
      </c>
      <c r="C103" s="149">
        <v>221</v>
      </c>
      <c r="D103" s="149">
        <v>331370</v>
      </c>
      <c r="E103" s="149" t="s">
        <v>1467</v>
      </c>
      <c r="F103" s="149" t="s">
        <v>1462</v>
      </c>
      <c r="G103" t="s">
        <v>116</v>
      </c>
      <c r="H103" t="s">
        <v>101</v>
      </c>
      <c r="I103" t="s">
        <v>1743</v>
      </c>
      <c r="J103" t="s">
        <v>714</v>
      </c>
      <c r="K103" t="s">
        <v>116</v>
      </c>
      <c r="L103">
        <v>1403644</v>
      </c>
      <c r="M103">
        <v>65.698611099999994</v>
      </c>
      <c r="N103">
        <v>-156.39972220000001</v>
      </c>
      <c r="O103" t="s">
        <v>14</v>
      </c>
      <c r="P103" t="s">
        <v>116</v>
      </c>
      <c r="Q103">
        <v>274</v>
      </c>
    </row>
    <row r="104" spans="1:17" x14ac:dyDescent="0.25">
      <c r="A104" t="s">
        <v>1117</v>
      </c>
      <c r="B104" t="s">
        <v>1466</v>
      </c>
      <c r="C104" s="149">
        <v>221</v>
      </c>
      <c r="D104" s="149">
        <v>331720</v>
      </c>
      <c r="E104" s="149" t="s">
        <v>1467</v>
      </c>
      <c r="F104" s="149" t="s">
        <v>1462</v>
      </c>
      <c r="G104" t="s">
        <v>394</v>
      </c>
      <c r="H104" t="s">
        <v>101</v>
      </c>
      <c r="I104" t="s">
        <v>1482</v>
      </c>
      <c r="J104" t="s">
        <v>700</v>
      </c>
      <c r="K104" t="s">
        <v>394</v>
      </c>
      <c r="L104">
        <v>1404378</v>
      </c>
      <c r="M104">
        <v>61.537222200000002</v>
      </c>
      <c r="N104">
        <v>-160.3052778</v>
      </c>
      <c r="O104" t="s">
        <v>9</v>
      </c>
      <c r="P104" t="s">
        <v>394</v>
      </c>
      <c r="Q104">
        <v>274</v>
      </c>
    </row>
    <row r="105" spans="1:17" x14ac:dyDescent="0.25">
      <c r="A105" t="s">
        <v>1118</v>
      </c>
      <c r="B105" t="s">
        <v>1466</v>
      </c>
      <c r="C105" s="149">
        <v>221</v>
      </c>
      <c r="D105" s="149">
        <v>331380</v>
      </c>
      <c r="E105" s="149" t="s">
        <v>1467</v>
      </c>
      <c r="F105" s="149" t="s">
        <v>1462</v>
      </c>
      <c r="G105" t="s">
        <v>117</v>
      </c>
      <c r="H105" t="s">
        <v>101</v>
      </c>
      <c r="I105" t="s">
        <v>1751</v>
      </c>
      <c r="J105" t="s">
        <v>716</v>
      </c>
      <c r="K105" t="s">
        <v>117</v>
      </c>
      <c r="L105">
        <v>1404379</v>
      </c>
      <c r="M105">
        <v>64.327222199999994</v>
      </c>
      <c r="N105">
        <v>-158.72194440000001</v>
      </c>
      <c r="O105" t="s">
        <v>14</v>
      </c>
      <c r="P105" t="s">
        <v>117</v>
      </c>
      <c r="Q105">
        <v>274</v>
      </c>
    </row>
    <row r="106" spans="1:17" x14ac:dyDescent="0.25">
      <c r="A106" t="s">
        <v>1119</v>
      </c>
      <c r="B106" t="s">
        <v>1466</v>
      </c>
      <c r="C106" s="149">
        <v>221</v>
      </c>
      <c r="D106" s="149">
        <v>331390</v>
      </c>
      <c r="E106" s="149" t="s">
        <v>1467</v>
      </c>
      <c r="F106" s="149" t="s">
        <v>1462</v>
      </c>
      <c r="G106" t="s">
        <v>118</v>
      </c>
      <c r="H106" t="s">
        <v>101</v>
      </c>
      <c r="I106" t="s">
        <v>1528</v>
      </c>
      <c r="J106" t="s">
        <v>656</v>
      </c>
      <c r="K106" t="s">
        <v>118</v>
      </c>
      <c r="L106">
        <v>1404483</v>
      </c>
      <c r="M106">
        <v>60.895555600000002</v>
      </c>
      <c r="N106">
        <v>-162.5180556</v>
      </c>
      <c r="O106" t="s">
        <v>9</v>
      </c>
      <c r="P106" t="s">
        <v>118</v>
      </c>
      <c r="Q106">
        <v>274</v>
      </c>
    </row>
    <row r="107" spans="1:17" x14ac:dyDescent="0.25">
      <c r="A107" t="s">
        <v>1120</v>
      </c>
      <c r="B107" t="s">
        <v>1466</v>
      </c>
      <c r="C107" s="149">
        <v>221</v>
      </c>
      <c r="D107" s="149">
        <v>331400</v>
      </c>
      <c r="E107" s="149" t="s">
        <v>1467</v>
      </c>
      <c r="F107" s="149" t="s">
        <v>1462</v>
      </c>
      <c r="G107" t="s">
        <v>119</v>
      </c>
      <c r="H107" t="s">
        <v>101</v>
      </c>
      <c r="I107" t="s">
        <v>1754</v>
      </c>
      <c r="J107" t="s">
        <v>658</v>
      </c>
      <c r="K107" t="s">
        <v>119</v>
      </c>
      <c r="L107">
        <v>1413311</v>
      </c>
      <c r="M107">
        <v>66.974999999999994</v>
      </c>
      <c r="N107">
        <v>-160.42277780000001</v>
      </c>
      <c r="O107" t="s">
        <v>11</v>
      </c>
      <c r="P107" t="s">
        <v>119</v>
      </c>
      <c r="Q107">
        <v>274</v>
      </c>
    </row>
    <row r="108" spans="1:17" x14ac:dyDescent="0.25">
      <c r="A108" t="s">
        <v>1121</v>
      </c>
      <c r="B108" t="s">
        <v>1466</v>
      </c>
      <c r="C108" s="149">
        <v>221</v>
      </c>
      <c r="D108" s="149">
        <v>331410</v>
      </c>
      <c r="E108" s="149" t="s">
        <v>1467</v>
      </c>
      <c r="F108" s="149" t="s">
        <v>1462</v>
      </c>
      <c r="G108" t="s">
        <v>120</v>
      </c>
      <c r="H108" t="s">
        <v>101</v>
      </c>
      <c r="I108" t="s">
        <v>1763</v>
      </c>
      <c r="J108" t="s">
        <v>660</v>
      </c>
      <c r="K108" t="s">
        <v>120</v>
      </c>
      <c r="L108">
        <v>1413348</v>
      </c>
      <c r="M108">
        <v>67.726944399999994</v>
      </c>
      <c r="N108">
        <v>-164.53333330000001</v>
      </c>
      <c r="O108" t="s">
        <v>11</v>
      </c>
      <c r="P108" t="s">
        <v>120</v>
      </c>
      <c r="Q108">
        <v>274</v>
      </c>
    </row>
    <row r="109" spans="1:17" x14ac:dyDescent="0.25">
      <c r="A109" t="s">
        <v>1262</v>
      </c>
      <c r="B109" t="s">
        <v>1514</v>
      </c>
      <c r="C109" s="149" t="s">
        <v>1470</v>
      </c>
      <c r="D109" s="149">
        <v>332740</v>
      </c>
      <c r="E109" s="149" t="s">
        <v>1428</v>
      </c>
      <c r="F109" s="149" t="s">
        <v>1462</v>
      </c>
      <c r="G109" t="s">
        <v>370</v>
      </c>
      <c r="H109" t="s">
        <v>369</v>
      </c>
      <c r="I109" t="s">
        <v>1515</v>
      </c>
      <c r="J109" t="s">
        <v>1026</v>
      </c>
      <c r="K109" t="s">
        <v>370</v>
      </c>
      <c r="L109">
        <v>1418954</v>
      </c>
      <c r="M109">
        <v>52.938055599999998</v>
      </c>
      <c r="N109">
        <v>-168.8677778</v>
      </c>
      <c r="O109" t="s">
        <v>4</v>
      </c>
      <c r="P109" t="s">
        <v>370</v>
      </c>
      <c r="Q109">
        <v>280</v>
      </c>
    </row>
    <row r="110" spans="1:17" x14ac:dyDescent="0.25">
      <c r="A110" t="s">
        <v>1162</v>
      </c>
      <c r="B110" t="s">
        <v>1661</v>
      </c>
      <c r="C110" s="149">
        <v>653</v>
      </c>
      <c r="D110" s="149">
        <v>331750</v>
      </c>
      <c r="E110" s="149" t="s">
        <v>1467</v>
      </c>
      <c r="F110" s="149" t="s">
        <v>1462</v>
      </c>
      <c r="G110" t="s">
        <v>162</v>
      </c>
      <c r="H110" t="s">
        <v>1662</v>
      </c>
      <c r="I110" t="s">
        <v>1660</v>
      </c>
      <c r="J110" t="s">
        <v>746</v>
      </c>
      <c r="K110" t="s">
        <v>162</v>
      </c>
      <c r="L110">
        <v>1418170</v>
      </c>
      <c r="M110">
        <v>52.196111100000003</v>
      </c>
      <c r="N110">
        <v>-174.2005556</v>
      </c>
      <c r="O110" t="s">
        <v>4</v>
      </c>
      <c r="P110" t="s">
        <v>162</v>
      </c>
      <c r="Q110">
        <v>281</v>
      </c>
    </row>
    <row r="111" spans="1:17" x14ac:dyDescent="0.25">
      <c r="A111" t="s">
        <v>1123</v>
      </c>
      <c r="B111" t="s">
        <v>1771</v>
      </c>
      <c r="C111" s="207">
        <v>9898</v>
      </c>
      <c r="D111" s="173">
        <v>332120</v>
      </c>
      <c r="E111" s="149" t="s">
        <v>1467</v>
      </c>
      <c r="F111" s="149" t="s">
        <v>1462</v>
      </c>
      <c r="G111" s="208" t="s">
        <v>121</v>
      </c>
      <c r="H111" s="137" t="s">
        <v>1288</v>
      </c>
      <c r="I111" t="s">
        <v>1772</v>
      </c>
      <c r="J111" s="137" t="s">
        <v>662</v>
      </c>
      <c r="K111" s="137" t="s">
        <v>121</v>
      </c>
      <c r="L111">
        <v>1404964</v>
      </c>
      <c r="M111">
        <v>63.0341667</v>
      </c>
      <c r="N111">
        <v>-163.55333329999999</v>
      </c>
      <c r="O111" t="s">
        <v>9</v>
      </c>
      <c r="P111" t="s">
        <v>121</v>
      </c>
      <c r="Q111">
        <v>285</v>
      </c>
    </row>
    <row r="112" spans="1:17" x14ac:dyDescent="0.25">
      <c r="A112" s="195" t="s">
        <v>1256</v>
      </c>
      <c r="B112" s="195" t="s">
        <v>1483</v>
      </c>
      <c r="C112" s="209">
        <v>11591</v>
      </c>
      <c r="D112" s="210">
        <v>332200</v>
      </c>
      <c r="E112" s="149" t="s">
        <v>1467</v>
      </c>
      <c r="F112" s="149" t="s">
        <v>1462</v>
      </c>
      <c r="G112" s="211" t="s">
        <v>360</v>
      </c>
      <c r="H112" s="211" t="s">
        <v>1281</v>
      </c>
      <c r="I112" s="195" t="s">
        <v>1484</v>
      </c>
      <c r="J112" s="195" t="s">
        <v>1003</v>
      </c>
      <c r="K112" s="195" t="s">
        <v>360</v>
      </c>
      <c r="L112" s="195">
        <v>1405922</v>
      </c>
      <c r="M112" s="195">
        <v>65.001111100000003</v>
      </c>
      <c r="N112" s="195">
        <v>-150.63388889999999</v>
      </c>
      <c r="O112" s="195" t="s">
        <v>14</v>
      </c>
      <c r="P112" s="195" t="s">
        <v>360</v>
      </c>
      <c r="Q112">
        <v>289</v>
      </c>
    </row>
    <row r="113" spans="1:17" x14ac:dyDescent="0.25">
      <c r="A113" s="195" t="s">
        <v>1243</v>
      </c>
      <c r="B113" s="195" t="s">
        <v>1553</v>
      </c>
      <c r="C113" s="209" t="s">
        <v>1470</v>
      </c>
      <c r="D113" s="210">
        <v>332520</v>
      </c>
      <c r="E113" s="149" t="s">
        <v>1428</v>
      </c>
      <c r="F113" s="149" t="s">
        <v>1462</v>
      </c>
      <c r="G113" s="211" t="s">
        <v>331</v>
      </c>
      <c r="H113" s="211" t="s">
        <v>330</v>
      </c>
      <c r="I113" s="195" t="s">
        <v>1554</v>
      </c>
      <c r="J113" s="195" t="s">
        <v>973</v>
      </c>
      <c r="K113" s="195" t="s">
        <v>331</v>
      </c>
      <c r="L113" s="195">
        <v>1408519</v>
      </c>
      <c r="M113" s="195">
        <v>65.504999999999995</v>
      </c>
      <c r="N113" s="195">
        <v>-150.16999999999999</v>
      </c>
      <c r="O113" s="195" t="s">
        <v>14</v>
      </c>
      <c r="P113" t="s">
        <v>331</v>
      </c>
      <c r="Q113">
        <v>289</v>
      </c>
    </row>
    <row r="114" spans="1:17" x14ac:dyDescent="0.25">
      <c r="A114" s="195" t="s">
        <v>1271</v>
      </c>
      <c r="B114" s="195" t="s">
        <v>1534</v>
      </c>
      <c r="C114" s="210">
        <v>29297</v>
      </c>
      <c r="D114" s="210">
        <v>332460</v>
      </c>
      <c r="E114" s="149" t="s">
        <v>1467</v>
      </c>
      <c r="F114" s="149" t="s">
        <v>1462</v>
      </c>
      <c r="G114" s="195" t="s">
        <v>318</v>
      </c>
      <c r="H114" s="195" t="s">
        <v>317</v>
      </c>
      <c r="I114" s="195" t="s">
        <v>1535</v>
      </c>
      <c r="J114" s="195" t="s">
        <v>962</v>
      </c>
      <c r="K114" s="195" t="s">
        <v>318</v>
      </c>
      <c r="L114" s="195">
        <v>1424201</v>
      </c>
      <c r="M114" s="195">
        <v>57.960833299999997</v>
      </c>
      <c r="N114" s="195">
        <v>-136.22749999999999</v>
      </c>
      <c r="O114" s="195" t="s">
        <v>13</v>
      </c>
      <c r="P114" s="195" t="s">
        <v>318</v>
      </c>
      <c r="Q114">
        <v>291</v>
      </c>
    </row>
    <row r="115" spans="1:17" x14ac:dyDescent="0.25">
      <c r="A115" t="s">
        <v>1205</v>
      </c>
      <c r="B115" t="s">
        <v>1773</v>
      </c>
      <c r="C115" s="149">
        <v>10451</v>
      </c>
      <c r="D115" s="149">
        <v>332130</v>
      </c>
      <c r="E115" s="149" t="s">
        <v>1467</v>
      </c>
      <c r="F115" s="149" t="s">
        <v>1462</v>
      </c>
      <c r="G115" t="s">
        <v>259</v>
      </c>
      <c r="H115" t="s">
        <v>258</v>
      </c>
      <c r="I115" t="s">
        <v>1774</v>
      </c>
      <c r="J115" t="s">
        <v>889</v>
      </c>
      <c r="K115" t="s">
        <v>259</v>
      </c>
      <c r="L115">
        <v>1413378</v>
      </c>
      <c r="M115">
        <v>66.898333300000004</v>
      </c>
      <c r="N115">
        <v>-162.59666669999999</v>
      </c>
      <c r="O115" t="s">
        <v>11</v>
      </c>
      <c r="P115" t="s">
        <v>259</v>
      </c>
      <c r="Q115">
        <v>291</v>
      </c>
    </row>
    <row r="116" spans="1:17" x14ac:dyDescent="0.25">
      <c r="A116" s="195" t="s">
        <v>1174</v>
      </c>
      <c r="B116" s="195" t="s">
        <v>1670</v>
      </c>
      <c r="C116" s="209">
        <v>3522</v>
      </c>
      <c r="D116" s="210"/>
      <c r="E116" s="149" t="s">
        <v>1462</v>
      </c>
      <c r="F116" s="149" t="s">
        <v>1428</v>
      </c>
      <c r="G116" s="211" t="s">
        <v>187</v>
      </c>
      <c r="H116" s="211" t="s">
        <v>187</v>
      </c>
      <c r="I116" s="195" t="s">
        <v>1635</v>
      </c>
      <c r="J116" s="195" t="s">
        <v>596</v>
      </c>
      <c r="K116" s="195" t="s">
        <v>155</v>
      </c>
      <c r="L116" s="195">
        <v>1398242</v>
      </c>
      <c r="M116" s="195">
        <v>61.2180556</v>
      </c>
      <c r="N116" s="195">
        <v>-149.9002778</v>
      </c>
      <c r="O116" s="195" t="s">
        <v>12</v>
      </c>
      <c r="P116" s="195" t="s">
        <v>536</v>
      </c>
      <c r="Q116">
        <v>293</v>
      </c>
    </row>
    <row r="117" spans="1:17" x14ac:dyDescent="0.25">
      <c r="A117" s="195" t="s">
        <v>1163</v>
      </c>
      <c r="B117" s="195" t="s">
        <v>1663</v>
      </c>
      <c r="C117" s="209">
        <v>878</v>
      </c>
      <c r="D117" s="210">
        <v>331780</v>
      </c>
      <c r="E117" s="149" t="s">
        <v>1467</v>
      </c>
      <c r="F117" s="149" t="s">
        <v>1462</v>
      </c>
      <c r="G117" s="211" t="s">
        <v>164</v>
      </c>
      <c r="H117" s="195" t="s">
        <v>163</v>
      </c>
      <c r="I117" s="195" t="s">
        <v>1664</v>
      </c>
      <c r="J117" s="195" t="s">
        <v>748</v>
      </c>
      <c r="K117" s="195" t="s">
        <v>164</v>
      </c>
      <c r="L117" s="195">
        <v>1699811</v>
      </c>
      <c r="M117" s="195">
        <v>60.866944400000001</v>
      </c>
      <c r="N117" s="195">
        <v>-162.27305559999999</v>
      </c>
      <c r="O117" s="195" t="s">
        <v>9</v>
      </c>
      <c r="P117" s="195" t="s">
        <v>164</v>
      </c>
      <c r="Q117">
        <v>319</v>
      </c>
    </row>
    <row r="118" spans="1:17" x14ac:dyDescent="0.25">
      <c r="A118" t="s">
        <v>1172</v>
      </c>
      <c r="B118" t="s">
        <v>1687</v>
      </c>
      <c r="C118" s="149">
        <v>3421</v>
      </c>
      <c r="D118" s="149">
        <v>331860</v>
      </c>
      <c r="E118" s="149" t="s">
        <v>1467</v>
      </c>
      <c r="F118" s="149" t="s">
        <v>1462</v>
      </c>
      <c r="G118" t="s">
        <v>180</v>
      </c>
      <c r="H118" t="s">
        <v>179</v>
      </c>
      <c r="I118" t="s">
        <v>1688</v>
      </c>
      <c r="J118" t="s">
        <v>770</v>
      </c>
      <c r="K118" t="s">
        <v>180</v>
      </c>
      <c r="L118">
        <v>1400269</v>
      </c>
      <c r="M118">
        <v>56.295277800000001</v>
      </c>
      <c r="N118">
        <v>-158.40222220000001</v>
      </c>
      <c r="O118" t="s">
        <v>6</v>
      </c>
      <c r="P118" t="s">
        <v>180</v>
      </c>
      <c r="Q118">
        <v>330</v>
      </c>
    </row>
    <row r="119" spans="1:17" x14ac:dyDescent="0.25">
      <c r="A119" s="195" t="s">
        <v>1189</v>
      </c>
      <c r="B119" s="195" t="s">
        <v>1705</v>
      </c>
      <c r="C119" s="210">
        <v>19558</v>
      </c>
      <c r="D119" s="210"/>
      <c r="E119" s="149" t="s">
        <v>1462</v>
      </c>
      <c r="F119" s="149" t="s">
        <v>1428</v>
      </c>
      <c r="G119" s="212" t="s">
        <v>227</v>
      </c>
      <c r="H119" s="212" t="s">
        <v>227</v>
      </c>
      <c r="I119" s="195" t="s">
        <v>1635</v>
      </c>
      <c r="J119" s="195" t="s">
        <v>596</v>
      </c>
      <c r="K119" s="195" t="s">
        <v>837</v>
      </c>
      <c r="L119" s="195">
        <v>1413141</v>
      </c>
      <c r="M119" s="195">
        <v>59.642499999999998</v>
      </c>
      <c r="N119" s="195">
        <v>-151.5483333</v>
      </c>
      <c r="O119" s="195" t="s">
        <v>12</v>
      </c>
      <c r="P119" s="195" t="s">
        <v>1190</v>
      </c>
      <c r="Q119">
        <v>337</v>
      </c>
    </row>
    <row r="120" spans="1:17" x14ac:dyDescent="0.25">
      <c r="A120" s="195" t="s">
        <v>1241</v>
      </c>
      <c r="B120" s="195" t="s">
        <v>1550</v>
      </c>
      <c r="C120" s="210" t="s">
        <v>1470</v>
      </c>
      <c r="D120" s="210">
        <v>332500</v>
      </c>
      <c r="E120" s="149" t="s">
        <v>1428</v>
      </c>
      <c r="F120" s="149" t="s">
        <v>1462</v>
      </c>
      <c r="G120" s="212" t="s">
        <v>327</v>
      </c>
      <c r="H120" s="212" t="s">
        <v>326</v>
      </c>
      <c r="I120" s="195" t="s">
        <v>1551</v>
      </c>
      <c r="J120" s="195" t="s">
        <v>969</v>
      </c>
      <c r="K120" s="195" t="s">
        <v>327</v>
      </c>
      <c r="L120" s="195">
        <v>1419072</v>
      </c>
      <c r="M120" s="195">
        <v>56.932561399999997</v>
      </c>
      <c r="N120" s="195">
        <v>-158.6249699</v>
      </c>
      <c r="O120" s="195" t="s">
        <v>6</v>
      </c>
      <c r="P120" s="195" t="s">
        <v>327</v>
      </c>
      <c r="Q120">
        <v>339</v>
      </c>
    </row>
    <row r="121" spans="1:17" x14ac:dyDescent="0.25">
      <c r="A121" t="s">
        <v>1185</v>
      </c>
      <c r="B121" t="s">
        <v>1678</v>
      </c>
      <c r="C121" s="149">
        <v>6111</v>
      </c>
      <c r="D121" s="149">
        <v>331830</v>
      </c>
      <c r="E121" s="149" t="s">
        <v>1467</v>
      </c>
      <c r="F121" s="149" t="s">
        <v>1462</v>
      </c>
      <c r="G121" s="26" t="s">
        <v>217</v>
      </c>
      <c r="H121" s="26" t="s">
        <v>1679</v>
      </c>
      <c r="I121" t="s">
        <v>1677</v>
      </c>
      <c r="J121" t="s">
        <v>821</v>
      </c>
      <c r="K121" t="s">
        <v>217</v>
      </c>
      <c r="L121">
        <v>1400106</v>
      </c>
      <c r="M121">
        <v>65.572500000000005</v>
      </c>
      <c r="N121">
        <v>-144.80305559999999</v>
      </c>
      <c r="O121" t="s">
        <v>14</v>
      </c>
      <c r="P121" t="s">
        <v>217</v>
      </c>
      <c r="Q121">
        <v>340</v>
      </c>
    </row>
    <row r="122" spans="1:17" x14ac:dyDescent="0.25">
      <c r="A122" t="s">
        <v>1210</v>
      </c>
      <c r="B122" t="s">
        <v>1478</v>
      </c>
      <c r="C122" s="149" t="s">
        <v>1470</v>
      </c>
      <c r="D122" s="149">
        <v>332180</v>
      </c>
      <c r="E122" s="149" t="s">
        <v>1428</v>
      </c>
      <c r="F122" s="149" t="s">
        <v>1462</v>
      </c>
      <c r="G122" s="26" t="s">
        <v>269</v>
      </c>
      <c r="H122" s="26" t="s">
        <v>268</v>
      </c>
      <c r="I122" t="s">
        <v>1479</v>
      </c>
      <c r="J122" t="s">
        <v>899</v>
      </c>
      <c r="K122" t="s">
        <v>269</v>
      </c>
      <c r="L122">
        <v>1405300</v>
      </c>
      <c r="M122">
        <v>59.114166699999998</v>
      </c>
      <c r="N122">
        <v>-156.85888890000001</v>
      </c>
      <c r="O122" t="s">
        <v>6</v>
      </c>
      <c r="P122" t="s">
        <v>269</v>
      </c>
      <c r="Q122">
        <v>343</v>
      </c>
    </row>
    <row r="123" spans="1:17" x14ac:dyDescent="0.25">
      <c r="A123" s="195" t="s">
        <v>1171</v>
      </c>
      <c r="B123" s="195" t="s">
        <v>1692</v>
      </c>
      <c r="C123" s="210" t="s">
        <v>1470</v>
      </c>
      <c r="D123" s="210">
        <v>331880</v>
      </c>
      <c r="E123" s="149" t="s">
        <v>1428</v>
      </c>
      <c r="F123" s="149" t="s">
        <v>1462</v>
      </c>
      <c r="G123" s="212" t="s">
        <v>184</v>
      </c>
      <c r="H123" s="212" t="s">
        <v>183</v>
      </c>
      <c r="I123" s="195" t="s">
        <v>1693</v>
      </c>
      <c r="J123" s="195" t="s">
        <v>768</v>
      </c>
      <c r="K123" s="195" t="s">
        <v>184</v>
      </c>
      <c r="L123" s="195">
        <v>1893911</v>
      </c>
      <c r="M123" s="195">
        <v>56.255555600000001</v>
      </c>
      <c r="N123" s="195">
        <v>-158.76249999999999</v>
      </c>
      <c r="O123" s="195" t="s">
        <v>6</v>
      </c>
      <c r="P123" s="195" t="s">
        <v>184</v>
      </c>
      <c r="Q123">
        <v>344</v>
      </c>
    </row>
    <row r="124" spans="1:17" x14ac:dyDescent="0.25">
      <c r="A124" t="s">
        <v>1436</v>
      </c>
      <c r="B124" t="s">
        <v>1643</v>
      </c>
      <c r="C124" s="149">
        <v>288</v>
      </c>
      <c r="D124" s="149"/>
      <c r="E124" s="149" t="s">
        <v>1467</v>
      </c>
      <c r="F124" s="149" t="s">
        <v>1428</v>
      </c>
      <c r="G124" s="26" t="s">
        <v>1300</v>
      </c>
      <c r="H124" s="26" t="s">
        <v>1300</v>
      </c>
      <c r="I124" t="s">
        <v>1635</v>
      </c>
      <c r="J124" t="s">
        <v>596</v>
      </c>
      <c r="O124" t="s">
        <v>12</v>
      </c>
      <c r="Q124">
        <v>345</v>
      </c>
    </row>
    <row r="125" spans="1:17" x14ac:dyDescent="0.25">
      <c r="A125" t="s">
        <v>1067</v>
      </c>
      <c r="B125" t="s">
        <v>1557</v>
      </c>
      <c r="C125" s="149">
        <v>24486</v>
      </c>
      <c r="D125" s="149">
        <v>331040</v>
      </c>
      <c r="E125" s="149" t="s">
        <v>1467</v>
      </c>
      <c r="F125" s="149" t="s">
        <v>1462</v>
      </c>
      <c r="G125" t="s">
        <v>66</v>
      </c>
      <c r="H125" t="s">
        <v>65</v>
      </c>
      <c r="I125" t="s">
        <v>1558</v>
      </c>
      <c r="J125" t="s">
        <v>580</v>
      </c>
      <c r="K125" t="s">
        <v>66</v>
      </c>
      <c r="L125">
        <v>1418123</v>
      </c>
      <c r="M125">
        <v>54.135555600000004</v>
      </c>
      <c r="N125">
        <v>-165.77305559999999</v>
      </c>
      <c r="O125" t="s">
        <v>4</v>
      </c>
      <c r="P125" t="s">
        <v>66</v>
      </c>
      <c r="Q125">
        <v>353</v>
      </c>
    </row>
    <row r="126" spans="1:17" x14ac:dyDescent="0.25">
      <c r="A126" s="195" t="s">
        <v>1176</v>
      </c>
      <c r="B126" s="195" t="s">
        <v>1699</v>
      </c>
      <c r="C126" s="210" t="s">
        <v>1470</v>
      </c>
      <c r="D126" s="210">
        <v>331910</v>
      </c>
      <c r="E126" s="149" t="s">
        <v>1428</v>
      </c>
      <c r="F126" s="149" t="s">
        <v>1462</v>
      </c>
      <c r="G126" s="212" t="s">
        <v>194</v>
      </c>
      <c r="H126" s="212" t="s">
        <v>193</v>
      </c>
      <c r="I126" s="195" t="s">
        <v>1700</v>
      </c>
      <c r="J126" s="195" t="s">
        <v>782</v>
      </c>
      <c r="K126" s="195" t="s">
        <v>194</v>
      </c>
      <c r="L126" s="195">
        <v>1400426</v>
      </c>
      <c r="M126" s="195">
        <v>58.844166700000002</v>
      </c>
      <c r="N126" s="195">
        <v>-158.55083329999999</v>
      </c>
      <c r="O126" s="195" t="s">
        <v>6</v>
      </c>
      <c r="P126" s="195" t="s">
        <v>194</v>
      </c>
      <c r="Q126">
        <v>357</v>
      </c>
    </row>
    <row r="127" spans="1:17" x14ac:dyDescent="0.25">
      <c r="A127" s="195" t="s">
        <v>1248</v>
      </c>
      <c r="B127" s="195" t="s">
        <v>1622</v>
      </c>
      <c r="C127" s="210">
        <v>17271</v>
      </c>
      <c r="D127" s="210"/>
      <c r="E127" s="149" t="s">
        <v>1467</v>
      </c>
      <c r="F127" s="149" t="s">
        <v>1462</v>
      </c>
      <c r="G127" s="212" t="s">
        <v>340</v>
      </c>
      <c r="H127" s="212" t="s">
        <v>340</v>
      </c>
      <c r="I127" s="195" t="s">
        <v>1623</v>
      </c>
      <c r="J127" s="195" t="s">
        <v>982</v>
      </c>
      <c r="K127" s="195" t="s">
        <v>341</v>
      </c>
      <c r="L127" s="195">
        <v>1414736</v>
      </c>
      <c r="M127" s="195">
        <v>57.0530556</v>
      </c>
      <c r="N127" s="195">
        <v>-135.33000000000001</v>
      </c>
      <c r="O127" s="195" t="s">
        <v>13</v>
      </c>
      <c r="P127" s="195" t="s">
        <v>341</v>
      </c>
      <c r="Q127">
        <v>360</v>
      </c>
    </row>
    <row r="128" spans="1:17" x14ac:dyDescent="0.25">
      <c r="A128" s="195" t="s">
        <v>1240</v>
      </c>
      <c r="B128" s="195" t="s">
        <v>1538</v>
      </c>
      <c r="C128" s="210" t="s">
        <v>1470</v>
      </c>
      <c r="D128" s="210">
        <v>332480</v>
      </c>
      <c r="E128" s="149" t="s">
        <v>1428</v>
      </c>
      <c r="F128" s="149" t="s">
        <v>1462</v>
      </c>
      <c r="G128" s="212" t="s">
        <v>323</v>
      </c>
      <c r="H128" s="212" t="s">
        <v>322</v>
      </c>
      <c r="I128" s="195" t="s">
        <v>1539</v>
      </c>
      <c r="J128" s="195" t="s">
        <v>967</v>
      </c>
      <c r="K128" s="195" t="s">
        <v>323</v>
      </c>
      <c r="L128" s="195">
        <v>1407992</v>
      </c>
      <c r="M128" s="195">
        <v>57.564166700000001</v>
      </c>
      <c r="N128" s="195">
        <v>-157.5791667</v>
      </c>
      <c r="O128" s="195" t="s">
        <v>6</v>
      </c>
      <c r="P128" s="195" t="s">
        <v>323</v>
      </c>
      <c r="Q128">
        <v>363</v>
      </c>
    </row>
    <row r="129" spans="1:17" x14ac:dyDescent="0.25">
      <c r="A129" t="s">
        <v>1179</v>
      </c>
      <c r="B129" t="s">
        <v>1711</v>
      </c>
      <c r="C129" s="149" t="s">
        <v>1470</v>
      </c>
      <c r="D129" s="149">
        <v>331930</v>
      </c>
      <c r="E129" s="149" t="s">
        <v>1428</v>
      </c>
      <c r="F129" s="149" t="s">
        <v>1462</v>
      </c>
      <c r="G129" t="s">
        <v>398</v>
      </c>
      <c r="H129" t="s">
        <v>397</v>
      </c>
      <c r="I129" t="s">
        <v>1712</v>
      </c>
      <c r="J129" t="s">
        <v>797</v>
      </c>
      <c r="K129" t="s">
        <v>398</v>
      </c>
      <c r="L129">
        <v>1401213</v>
      </c>
      <c r="M129">
        <v>65.753765200000004</v>
      </c>
      <c r="N129">
        <v>-168.92314999999999</v>
      </c>
      <c r="O129" t="s">
        <v>5</v>
      </c>
      <c r="P129" t="s">
        <v>398</v>
      </c>
      <c r="Q129">
        <v>364</v>
      </c>
    </row>
    <row r="130" spans="1:17" x14ac:dyDescent="0.25">
      <c r="A130" t="s">
        <v>1224</v>
      </c>
      <c r="B130" t="s">
        <v>1506</v>
      </c>
      <c r="C130" s="149">
        <v>13477</v>
      </c>
      <c r="D130" s="149">
        <v>332320</v>
      </c>
      <c r="E130" s="149" t="s">
        <v>1467</v>
      </c>
      <c r="F130" s="149" t="s">
        <v>1462</v>
      </c>
      <c r="G130" t="s">
        <v>294</v>
      </c>
      <c r="H130" t="s">
        <v>293</v>
      </c>
      <c r="I130" t="s">
        <v>1507</v>
      </c>
      <c r="J130" t="s">
        <v>931</v>
      </c>
      <c r="K130" t="s">
        <v>294</v>
      </c>
      <c r="L130">
        <v>1418948</v>
      </c>
      <c r="M130">
        <v>56.000615199999999</v>
      </c>
      <c r="N130">
        <v>-161.206974</v>
      </c>
      <c r="O130" t="s">
        <v>4</v>
      </c>
      <c r="P130" t="s">
        <v>294</v>
      </c>
      <c r="Q130">
        <v>365</v>
      </c>
    </row>
    <row r="131" spans="1:17" x14ac:dyDescent="0.25">
      <c r="A131" t="s">
        <v>1175</v>
      </c>
      <c r="B131" t="s">
        <v>1697</v>
      </c>
      <c r="C131" s="149" t="s">
        <v>1470</v>
      </c>
      <c r="D131" s="149">
        <v>331900</v>
      </c>
      <c r="E131" s="149" t="s">
        <v>1428</v>
      </c>
      <c r="F131" s="149" t="s">
        <v>1462</v>
      </c>
      <c r="G131" t="s">
        <v>192</v>
      </c>
      <c r="H131" t="s">
        <v>191</v>
      </c>
      <c r="I131" t="s">
        <v>1698</v>
      </c>
      <c r="J131" t="s">
        <v>778</v>
      </c>
      <c r="K131" t="s">
        <v>192</v>
      </c>
      <c r="L131">
        <v>1400404</v>
      </c>
      <c r="M131">
        <v>65.825555600000001</v>
      </c>
      <c r="N131">
        <v>-144.06055559999999</v>
      </c>
      <c r="O131" t="s">
        <v>14</v>
      </c>
      <c r="P131" t="s">
        <v>192</v>
      </c>
      <c r="Q131">
        <v>369</v>
      </c>
    </row>
    <row r="132" spans="1:17" x14ac:dyDescent="0.25">
      <c r="A132" t="s">
        <v>1164</v>
      </c>
      <c r="B132" t="s">
        <v>1624</v>
      </c>
      <c r="C132" s="149">
        <v>1276</v>
      </c>
      <c r="D132" s="149"/>
      <c r="E132" s="149" t="s">
        <v>1467</v>
      </c>
      <c r="F132" s="149" t="s">
        <v>1462</v>
      </c>
      <c r="G132" t="s">
        <v>167</v>
      </c>
      <c r="H132" t="s">
        <v>167</v>
      </c>
      <c r="I132" t="s">
        <v>1625</v>
      </c>
      <c r="J132" t="s">
        <v>753</v>
      </c>
      <c r="K132" t="s">
        <v>752</v>
      </c>
      <c r="L132">
        <v>1398635</v>
      </c>
      <c r="M132">
        <v>71.290555600000005</v>
      </c>
      <c r="N132">
        <v>-156.7886111</v>
      </c>
      <c r="O132" t="s">
        <v>10</v>
      </c>
      <c r="P132" t="s">
        <v>752</v>
      </c>
      <c r="Q132">
        <v>373</v>
      </c>
    </row>
    <row r="133" spans="1:17" x14ac:dyDescent="0.25">
      <c r="A133" t="s">
        <v>1442</v>
      </c>
      <c r="B133" t="s">
        <v>1653</v>
      </c>
      <c r="C133" s="149">
        <v>19511</v>
      </c>
      <c r="D133" s="149"/>
      <c r="E133" s="149" t="s">
        <v>1467</v>
      </c>
      <c r="F133" s="149" t="s">
        <v>1428</v>
      </c>
      <c r="G133" t="s">
        <v>1038</v>
      </c>
      <c r="H133" t="s">
        <v>1038</v>
      </c>
      <c r="I133" t="s">
        <v>1635</v>
      </c>
      <c r="J133" t="s">
        <v>596</v>
      </c>
      <c r="O133" t="s">
        <v>12</v>
      </c>
      <c r="P133" t="s">
        <v>1038</v>
      </c>
      <c r="Q133">
        <v>375</v>
      </c>
    </row>
    <row r="134" spans="1:17" x14ac:dyDescent="0.25">
      <c r="A134" t="s">
        <v>1162</v>
      </c>
      <c r="B134" t="s">
        <v>1659</v>
      </c>
      <c r="C134" s="149">
        <v>56256</v>
      </c>
      <c r="D134" s="149">
        <v>331750</v>
      </c>
      <c r="E134" s="149" t="s">
        <v>1467</v>
      </c>
      <c r="F134" s="149" t="s">
        <v>1462</v>
      </c>
      <c r="G134" t="s">
        <v>162</v>
      </c>
      <c r="H134" t="s">
        <v>161</v>
      </c>
      <c r="I134" t="s">
        <v>1660</v>
      </c>
      <c r="J134" t="s">
        <v>746</v>
      </c>
      <c r="K134" t="s">
        <v>162</v>
      </c>
      <c r="L134">
        <v>1418170</v>
      </c>
      <c r="M134">
        <v>52.196111100000003</v>
      </c>
      <c r="N134">
        <v>-174.2005556</v>
      </c>
      <c r="O134" t="s">
        <v>4</v>
      </c>
      <c r="P134" t="s">
        <v>162</v>
      </c>
      <c r="Q134">
        <v>376</v>
      </c>
    </row>
    <row r="135" spans="1:17" x14ac:dyDescent="0.25">
      <c r="A135" t="s">
        <v>1264</v>
      </c>
      <c r="B135" t="s">
        <v>1608</v>
      </c>
      <c r="C135" s="149">
        <v>19454</v>
      </c>
      <c r="D135" s="149">
        <v>332860</v>
      </c>
      <c r="E135" s="149" t="s">
        <v>1467</v>
      </c>
      <c r="F135" s="149" t="s">
        <v>1462</v>
      </c>
      <c r="G135" t="s">
        <v>407</v>
      </c>
      <c r="H135" t="s">
        <v>373</v>
      </c>
      <c r="I135" t="s">
        <v>1609</v>
      </c>
      <c r="J135" t="s">
        <v>1030</v>
      </c>
      <c r="K135" t="s">
        <v>407</v>
      </c>
      <c r="L135">
        <v>1419424</v>
      </c>
      <c r="M135">
        <v>53.873611099999998</v>
      </c>
      <c r="N135">
        <v>-166.53666670000001</v>
      </c>
      <c r="O135" t="s">
        <v>4</v>
      </c>
      <c r="P135" t="s">
        <v>407</v>
      </c>
      <c r="Q135">
        <v>383</v>
      </c>
    </row>
    <row r="136" spans="1:17" x14ac:dyDescent="0.25">
      <c r="A136" t="s">
        <v>1122</v>
      </c>
      <c r="B136" t="s">
        <v>1764</v>
      </c>
      <c r="C136" s="149" t="s">
        <v>1470</v>
      </c>
      <c r="D136" s="149">
        <v>332090</v>
      </c>
      <c r="E136" s="149" t="s">
        <v>1428</v>
      </c>
      <c r="F136" s="149" t="s">
        <v>1462</v>
      </c>
      <c r="G136" t="s">
        <v>254</v>
      </c>
      <c r="H136" t="s">
        <v>253</v>
      </c>
      <c r="I136" t="s">
        <v>1576</v>
      </c>
      <c r="J136" t="s">
        <v>691</v>
      </c>
      <c r="K136" t="s">
        <v>254</v>
      </c>
      <c r="L136">
        <v>1413362</v>
      </c>
      <c r="M136">
        <v>66.907222200000007</v>
      </c>
      <c r="N136">
        <v>-156.8811111</v>
      </c>
      <c r="O136" t="s">
        <v>11</v>
      </c>
      <c r="P136" t="s">
        <v>254</v>
      </c>
      <c r="Q136">
        <v>394</v>
      </c>
    </row>
    <row r="137" spans="1:17" x14ac:dyDescent="0.25">
      <c r="A137" t="s">
        <v>1208</v>
      </c>
      <c r="B137" t="s">
        <v>1474</v>
      </c>
      <c r="C137" s="149">
        <v>10491</v>
      </c>
      <c r="D137" s="149">
        <v>332160</v>
      </c>
      <c r="E137" s="149" t="s">
        <v>1467</v>
      </c>
      <c r="F137" s="149" t="s">
        <v>1462</v>
      </c>
      <c r="G137" t="s">
        <v>265</v>
      </c>
      <c r="H137" t="s">
        <v>264</v>
      </c>
      <c r="I137" t="s">
        <v>1475</v>
      </c>
      <c r="J137" t="s">
        <v>895</v>
      </c>
      <c r="K137" t="s">
        <v>265</v>
      </c>
      <c r="L137">
        <v>1405122</v>
      </c>
      <c r="M137">
        <v>59.864444399999996</v>
      </c>
      <c r="N137">
        <v>-163.13416670000001</v>
      </c>
      <c r="O137" t="s">
        <v>9</v>
      </c>
      <c r="P137" t="s">
        <v>265</v>
      </c>
      <c r="Q137">
        <v>395</v>
      </c>
    </row>
    <row r="138" spans="1:17" x14ac:dyDescent="0.25">
      <c r="A138" s="195" t="s">
        <v>1265</v>
      </c>
      <c r="B138" s="195" t="s">
        <v>1509</v>
      </c>
      <c r="C138" s="210" t="s">
        <v>1470</v>
      </c>
      <c r="D138" s="210">
        <v>332870</v>
      </c>
      <c r="E138" s="149" t="s">
        <v>1428</v>
      </c>
      <c r="F138" s="149" t="s">
        <v>1462</v>
      </c>
      <c r="G138" s="195" t="s">
        <v>409</v>
      </c>
      <c r="H138" s="195" t="s">
        <v>408</v>
      </c>
      <c r="I138" s="195" t="s">
        <v>1510</v>
      </c>
      <c r="J138" s="195" t="s">
        <v>1033</v>
      </c>
      <c r="K138" s="195" t="s">
        <v>409</v>
      </c>
      <c r="L138" s="195">
        <v>1406985</v>
      </c>
      <c r="M138" s="195">
        <v>60.942777800000002</v>
      </c>
      <c r="N138" s="195">
        <v>-164.62944440000001</v>
      </c>
      <c r="O138" s="195" t="s">
        <v>9</v>
      </c>
      <c r="P138" t="s">
        <v>409</v>
      </c>
      <c r="Q138">
        <v>399</v>
      </c>
    </row>
    <row r="139" spans="1:17" x14ac:dyDescent="0.25">
      <c r="A139" t="s">
        <v>1193</v>
      </c>
      <c r="B139" t="s">
        <v>1747</v>
      </c>
      <c r="C139" s="149">
        <v>9188</v>
      </c>
      <c r="D139" s="149">
        <v>332050</v>
      </c>
      <c r="E139" s="149" t="s">
        <v>1467</v>
      </c>
      <c r="F139" s="149" t="s">
        <v>1462</v>
      </c>
      <c r="G139" t="s">
        <v>849</v>
      </c>
      <c r="H139" t="s">
        <v>236</v>
      </c>
      <c r="I139" t="s">
        <v>1748</v>
      </c>
      <c r="J139" t="s">
        <v>848</v>
      </c>
      <c r="K139" t="s">
        <v>546</v>
      </c>
      <c r="L139">
        <v>1403763</v>
      </c>
      <c r="M139">
        <v>59.7567965</v>
      </c>
      <c r="N139">
        <v>-154.91108370000001</v>
      </c>
      <c r="O139" t="s">
        <v>6</v>
      </c>
      <c r="P139" t="s">
        <v>849</v>
      </c>
      <c r="Q139">
        <v>407</v>
      </c>
    </row>
    <row r="140" spans="1:17" x14ac:dyDescent="0.25">
      <c r="A140" t="s">
        <v>1209</v>
      </c>
      <c r="B140" t="s">
        <v>1476</v>
      </c>
      <c r="C140" s="149">
        <v>10716</v>
      </c>
      <c r="D140" s="149">
        <v>332170</v>
      </c>
      <c r="E140" s="149" t="s">
        <v>1467</v>
      </c>
      <c r="F140" s="149" t="s">
        <v>1462</v>
      </c>
      <c r="G140" t="s">
        <v>267</v>
      </c>
      <c r="H140" t="s">
        <v>266</v>
      </c>
      <c r="I140" t="s">
        <v>1477</v>
      </c>
      <c r="J140" t="s">
        <v>897</v>
      </c>
      <c r="K140" t="s">
        <v>267</v>
      </c>
      <c r="L140">
        <v>1405216</v>
      </c>
      <c r="M140">
        <v>57.54</v>
      </c>
      <c r="N140">
        <v>-153.97861109999999</v>
      </c>
      <c r="O140" t="s">
        <v>8</v>
      </c>
      <c r="P140" t="s">
        <v>267</v>
      </c>
      <c r="Q140">
        <v>408</v>
      </c>
    </row>
    <row r="141" spans="1:17" x14ac:dyDescent="0.25">
      <c r="A141" t="s">
        <v>1242</v>
      </c>
      <c r="B141" t="s">
        <v>1769</v>
      </c>
      <c r="C141" s="149" t="s">
        <v>1470</v>
      </c>
      <c r="D141" s="149">
        <v>332510</v>
      </c>
      <c r="E141" s="149" t="s">
        <v>1428</v>
      </c>
      <c r="F141" s="149" t="s">
        <v>1462</v>
      </c>
      <c r="G141" t="s">
        <v>329</v>
      </c>
      <c r="H141" t="s">
        <v>328</v>
      </c>
      <c r="I141" t="s">
        <v>1770</v>
      </c>
      <c r="J141" t="s">
        <v>971</v>
      </c>
      <c r="K141" t="s">
        <v>329</v>
      </c>
      <c r="L141">
        <v>1404934</v>
      </c>
      <c r="M141">
        <v>59.953273099999997</v>
      </c>
      <c r="N141">
        <v>-162.8951327</v>
      </c>
      <c r="O141" t="s">
        <v>9</v>
      </c>
      <c r="P141" t="s">
        <v>329</v>
      </c>
      <c r="Q141">
        <v>410</v>
      </c>
    </row>
    <row r="142" spans="1:17" x14ac:dyDescent="0.25">
      <c r="A142" t="s">
        <v>1160</v>
      </c>
      <c r="B142" t="s">
        <v>1651</v>
      </c>
      <c r="C142" s="149">
        <v>4959</v>
      </c>
      <c r="D142" s="149">
        <v>331760</v>
      </c>
      <c r="E142" s="149" t="s">
        <v>1467</v>
      </c>
      <c r="F142" s="149" t="s">
        <v>1462</v>
      </c>
      <c r="G142" t="s">
        <v>158</v>
      </c>
      <c r="H142" t="s">
        <v>157</v>
      </c>
      <c r="I142" t="s">
        <v>1652</v>
      </c>
      <c r="J142" t="s">
        <v>742</v>
      </c>
      <c r="K142" t="s">
        <v>158</v>
      </c>
      <c r="L142">
        <v>1398286</v>
      </c>
      <c r="M142">
        <v>61.578333299999997</v>
      </c>
      <c r="N142">
        <v>-159.52222219999999</v>
      </c>
      <c r="O142" t="s">
        <v>9</v>
      </c>
      <c r="P142" t="s">
        <v>158</v>
      </c>
      <c r="Q142">
        <v>412</v>
      </c>
    </row>
    <row r="143" spans="1:17" x14ac:dyDescent="0.25">
      <c r="A143" t="s">
        <v>1217</v>
      </c>
      <c r="B143" t="s">
        <v>1555</v>
      </c>
      <c r="C143" s="205">
        <v>12485</v>
      </c>
      <c r="D143" s="149">
        <v>332250</v>
      </c>
      <c r="E143" s="149" t="s">
        <v>1467</v>
      </c>
      <c r="F143" s="149" t="s">
        <v>1462</v>
      </c>
      <c r="G143" t="s">
        <v>282</v>
      </c>
      <c r="H143" t="s">
        <v>279</v>
      </c>
      <c r="I143" t="s">
        <v>1556</v>
      </c>
      <c r="J143" t="s">
        <v>918</v>
      </c>
      <c r="K143" t="s">
        <v>282</v>
      </c>
      <c r="L143">
        <v>1408580</v>
      </c>
      <c r="M143">
        <v>61.761111100000001</v>
      </c>
      <c r="N143">
        <v>-157.3125</v>
      </c>
      <c r="O143" t="s">
        <v>9</v>
      </c>
      <c r="P143" t="s">
        <v>282</v>
      </c>
      <c r="Q143">
        <v>416</v>
      </c>
    </row>
    <row r="144" spans="1:17" s="195" customFormat="1" x14ac:dyDescent="0.25">
      <c r="A144" t="s">
        <v>1218</v>
      </c>
      <c r="B144" t="s">
        <v>1555</v>
      </c>
      <c r="C144" s="149">
        <v>12485</v>
      </c>
      <c r="D144" s="149">
        <v>332260</v>
      </c>
      <c r="E144" s="149" t="s">
        <v>1467</v>
      </c>
      <c r="F144" s="149" t="s">
        <v>1462</v>
      </c>
      <c r="G144" t="s">
        <v>283</v>
      </c>
      <c r="H144" t="s">
        <v>279</v>
      </c>
      <c r="I144" t="s">
        <v>1579</v>
      </c>
      <c r="J144" t="s">
        <v>920</v>
      </c>
      <c r="K144" t="s">
        <v>283</v>
      </c>
      <c r="L144">
        <v>1409747</v>
      </c>
      <c r="M144">
        <v>61.702500000000001</v>
      </c>
      <c r="N144">
        <v>-157.1697222</v>
      </c>
      <c r="O144" t="s">
        <v>9</v>
      </c>
      <c r="P144" t="s">
        <v>283</v>
      </c>
      <c r="Q144">
        <v>416</v>
      </c>
    </row>
    <row r="145" spans="1:17" s="195" customFormat="1" x14ac:dyDescent="0.25">
      <c r="A145" t="s">
        <v>1219</v>
      </c>
      <c r="B145" t="s">
        <v>1555</v>
      </c>
      <c r="C145" s="149">
        <v>12485</v>
      </c>
      <c r="D145" s="149">
        <v>332270</v>
      </c>
      <c r="E145" s="149" t="s">
        <v>1467</v>
      </c>
      <c r="F145" s="149" t="s">
        <v>1462</v>
      </c>
      <c r="G145" t="s">
        <v>284</v>
      </c>
      <c r="H145" t="s">
        <v>279</v>
      </c>
      <c r="I145" t="s">
        <v>1582</v>
      </c>
      <c r="J145" t="s">
        <v>922</v>
      </c>
      <c r="K145" t="s">
        <v>284</v>
      </c>
      <c r="L145">
        <v>1410241</v>
      </c>
      <c r="M145">
        <v>61.783055599999997</v>
      </c>
      <c r="N145">
        <v>-156.58805559999999</v>
      </c>
      <c r="O145" t="s">
        <v>9</v>
      </c>
      <c r="P145" t="s">
        <v>284</v>
      </c>
      <c r="Q145">
        <v>416</v>
      </c>
    </row>
    <row r="146" spans="1:17" s="195" customFormat="1" x14ac:dyDescent="0.25">
      <c r="A146" t="s">
        <v>1215</v>
      </c>
      <c r="B146" t="s">
        <v>1555</v>
      </c>
      <c r="C146" s="149">
        <v>12485</v>
      </c>
      <c r="D146" s="149">
        <v>332230</v>
      </c>
      <c r="E146" s="149" t="s">
        <v>1467</v>
      </c>
      <c r="F146" s="149" t="s">
        <v>1462</v>
      </c>
      <c r="G146" t="s">
        <v>280</v>
      </c>
      <c r="H146" t="s">
        <v>279</v>
      </c>
      <c r="I146" t="s">
        <v>1696</v>
      </c>
      <c r="J146" t="s">
        <v>914</v>
      </c>
      <c r="K146" t="s">
        <v>280</v>
      </c>
      <c r="L146">
        <v>1400376</v>
      </c>
      <c r="M146">
        <v>61.5719444</v>
      </c>
      <c r="N146">
        <v>-159.245</v>
      </c>
      <c r="O146" t="s">
        <v>9</v>
      </c>
      <c r="P146" t="s">
        <v>280</v>
      </c>
      <c r="Q146">
        <v>416</v>
      </c>
    </row>
    <row r="147" spans="1:17" s="195" customFormat="1" x14ac:dyDescent="0.25">
      <c r="A147" t="s">
        <v>1216</v>
      </c>
      <c r="B147" t="s">
        <v>1555</v>
      </c>
      <c r="C147" s="149">
        <v>12485</v>
      </c>
      <c r="D147" s="149">
        <v>332240</v>
      </c>
      <c r="E147" s="149" t="s">
        <v>1467</v>
      </c>
      <c r="F147" s="149" t="s">
        <v>1462</v>
      </c>
      <c r="G147" t="s">
        <v>281</v>
      </c>
      <c r="H147" t="s">
        <v>279</v>
      </c>
      <c r="I147" t="s">
        <v>1706</v>
      </c>
      <c r="J147" t="s">
        <v>916</v>
      </c>
      <c r="K147" t="s">
        <v>281</v>
      </c>
      <c r="L147">
        <v>1400824</v>
      </c>
      <c r="M147">
        <v>61.87</v>
      </c>
      <c r="N147">
        <v>-158.1108333</v>
      </c>
      <c r="O147" t="s">
        <v>9</v>
      </c>
      <c r="P147" t="s">
        <v>281</v>
      </c>
      <c r="Q147">
        <v>416</v>
      </c>
    </row>
    <row r="148" spans="1:17" s="195" customFormat="1" x14ac:dyDescent="0.25">
      <c r="A148" t="s">
        <v>1257</v>
      </c>
      <c r="B148" t="s">
        <v>1464</v>
      </c>
      <c r="C148" s="149">
        <v>19277</v>
      </c>
      <c r="D148" s="149"/>
      <c r="E148" s="149" t="s">
        <v>1462</v>
      </c>
      <c r="F148" s="149" t="s">
        <v>1428</v>
      </c>
      <c r="G148" t="s">
        <v>1005</v>
      </c>
      <c r="H148" t="s">
        <v>1005</v>
      </c>
      <c r="I148" t="s">
        <v>1465</v>
      </c>
      <c r="J148" t="s">
        <v>1008</v>
      </c>
      <c r="K148" t="s">
        <v>1007</v>
      </c>
      <c r="L148">
        <v>1866941</v>
      </c>
      <c r="M148">
        <v>70.205555599999997</v>
      </c>
      <c r="N148">
        <v>-148.51166670000001</v>
      </c>
      <c r="O148" t="s">
        <v>10</v>
      </c>
      <c r="P148" t="s">
        <v>1007</v>
      </c>
      <c r="Q148">
        <v>417</v>
      </c>
    </row>
    <row r="149" spans="1:17" s="195" customFormat="1" x14ac:dyDescent="0.25">
      <c r="A149" t="s">
        <v>1102</v>
      </c>
      <c r="B149" t="s">
        <v>1668</v>
      </c>
      <c r="C149" s="149">
        <v>1651</v>
      </c>
      <c r="D149" s="149">
        <v>331800</v>
      </c>
      <c r="E149" s="149" t="s">
        <v>1467</v>
      </c>
      <c r="F149" s="149" t="s">
        <v>1462</v>
      </c>
      <c r="G149" t="s">
        <v>1103</v>
      </c>
      <c r="H149" t="s">
        <v>1286</v>
      </c>
      <c r="I149" t="s">
        <v>1500</v>
      </c>
      <c r="J149" t="s">
        <v>642</v>
      </c>
      <c r="K149" t="s">
        <v>171</v>
      </c>
      <c r="L149">
        <v>1398908</v>
      </c>
      <c r="M149">
        <v>60.792222199999998</v>
      </c>
      <c r="N149">
        <v>-161.75583330000001</v>
      </c>
      <c r="O149" t="s">
        <v>9</v>
      </c>
      <c r="P149" t="s">
        <v>1103</v>
      </c>
      <c r="Q149">
        <v>420</v>
      </c>
    </row>
    <row r="150" spans="1:17" s="195" customFormat="1" x14ac:dyDescent="0.25">
      <c r="A150" s="195" t="s">
        <v>1173</v>
      </c>
      <c r="B150" s="195" t="s">
        <v>1694</v>
      </c>
      <c r="C150" s="210">
        <v>3465</v>
      </c>
      <c r="D150" s="210">
        <v>331890</v>
      </c>
      <c r="E150" s="149" t="s">
        <v>1467</v>
      </c>
      <c r="F150" s="149" t="s">
        <v>1462</v>
      </c>
      <c r="G150" s="195" t="s">
        <v>186</v>
      </c>
      <c r="H150" s="195" t="s">
        <v>185</v>
      </c>
      <c r="I150" s="195" t="s">
        <v>1695</v>
      </c>
      <c r="J150" s="195" t="s">
        <v>772</v>
      </c>
      <c r="K150" s="195" t="s">
        <v>186</v>
      </c>
      <c r="L150" s="195">
        <v>1400337</v>
      </c>
      <c r="M150" s="195">
        <v>61.515833299999997</v>
      </c>
      <c r="N150" s="195">
        <v>-144.43694439999999</v>
      </c>
      <c r="O150" s="195" t="s">
        <v>7</v>
      </c>
      <c r="P150" t="s">
        <v>186</v>
      </c>
      <c r="Q150">
        <v>425</v>
      </c>
    </row>
    <row r="151" spans="1:17" s="195" customFormat="1" x14ac:dyDescent="0.25">
      <c r="A151" t="s">
        <v>1435</v>
      </c>
      <c r="B151" t="s">
        <v>1642</v>
      </c>
      <c r="C151" s="149">
        <v>56503</v>
      </c>
      <c r="D151" s="149">
        <v>332200</v>
      </c>
      <c r="E151" s="149" t="s">
        <v>1467</v>
      </c>
      <c r="F151" s="149" t="s">
        <v>1462</v>
      </c>
      <c r="G151" t="s">
        <v>360</v>
      </c>
      <c r="H151" t="s">
        <v>359</v>
      </c>
      <c r="I151" t="s">
        <v>1484</v>
      </c>
      <c r="J151" t="s">
        <v>1003</v>
      </c>
      <c r="K151" t="s">
        <v>360</v>
      </c>
      <c r="L151">
        <v>1405922</v>
      </c>
      <c r="M151">
        <v>65.001111100000003</v>
      </c>
      <c r="N151">
        <v>-150.63388889999999</v>
      </c>
      <c r="O151" t="s">
        <v>14</v>
      </c>
      <c r="P151" t="s">
        <v>360</v>
      </c>
      <c r="Q151">
        <v>437</v>
      </c>
    </row>
    <row r="152" spans="1:17" s="195" customFormat="1" x14ac:dyDescent="0.25">
      <c r="A152" t="s">
        <v>1178</v>
      </c>
      <c r="B152" t="s">
        <v>1703</v>
      </c>
      <c r="C152" s="149">
        <v>40215</v>
      </c>
      <c r="D152" s="149">
        <v>331920</v>
      </c>
      <c r="E152" s="149" t="s">
        <v>1467</v>
      </c>
      <c r="F152" s="149" t="s">
        <v>1462</v>
      </c>
      <c r="G152" t="s">
        <v>793</v>
      </c>
      <c r="H152" t="s">
        <v>200</v>
      </c>
      <c r="I152" t="s">
        <v>1704</v>
      </c>
      <c r="J152" t="s">
        <v>792</v>
      </c>
      <c r="K152" t="s">
        <v>539</v>
      </c>
      <c r="L152">
        <v>1421215</v>
      </c>
      <c r="M152">
        <v>60.542777800000003</v>
      </c>
      <c r="N152">
        <v>-145.75749999999999</v>
      </c>
      <c r="O152" t="s">
        <v>7</v>
      </c>
      <c r="P152" t="s">
        <v>793</v>
      </c>
      <c r="Q152">
        <v>442</v>
      </c>
    </row>
    <row r="153" spans="1:17" s="195" customFormat="1" x14ac:dyDescent="0.25">
      <c r="A153" t="s">
        <v>1184</v>
      </c>
      <c r="B153" t="s">
        <v>1726</v>
      </c>
      <c r="C153" s="149">
        <v>6915</v>
      </c>
      <c r="D153" s="149">
        <v>331990</v>
      </c>
      <c r="E153" s="149" t="s">
        <v>1467</v>
      </c>
      <c r="F153" s="149" t="s">
        <v>1462</v>
      </c>
      <c r="G153" t="s">
        <v>213</v>
      </c>
      <c r="H153" t="s">
        <v>212</v>
      </c>
      <c r="I153" t="s">
        <v>1727</v>
      </c>
      <c r="J153" t="s">
        <v>819</v>
      </c>
      <c r="K153" t="s">
        <v>213</v>
      </c>
      <c r="L153">
        <v>1402457</v>
      </c>
      <c r="M153">
        <v>64.733333299999998</v>
      </c>
      <c r="N153">
        <v>-156.92750000000001</v>
      </c>
      <c r="O153" t="s">
        <v>14</v>
      </c>
      <c r="P153" t="s">
        <v>213</v>
      </c>
      <c r="Q153">
        <v>446</v>
      </c>
    </row>
    <row r="154" spans="1:17" s="195" customFormat="1" x14ac:dyDescent="0.25">
      <c r="A154" t="s">
        <v>1235</v>
      </c>
      <c r="B154" t="s">
        <v>1526</v>
      </c>
      <c r="C154" s="149" t="s">
        <v>1470</v>
      </c>
      <c r="D154" s="149">
        <v>332420</v>
      </c>
      <c r="E154" s="149" t="s">
        <v>1428</v>
      </c>
      <c r="F154" s="149" t="s">
        <v>1462</v>
      </c>
      <c r="G154" t="s">
        <v>310</v>
      </c>
      <c r="H154" t="s">
        <v>309</v>
      </c>
      <c r="I154" t="s">
        <v>1527</v>
      </c>
      <c r="J154" t="s">
        <v>953</v>
      </c>
      <c r="K154" t="s">
        <v>310</v>
      </c>
      <c r="L154">
        <v>1409405</v>
      </c>
      <c r="M154">
        <v>62.533611100000002</v>
      </c>
      <c r="N154">
        <v>-164.84111110000001</v>
      </c>
      <c r="O154" t="s">
        <v>9</v>
      </c>
      <c r="P154" t="s">
        <v>310</v>
      </c>
      <c r="Q154">
        <v>447</v>
      </c>
    </row>
    <row r="155" spans="1:17" s="195" customFormat="1" x14ac:dyDescent="0.25">
      <c r="A155" t="s">
        <v>1238</v>
      </c>
      <c r="B155" t="s">
        <v>1532</v>
      </c>
      <c r="C155" s="149">
        <v>14633</v>
      </c>
      <c r="D155" s="149">
        <v>332450</v>
      </c>
      <c r="E155" s="149" t="s">
        <v>1467</v>
      </c>
      <c r="F155" s="149" t="s">
        <v>1462</v>
      </c>
      <c r="G155" t="s">
        <v>316</v>
      </c>
      <c r="H155" t="s">
        <v>315</v>
      </c>
      <c r="I155" t="s">
        <v>1533</v>
      </c>
      <c r="J155" t="s">
        <v>960</v>
      </c>
      <c r="K155" t="s">
        <v>316</v>
      </c>
      <c r="L155">
        <v>1407862</v>
      </c>
      <c r="M155">
        <v>59.787222200000002</v>
      </c>
      <c r="N155">
        <v>-154.10611109999999</v>
      </c>
      <c r="O155" t="s">
        <v>6</v>
      </c>
      <c r="P155" t="s">
        <v>316</v>
      </c>
      <c r="Q155">
        <v>520</v>
      </c>
    </row>
    <row r="156" spans="1:17" x14ac:dyDescent="0.25">
      <c r="A156" t="s">
        <v>1166</v>
      </c>
      <c r="B156" t="s">
        <v>1671</v>
      </c>
      <c r="C156" s="149">
        <v>1747</v>
      </c>
      <c r="D156" s="149">
        <v>331810</v>
      </c>
      <c r="E156" s="149" t="s">
        <v>1467</v>
      </c>
      <c r="F156" s="149" t="s">
        <v>1462</v>
      </c>
      <c r="G156" t="s">
        <v>172</v>
      </c>
      <c r="H156" t="s">
        <v>757</v>
      </c>
      <c r="I156" t="s">
        <v>1672</v>
      </c>
      <c r="J156" t="s">
        <v>758</v>
      </c>
      <c r="K156" t="s">
        <v>172</v>
      </c>
      <c r="L156">
        <v>1399049</v>
      </c>
      <c r="M156">
        <v>66.259035499999996</v>
      </c>
      <c r="N156">
        <v>-145.81901680000001</v>
      </c>
      <c r="O156" t="s">
        <v>14</v>
      </c>
      <c r="P156" t="s">
        <v>172</v>
      </c>
      <c r="Q156">
        <v>523</v>
      </c>
    </row>
    <row r="157" spans="1:17" x14ac:dyDescent="0.25">
      <c r="A157" t="s">
        <v>1430</v>
      </c>
      <c r="B157" t="s">
        <v>1544</v>
      </c>
      <c r="C157" s="149" t="s">
        <v>1470</v>
      </c>
      <c r="D157" s="149">
        <v>332490</v>
      </c>
      <c r="E157" s="149" t="s">
        <v>1428</v>
      </c>
      <c r="F157" s="149" t="s">
        <v>1462</v>
      </c>
      <c r="G157" t="s">
        <v>325</v>
      </c>
      <c r="H157" t="s">
        <v>324</v>
      </c>
      <c r="I157" t="s">
        <v>1545</v>
      </c>
      <c r="J157" t="s">
        <v>1305</v>
      </c>
      <c r="K157" t="s">
        <v>325</v>
      </c>
      <c r="L157">
        <v>1408072</v>
      </c>
      <c r="M157">
        <v>59.013055600000001</v>
      </c>
      <c r="N157">
        <v>-161.81638889999999</v>
      </c>
      <c r="O157" t="s">
        <v>9</v>
      </c>
      <c r="P157" t="s">
        <v>325</v>
      </c>
      <c r="Q157">
        <v>549</v>
      </c>
    </row>
    <row r="158" spans="1:17" x14ac:dyDescent="0.25">
      <c r="A158" t="s">
        <v>1221</v>
      </c>
      <c r="B158" t="s">
        <v>1499</v>
      </c>
      <c r="C158" s="149">
        <v>13211</v>
      </c>
      <c r="D158" s="149">
        <v>332290</v>
      </c>
      <c r="E158" s="149" t="s">
        <v>1467</v>
      </c>
      <c r="F158" s="149" t="s">
        <v>1462</v>
      </c>
      <c r="G158" t="s">
        <v>288</v>
      </c>
      <c r="H158" t="s">
        <v>287</v>
      </c>
      <c r="I158" t="s">
        <v>1500</v>
      </c>
      <c r="J158" t="s">
        <v>642</v>
      </c>
      <c r="K158" t="s">
        <v>288</v>
      </c>
      <c r="L158">
        <v>1406829</v>
      </c>
      <c r="M158">
        <v>60.696666700000002</v>
      </c>
      <c r="N158">
        <v>-161.9519444</v>
      </c>
      <c r="O158" t="s">
        <v>9</v>
      </c>
      <c r="P158" t="s">
        <v>288</v>
      </c>
      <c r="Q158">
        <v>570</v>
      </c>
    </row>
    <row r="159" spans="1:17" x14ac:dyDescent="0.25">
      <c r="A159" t="s">
        <v>1245</v>
      </c>
      <c r="B159" t="s">
        <v>1562</v>
      </c>
      <c r="C159" s="149" t="s">
        <v>1470</v>
      </c>
      <c r="D159" s="149">
        <v>332550</v>
      </c>
      <c r="E159" s="149" t="s">
        <v>1428</v>
      </c>
      <c r="F159" s="149" t="s">
        <v>1462</v>
      </c>
      <c r="G159" t="s">
        <v>335</v>
      </c>
      <c r="H159" t="s">
        <v>334</v>
      </c>
      <c r="I159" t="s">
        <v>1563</v>
      </c>
      <c r="J159" t="s">
        <v>977</v>
      </c>
      <c r="K159" t="s">
        <v>335</v>
      </c>
      <c r="L159">
        <v>1419161</v>
      </c>
      <c r="M159">
        <v>56.6</v>
      </c>
      <c r="N159">
        <v>-169.54166670000001</v>
      </c>
      <c r="O159" t="s">
        <v>4</v>
      </c>
      <c r="P159" t="s">
        <v>335</v>
      </c>
      <c r="Q159">
        <v>586</v>
      </c>
    </row>
    <row r="160" spans="1:17" x14ac:dyDescent="0.25">
      <c r="A160" t="s">
        <v>1246</v>
      </c>
      <c r="B160" t="s">
        <v>1565</v>
      </c>
      <c r="C160" s="149">
        <v>17898</v>
      </c>
      <c r="D160" s="149">
        <v>332560</v>
      </c>
      <c r="E160" s="149" t="s">
        <v>1467</v>
      </c>
      <c r="F160" s="149" t="s">
        <v>1462</v>
      </c>
      <c r="G160" t="s">
        <v>337</v>
      </c>
      <c r="H160" t="s">
        <v>336</v>
      </c>
      <c r="I160" t="s">
        <v>1566</v>
      </c>
      <c r="J160" t="s">
        <v>979</v>
      </c>
      <c r="K160" t="s">
        <v>337</v>
      </c>
      <c r="L160">
        <v>1419163</v>
      </c>
      <c r="M160">
        <v>57.122222200000003</v>
      </c>
      <c r="N160">
        <v>-170.27500000000001</v>
      </c>
      <c r="O160" t="s">
        <v>4</v>
      </c>
      <c r="P160" t="s">
        <v>337</v>
      </c>
      <c r="Q160">
        <v>625</v>
      </c>
    </row>
    <row r="161" spans="1:17" x14ac:dyDescent="0.25">
      <c r="A161" s="195" t="s">
        <v>1088</v>
      </c>
      <c r="B161" s="195" t="s">
        <v>1493</v>
      </c>
      <c r="C161" s="210">
        <v>219</v>
      </c>
      <c r="D161" s="210">
        <v>331160</v>
      </c>
      <c r="E161" s="149" t="s">
        <v>1467</v>
      </c>
      <c r="F161" s="149" t="s">
        <v>1462</v>
      </c>
      <c r="G161" s="195" t="s">
        <v>392</v>
      </c>
      <c r="H161" s="195" t="s">
        <v>78</v>
      </c>
      <c r="I161" s="195" t="s">
        <v>1494</v>
      </c>
      <c r="J161" s="195" t="s">
        <v>619</v>
      </c>
      <c r="K161" s="195" t="s">
        <v>392</v>
      </c>
      <c r="L161" s="195">
        <v>1406241</v>
      </c>
      <c r="M161" s="195">
        <v>62.921111099999997</v>
      </c>
      <c r="N161" s="195">
        <v>-143.7691667</v>
      </c>
      <c r="O161" s="195" t="s">
        <v>7</v>
      </c>
      <c r="P161" s="195" t="s">
        <v>392</v>
      </c>
      <c r="Q161">
        <v>635</v>
      </c>
    </row>
    <row r="162" spans="1:17" x14ac:dyDescent="0.25">
      <c r="A162" t="s">
        <v>1089</v>
      </c>
      <c r="B162" t="s">
        <v>1493</v>
      </c>
      <c r="C162" s="149">
        <v>219</v>
      </c>
      <c r="D162" s="149">
        <v>331170</v>
      </c>
      <c r="E162" s="149" t="s">
        <v>1467</v>
      </c>
      <c r="F162" s="149" t="s">
        <v>1462</v>
      </c>
      <c r="G162" t="s">
        <v>91</v>
      </c>
      <c r="H162" t="s">
        <v>78</v>
      </c>
      <c r="I162" t="s">
        <v>1503</v>
      </c>
      <c r="J162" t="s">
        <v>598</v>
      </c>
      <c r="K162" t="s">
        <v>91</v>
      </c>
      <c r="L162">
        <v>1866964</v>
      </c>
      <c r="M162">
        <v>55.873611099999998</v>
      </c>
      <c r="N162">
        <v>-133.18472220000001</v>
      </c>
      <c r="O162" t="s">
        <v>13</v>
      </c>
      <c r="P162" t="s">
        <v>91</v>
      </c>
      <c r="Q162">
        <v>635</v>
      </c>
    </row>
    <row r="163" spans="1:17" x14ac:dyDescent="0.25">
      <c r="A163" t="s">
        <v>1090</v>
      </c>
      <c r="B163" t="s">
        <v>1493</v>
      </c>
      <c r="C163" s="149">
        <v>219</v>
      </c>
      <c r="D163" s="149">
        <v>331180</v>
      </c>
      <c r="E163" s="149" t="s">
        <v>1467</v>
      </c>
      <c r="F163" s="149" t="s">
        <v>1462</v>
      </c>
      <c r="G163" t="s">
        <v>616</v>
      </c>
      <c r="H163" t="s">
        <v>78</v>
      </c>
      <c r="I163" t="s">
        <v>1520</v>
      </c>
      <c r="J163" t="s">
        <v>615</v>
      </c>
      <c r="K163" t="s">
        <v>92</v>
      </c>
      <c r="L163">
        <v>1407253</v>
      </c>
      <c r="M163">
        <v>62.961666700000002</v>
      </c>
      <c r="N163">
        <v>-141.93722220000001</v>
      </c>
      <c r="O163" t="s">
        <v>14</v>
      </c>
      <c r="P163" t="s">
        <v>616</v>
      </c>
      <c r="Q163">
        <v>635</v>
      </c>
    </row>
    <row r="164" spans="1:17" x14ac:dyDescent="0.25">
      <c r="A164" t="s">
        <v>1091</v>
      </c>
      <c r="B164" t="s">
        <v>1493</v>
      </c>
      <c r="C164" s="149">
        <v>219</v>
      </c>
      <c r="D164" s="149">
        <v>331190</v>
      </c>
      <c r="E164" s="149" t="s">
        <v>1467</v>
      </c>
      <c r="F164" s="149" t="s">
        <v>1462</v>
      </c>
      <c r="G164" t="s">
        <v>93</v>
      </c>
      <c r="H164" t="s">
        <v>78</v>
      </c>
      <c r="I164" t="s">
        <v>1577</v>
      </c>
      <c r="J164" t="s">
        <v>1275</v>
      </c>
      <c r="K164" t="s">
        <v>93</v>
      </c>
      <c r="L164">
        <v>1414754</v>
      </c>
      <c r="M164">
        <v>59.4583333</v>
      </c>
      <c r="N164">
        <v>-135.31388889999999</v>
      </c>
      <c r="O164" t="s">
        <v>13</v>
      </c>
      <c r="P164" t="s">
        <v>93</v>
      </c>
      <c r="Q164">
        <v>635</v>
      </c>
    </row>
    <row r="165" spans="1:17" x14ac:dyDescent="0.25">
      <c r="A165" t="s">
        <v>1092</v>
      </c>
      <c r="B165" t="s">
        <v>1493</v>
      </c>
      <c r="C165" s="149">
        <v>219</v>
      </c>
      <c r="D165" s="149">
        <v>331195</v>
      </c>
      <c r="E165" s="149" t="s">
        <v>1467</v>
      </c>
      <c r="F165" s="149" t="s">
        <v>1462</v>
      </c>
      <c r="G165" t="s">
        <v>94</v>
      </c>
      <c r="H165" t="s">
        <v>78</v>
      </c>
      <c r="I165" t="s">
        <v>1578</v>
      </c>
      <c r="J165" t="s">
        <v>619</v>
      </c>
      <c r="K165" t="s">
        <v>94</v>
      </c>
      <c r="L165">
        <v>1409698</v>
      </c>
      <c r="M165">
        <v>62.706944399999998</v>
      </c>
      <c r="N165">
        <v>-143.96111110000001</v>
      </c>
      <c r="O165" t="s">
        <v>7</v>
      </c>
      <c r="P165" t="s">
        <v>94</v>
      </c>
      <c r="Q165">
        <v>635</v>
      </c>
    </row>
    <row r="166" spans="1:17" x14ac:dyDescent="0.25">
      <c r="A166" t="s">
        <v>1073</v>
      </c>
      <c r="B166" t="s">
        <v>1493</v>
      </c>
      <c r="C166" s="149">
        <v>219</v>
      </c>
      <c r="D166" s="149">
        <v>331050</v>
      </c>
      <c r="E166" s="149" t="s">
        <v>1467</v>
      </c>
      <c r="F166" s="149" t="s">
        <v>1462</v>
      </c>
      <c r="G166" t="s">
        <v>626</v>
      </c>
      <c r="H166" t="s">
        <v>78</v>
      </c>
      <c r="I166" t="s">
        <v>1583</v>
      </c>
      <c r="J166" t="s">
        <v>625</v>
      </c>
      <c r="K166" t="s">
        <v>79</v>
      </c>
      <c r="L166">
        <v>1398129</v>
      </c>
      <c r="M166">
        <v>66.565555599999996</v>
      </c>
      <c r="N166">
        <v>-152.64555559999999</v>
      </c>
      <c r="O166" t="s">
        <v>14</v>
      </c>
      <c r="P166" t="s">
        <v>626</v>
      </c>
      <c r="Q166">
        <v>635</v>
      </c>
    </row>
    <row r="167" spans="1:17" s="195" customFormat="1" x14ac:dyDescent="0.25">
      <c r="A167" t="s">
        <v>1093</v>
      </c>
      <c r="B167" t="s">
        <v>1493</v>
      </c>
      <c r="C167" s="149">
        <v>219</v>
      </c>
      <c r="D167" s="149">
        <v>331200</v>
      </c>
      <c r="E167" s="149" t="s">
        <v>1467</v>
      </c>
      <c r="F167" s="149" t="s">
        <v>1462</v>
      </c>
      <c r="G167" t="s">
        <v>393</v>
      </c>
      <c r="H167" t="s">
        <v>78</v>
      </c>
      <c r="I167" t="s">
        <v>1594</v>
      </c>
      <c r="J167" t="s">
        <v>622</v>
      </c>
      <c r="K167" t="s">
        <v>393</v>
      </c>
      <c r="L167">
        <v>1410765</v>
      </c>
      <c r="M167">
        <v>63.135051199999999</v>
      </c>
      <c r="N167">
        <v>-142.52387959999999</v>
      </c>
      <c r="O167" t="s">
        <v>14</v>
      </c>
      <c r="P167" t="s">
        <v>393</v>
      </c>
      <c r="Q167">
        <v>635</v>
      </c>
    </row>
    <row r="168" spans="1:17" s="195" customFormat="1" x14ac:dyDescent="0.25">
      <c r="A168" t="s">
        <v>1094</v>
      </c>
      <c r="B168" t="s">
        <v>1493</v>
      </c>
      <c r="C168" s="149">
        <v>219</v>
      </c>
      <c r="D168" s="149">
        <v>331210</v>
      </c>
      <c r="E168" s="149" t="s">
        <v>1467</v>
      </c>
      <c r="F168" s="149" t="s">
        <v>1462</v>
      </c>
      <c r="G168" t="s">
        <v>1095</v>
      </c>
      <c r="H168" t="s">
        <v>78</v>
      </c>
      <c r="I168" t="s">
        <v>1503</v>
      </c>
      <c r="J168" t="s">
        <v>598</v>
      </c>
      <c r="K168" t="s">
        <v>411</v>
      </c>
      <c r="L168">
        <v>1669435</v>
      </c>
      <c r="M168">
        <v>55.687777799999999</v>
      </c>
      <c r="N168">
        <v>-132.52222219999999</v>
      </c>
      <c r="O168" t="s">
        <v>13</v>
      </c>
      <c r="P168" t="s">
        <v>1095</v>
      </c>
      <c r="Q168">
        <v>635</v>
      </c>
    </row>
    <row r="169" spans="1:17" s="195" customFormat="1" x14ac:dyDescent="0.25">
      <c r="A169" t="s">
        <v>1096</v>
      </c>
      <c r="B169" t="s">
        <v>1493</v>
      </c>
      <c r="C169" s="149">
        <v>219</v>
      </c>
      <c r="D169" s="149">
        <v>331220</v>
      </c>
      <c r="E169" s="149" t="s">
        <v>1467</v>
      </c>
      <c r="F169" s="149" t="s">
        <v>1462</v>
      </c>
      <c r="G169" t="s">
        <v>1097</v>
      </c>
      <c r="H169" t="s">
        <v>78</v>
      </c>
      <c r="I169" t="s">
        <v>1594</v>
      </c>
      <c r="J169" t="s">
        <v>622</v>
      </c>
      <c r="K169" t="s">
        <v>98</v>
      </c>
      <c r="L169">
        <v>1411046</v>
      </c>
      <c r="M169">
        <v>63.336666700000002</v>
      </c>
      <c r="N169">
        <v>-142.9855556</v>
      </c>
      <c r="O169" t="s">
        <v>14</v>
      </c>
      <c r="P169" t="s">
        <v>1097</v>
      </c>
      <c r="Q169">
        <v>635</v>
      </c>
    </row>
    <row r="170" spans="1:17" s="195" customFormat="1" x14ac:dyDescent="0.25">
      <c r="A170" t="s">
        <v>1098</v>
      </c>
      <c r="B170" t="s">
        <v>1493</v>
      </c>
      <c r="C170" s="149">
        <v>219</v>
      </c>
      <c r="D170" s="149">
        <v>331230</v>
      </c>
      <c r="E170" s="149" t="s">
        <v>1467</v>
      </c>
      <c r="F170" s="149" t="s">
        <v>1462</v>
      </c>
      <c r="G170" t="s">
        <v>100</v>
      </c>
      <c r="H170" t="s">
        <v>78</v>
      </c>
      <c r="I170" t="s">
        <v>1614</v>
      </c>
      <c r="J170" t="s">
        <v>636</v>
      </c>
      <c r="K170" t="s">
        <v>100</v>
      </c>
      <c r="L170">
        <v>1744590</v>
      </c>
      <c r="M170">
        <v>56.115277800000001</v>
      </c>
      <c r="N170">
        <v>-133.12083329999999</v>
      </c>
      <c r="O170" t="s">
        <v>13</v>
      </c>
      <c r="P170" t="s">
        <v>100</v>
      </c>
      <c r="Q170">
        <v>635</v>
      </c>
    </row>
    <row r="171" spans="1:17" x14ac:dyDescent="0.25">
      <c r="A171" t="s">
        <v>1074</v>
      </c>
      <c r="B171" t="s">
        <v>1493</v>
      </c>
      <c r="C171" s="149">
        <v>219</v>
      </c>
      <c r="D171" s="149">
        <v>331060</v>
      </c>
      <c r="E171" s="149" t="s">
        <v>1467</v>
      </c>
      <c r="F171" s="149" t="s">
        <v>1462</v>
      </c>
      <c r="G171" t="s">
        <v>629</v>
      </c>
      <c r="H171" t="s">
        <v>78</v>
      </c>
      <c r="I171" t="s">
        <v>1669</v>
      </c>
      <c r="J171" t="s">
        <v>628</v>
      </c>
      <c r="K171" t="s">
        <v>80</v>
      </c>
      <c r="L171">
        <v>1926949</v>
      </c>
      <c r="M171">
        <v>66.918888899999999</v>
      </c>
      <c r="N171">
        <v>-151.51611109999999</v>
      </c>
      <c r="O171" t="s">
        <v>14</v>
      </c>
      <c r="P171" t="s">
        <v>629</v>
      </c>
      <c r="Q171">
        <v>635</v>
      </c>
    </row>
    <row r="172" spans="1:17" x14ac:dyDescent="0.25">
      <c r="A172" t="s">
        <v>1075</v>
      </c>
      <c r="B172" t="s">
        <v>1493</v>
      </c>
      <c r="C172" s="149">
        <v>219</v>
      </c>
      <c r="D172" s="149">
        <v>331070</v>
      </c>
      <c r="E172" s="149" t="s">
        <v>1467</v>
      </c>
      <c r="F172" s="149" t="s">
        <v>1462</v>
      </c>
      <c r="G172" t="s">
        <v>83</v>
      </c>
      <c r="H172" t="s">
        <v>78</v>
      </c>
      <c r="I172" t="s">
        <v>1578</v>
      </c>
      <c r="J172" t="s">
        <v>619</v>
      </c>
      <c r="K172" t="s">
        <v>83</v>
      </c>
      <c r="L172">
        <v>1400333</v>
      </c>
      <c r="M172">
        <v>62.571782800000001</v>
      </c>
      <c r="N172">
        <v>-144.6541704</v>
      </c>
      <c r="O172" t="s">
        <v>7</v>
      </c>
      <c r="P172" t="s">
        <v>83</v>
      </c>
      <c r="Q172">
        <v>635</v>
      </c>
    </row>
    <row r="173" spans="1:17" x14ac:dyDescent="0.25">
      <c r="A173" s="195" t="s">
        <v>1076</v>
      </c>
      <c r="B173" s="195" t="s">
        <v>1493</v>
      </c>
      <c r="C173" s="210">
        <v>219</v>
      </c>
      <c r="D173" s="210">
        <v>331080</v>
      </c>
      <c r="E173" s="149" t="s">
        <v>1467</v>
      </c>
      <c r="F173" s="149" t="s">
        <v>1462</v>
      </c>
      <c r="G173" s="195" t="s">
        <v>84</v>
      </c>
      <c r="H173" s="195" t="s">
        <v>78</v>
      </c>
      <c r="I173" s="195" t="s">
        <v>1503</v>
      </c>
      <c r="J173" s="195" t="s">
        <v>598</v>
      </c>
      <c r="K173" s="195" t="s">
        <v>84</v>
      </c>
      <c r="L173" s="195">
        <v>1669437</v>
      </c>
      <c r="M173" s="195">
        <v>56.013888899999998</v>
      </c>
      <c r="N173" s="195">
        <v>-132.82777780000001</v>
      </c>
      <c r="O173" s="195" t="s">
        <v>13</v>
      </c>
      <c r="P173" s="195" t="s">
        <v>84</v>
      </c>
      <c r="Q173">
        <v>635</v>
      </c>
    </row>
    <row r="174" spans="1:17" x14ac:dyDescent="0.25">
      <c r="A174" t="s">
        <v>1077</v>
      </c>
      <c r="B174" t="s">
        <v>1493</v>
      </c>
      <c r="C174" s="149">
        <v>219</v>
      </c>
      <c r="D174" s="149">
        <v>331090</v>
      </c>
      <c r="E174" s="149" t="s">
        <v>1467</v>
      </c>
      <c r="F174" s="149" t="s">
        <v>1462</v>
      </c>
      <c r="G174" t="s">
        <v>82</v>
      </c>
      <c r="H174" t="s">
        <v>78</v>
      </c>
      <c r="I174" t="s">
        <v>1503</v>
      </c>
      <c r="J174" t="s">
        <v>598</v>
      </c>
      <c r="K174" t="s">
        <v>82</v>
      </c>
      <c r="L174">
        <v>1421260</v>
      </c>
      <c r="M174">
        <v>55.476388900000003</v>
      </c>
      <c r="N174">
        <v>-133.14833329999999</v>
      </c>
      <c r="O174" t="s">
        <v>13</v>
      </c>
      <c r="P174" t="s">
        <v>82</v>
      </c>
      <c r="Q174">
        <v>635</v>
      </c>
    </row>
    <row r="175" spans="1:17" x14ac:dyDescent="0.25">
      <c r="A175" t="s">
        <v>1078</v>
      </c>
      <c r="B175" t="s">
        <v>1493</v>
      </c>
      <c r="C175" s="149">
        <v>219</v>
      </c>
      <c r="D175" s="149">
        <v>331100</v>
      </c>
      <c r="E175" s="149" t="s">
        <v>1467</v>
      </c>
      <c r="F175" s="149" t="s">
        <v>1462</v>
      </c>
      <c r="G175" t="s">
        <v>1079</v>
      </c>
      <c r="H175" t="s">
        <v>78</v>
      </c>
      <c r="I175" t="s">
        <v>1594</v>
      </c>
      <c r="J175" t="s">
        <v>622</v>
      </c>
      <c r="K175" t="s">
        <v>545</v>
      </c>
      <c r="L175">
        <v>1401364</v>
      </c>
      <c r="M175">
        <v>63.661388899999999</v>
      </c>
      <c r="N175">
        <v>-144.06444440000001</v>
      </c>
      <c r="O175" t="s">
        <v>14</v>
      </c>
      <c r="P175" t="s">
        <v>1079</v>
      </c>
      <c r="Q175">
        <v>635</v>
      </c>
    </row>
    <row r="176" spans="1:17" x14ac:dyDescent="0.25">
      <c r="A176" t="s">
        <v>1080</v>
      </c>
      <c r="B176" t="s">
        <v>1493</v>
      </c>
      <c r="C176" s="149">
        <v>219</v>
      </c>
      <c r="D176" s="149">
        <v>331110</v>
      </c>
      <c r="E176" s="149" t="s">
        <v>1467</v>
      </c>
      <c r="F176" s="149" t="s">
        <v>1462</v>
      </c>
      <c r="G176" t="s">
        <v>632</v>
      </c>
      <c r="H176" t="s">
        <v>78</v>
      </c>
      <c r="I176" t="s">
        <v>1713</v>
      </c>
      <c r="J176" t="s">
        <v>631</v>
      </c>
      <c r="K176" t="s">
        <v>85</v>
      </c>
      <c r="L176">
        <v>1401499</v>
      </c>
      <c r="M176">
        <v>64.788055600000007</v>
      </c>
      <c r="N176">
        <v>-141.19999999999999</v>
      </c>
      <c r="O176" t="s">
        <v>14</v>
      </c>
      <c r="P176" t="s">
        <v>632</v>
      </c>
      <c r="Q176">
        <v>635</v>
      </c>
    </row>
    <row r="177" spans="1:17" x14ac:dyDescent="0.25">
      <c r="A177" t="s">
        <v>1081</v>
      </c>
      <c r="B177" t="s">
        <v>1735</v>
      </c>
      <c r="C177" s="149">
        <v>219</v>
      </c>
      <c r="D177" s="149">
        <v>332010</v>
      </c>
      <c r="E177" s="149" t="s">
        <v>1467</v>
      </c>
      <c r="F177" s="149" t="s">
        <v>1462</v>
      </c>
      <c r="G177" t="s">
        <v>224</v>
      </c>
      <c r="H177" t="s">
        <v>78</v>
      </c>
      <c r="I177" t="s">
        <v>1736</v>
      </c>
      <c r="J177" t="s">
        <v>832</v>
      </c>
      <c r="K177" t="s">
        <v>224</v>
      </c>
      <c r="L177">
        <v>1403078</v>
      </c>
      <c r="M177">
        <v>58.413333299999998</v>
      </c>
      <c r="N177">
        <v>-135.7369444</v>
      </c>
      <c r="O177" t="s">
        <v>13</v>
      </c>
      <c r="P177" t="s">
        <v>224</v>
      </c>
      <c r="Q177">
        <v>635</v>
      </c>
    </row>
    <row r="178" spans="1:17" x14ac:dyDescent="0.25">
      <c r="A178" t="s">
        <v>1082</v>
      </c>
      <c r="B178" t="s">
        <v>1493</v>
      </c>
      <c r="C178" s="149">
        <v>219</v>
      </c>
      <c r="D178" s="149">
        <v>331120</v>
      </c>
      <c r="E178" s="149" t="s">
        <v>1467</v>
      </c>
      <c r="F178" s="149" t="s">
        <v>1462</v>
      </c>
      <c r="G178" t="s">
        <v>1083</v>
      </c>
      <c r="H178" t="s">
        <v>78</v>
      </c>
      <c r="I178" t="s">
        <v>1577</v>
      </c>
      <c r="J178" t="s">
        <v>1275</v>
      </c>
      <c r="K178" t="s">
        <v>87</v>
      </c>
      <c r="L178">
        <v>1422400</v>
      </c>
      <c r="M178">
        <v>59.228588999999999</v>
      </c>
      <c r="N178">
        <v>-135.44411400000001</v>
      </c>
      <c r="O178" t="s">
        <v>13</v>
      </c>
      <c r="P178" t="s">
        <v>1083</v>
      </c>
      <c r="Q178">
        <v>635</v>
      </c>
    </row>
    <row r="179" spans="1:17" x14ac:dyDescent="0.25">
      <c r="A179" t="s">
        <v>1084</v>
      </c>
      <c r="B179" t="s">
        <v>1493</v>
      </c>
      <c r="C179" s="149">
        <v>219</v>
      </c>
      <c r="D179" s="149">
        <v>331130</v>
      </c>
      <c r="E179" s="149" t="s">
        <v>1467</v>
      </c>
      <c r="F179" s="149" t="s">
        <v>1462</v>
      </c>
      <c r="G179" t="s">
        <v>88</v>
      </c>
      <c r="H179" t="s">
        <v>78</v>
      </c>
      <c r="I179" t="s">
        <v>1737</v>
      </c>
      <c r="J179" t="s">
        <v>634</v>
      </c>
      <c r="K179" t="s">
        <v>88</v>
      </c>
      <c r="L179">
        <v>2419534</v>
      </c>
      <c r="M179">
        <v>63.987230799999999</v>
      </c>
      <c r="N179">
        <v>-144.69983250000001</v>
      </c>
      <c r="O179" t="s">
        <v>14</v>
      </c>
      <c r="P179" t="s">
        <v>88</v>
      </c>
      <c r="Q179">
        <v>635</v>
      </c>
    </row>
    <row r="180" spans="1:17" x14ac:dyDescent="0.25">
      <c r="A180" t="s">
        <v>1085</v>
      </c>
      <c r="B180" t="s">
        <v>1493</v>
      </c>
      <c r="C180" s="149">
        <v>219</v>
      </c>
      <c r="D180" s="149">
        <v>331140</v>
      </c>
      <c r="E180" s="149" t="s">
        <v>1467</v>
      </c>
      <c r="F180" s="149" t="s">
        <v>1462</v>
      </c>
      <c r="G180" t="s">
        <v>89</v>
      </c>
      <c r="H180" t="s">
        <v>78</v>
      </c>
      <c r="I180" t="s">
        <v>1503</v>
      </c>
      <c r="J180" t="s">
        <v>598</v>
      </c>
      <c r="K180" t="s">
        <v>89</v>
      </c>
      <c r="L180">
        <v>1866952</v>
      </c>
      <c r="M180">
        <v>55.556666700000001</v>
      </c>
      <c r="N180">
        <v>-132.63638889999999</v>
      </c>
      <c r="O180" t="s">
        <v>13</v>
      </c>
      <c r="P180" t="s">
        <v>89</v>
      </c>
      <c r="Q180">
        <v>635</v>
      </c>
    </row>
    <row r="181" spans="1:17" x14ac:dyDescent="0.25">
      <c r="A181" t="s">
        <v>1086</v>
      </c>
      <c r="B181" t="s">
        <v>1493</v>
      </c>
      <c r="C181" s="149">
        <v>219</v>
      </c>
      <c r="D181" s="149">
        <v>331150</v>
      </c>
      <c r="E181" s="149" t="s">
        <v>1467</v>
      </c>
      <c r="F181" s="149" t="s">
        <v>1462</v>
      </c>
      <c r="G181" t="s">
        <v>90</v>
      </c>
      <c r="H181" t="s">
        <v>78</v>
      </c>
      <c r="I181" t="s">
        <v>1503</v>
      </c>
      <c r="J181" t="s">
        <v>598</v>
      </c>
      <c r="K181" t="s">
        <v>90</v>
      </c>
      <c r="L181">
        <v>1422709</v>
      </c>
      <c r="M181">
        <v>55.208055600000002</v>
      </c>
      <c r="N181">
        <v>-132.8266667</v>
      </c>
      <c r="O181" t="s">
        <v>13</v>
      </c>
      <c r="P181" t="s">
        <v>90</v>
      </c>
      <c r="Q181">
        <v>635</v>
      </c>
    </row>
    <row r="182" spans="1:17" x14ac:dyDescent="0.25">
      <c r="A182" t="s">
        <v>1087</v>
      </c>
      <c r="B182" t="s">
        <v>1493</v>
      </c>
      <c r="C182" s="149">
        <v>219</v>
      </c>
      <c r="D182" s="149">
        <v>331155</v>
      </c>
      <c r="E182" s="149" t="s">
        <v>1467</v>
      </c>
      <c r="F182" s="149" t="s">
        <v>1462</v>
      </c>
      <c r="G182" t="s">
        <v>96</v>
      </c>
      <c r="H182" t="s">
        <v>78</v>
      </c>
      <c r="I182" t="s">
        <v>1503</v>
      </c>
      <c r="J182" t="s">
        <v>598</v>
      </c>
      <c r="K182" t="s">
        <v>96</v>
      </c>
      <c r="L182">
        <v>1423100</v>
      </c>
      <c r="M182">
        <v>55.552222200000003</v>
      </c>
      <c r="N182">
        <v>-133.09583330000001</v>
      </c>
      <c r="O182" t="s">
        <v>13</v>
      </c>
      <c r="P182" t="s">
        <v>96</v>
      </c>
      <c r="Q182">
        <v>635</v>
      </c>
    </row>
    <row r="183" spans="1:17" x14ac:dyDescent="0.25">
      <c r="A183" t="s">
        <v>1204</v>
      </c>
      <c r="B183" t="s">
        <v>1765</v>
      </c>
      <c r="C183" s="149">
        <v>10455</v>
      </c>
      <c r="D183" s="149">
        <v>332100</v>
      </c>
      <c r="E183" s="149" t="s">
        <v>1467</v>
      </c>
      <c r="F183" s="149" t="s">
        <v>1462</v>
      </c>
      <c r="G183" t="s">
        <v>257</v>
      </c>
      <c r="H183" t="s">
        <v>256</v>
      </c>
      <c r="I183" t="s">
        <v>1766</v>
      </c>
      <c r="J183" t="s">
        <v>887</v>
      </c>
      <c r="K183" t="s">
        <v>257</v>
      </c>
      <c r="L183">
        <v>1404333</v>
      </c>
      <c r="M183">
        <v>59.439444399999999</v>
      </c>
      <c r="N183">
        <v>-154.77611110000001</v>
      </c>
      <c r="O183" t="s">
        <v>6</v>
      </c>
      <c r="P183" t="s">
        <v>257</v>
      </c>
      <c r="Q183">
        <v>640</v>
      </c>
    </row>
    <row r="184" spans="1:17" x14ac:dyDescent="0.25">
      <c r="A184" t="s">
        <v>1183</v>
      </c>
      <c r="B184" t="s">
        <v>1701</v>
      </c>
      <c r="C184" s="149">
        <v>6866</v>
      </c>
      <c r="D184" s="149">
        <v>331980</v>
      </c>
      <c r="E184" s="149" t="s">
        <v>1467</v>
      </c>
      <c r="F184" s="149" t="s">
        <v>1462</v>
      </c>
      <c r="G184" t="s">
        <v>215</v>
      </c>
      <c r="H184" t="s">
        <v>214</v>
      </c>
      <c r="I184" t="s">
        <v>1702</v>
      </c>
      <c r="J184" t="s">
        <v>816</v>
      </c>
      <c r="K184" t="s">
        <v>215</v>
      </c>
      <c r="L184">
        <v>1418448</v>
      </c>
      <c r="M184">
        <v>55.185833299999999</v>
      </c>
      <c r="N184">
        <v>-162.7211111</v>
      </c>
      <c r="O184" t="s">
        <v>4</v>
      </c>
      <c r="P184" t="s">
        <v>215</v>
      </c>
      <c r="Q184">
        <v>658</v>
      </c>
    </row>
    <row r="185" spans="1:17" x14ac:dyDescent="0.25">
      <c r="A185" t="s">
        <v>1223</v>
      </c>
      <c r="B185" t="s">
        <v>1682</v>
      </c>
      <c r="C185" s="149">
        <v>3422</v>
      </c>
      <c r="D185" s="149">
        <v>332310</v>
      </c>
      <c r="E185" s="149" t="s">
        <v>1467</v>
      </c>
      <c r="F185" s="149" t="s">
        <v>1462</v>
      </c>
      <c r="G185" t="s">
        <v>290</v>
      </c>
      <c r="H185" t="s">
        <v>289</v>
      </c>
      <c r="I185" t="s">
        <v>1683</v>
      </c>
      <c r="J185" t="s">
        <v>929</v>
      </c>
      <c r="K185" t="s">
        <v>290</v>
      </c>
      <c r="L185">
        <v>1400188</v>
      </c>
      <c r="M185">
        <v>60.16</v>
      </c>
      <c r="N185">
        <v>-164.2658333</v>
      </c>
      <c r="O185" t="s">
        <v>9</v>
      </c>
      <c r="P185" t="s">
        <v>290</v>
      </c>
      <c r="Q185">
        <v>659</v>
      </c>
    </row>
    <row r="186" spans="1:17" x14ac:dyDescent="0.25">
      <c r="A186" t="s">
        <v>1207</v>
      </c>
      <c r="B186" t="s">
        <v>1472</v>
      </c>
      <c r="C186" s="149">
        <v>9832</v>
      </c>
      <c r="D186" s="149">
        <v>332150</v>
      </c>
      <c r="E186" s="149" t="s">
        <v>1467</v>
      </c>
      <c r="F186" s="149" t="s">
        <v>1462</v>
      </c>
      <c r="G186" t="s">
        <v>263</v>
      </c>
      <c r="H186" t="s">
        <v>262</v>
      </c>
      <c r="I186" t="s">
        <v>1473</v>
      </c>
      <c r="J186" t="s">
        <v>893</v>
      </c>
      <c r="K186" t="s">
        <v>263</v>
      </c>
      <c r="L186">
        <v>1405119</v>
      </c>
      <c r="M186">
        <v>60.812222200000001</v>
      </c>
      <c r="N186">
        <v>-161.43583330000001</v>
      </c>
      <c r="O186" t="s">
        <v>9</v>
      </c>
      <c r="P186" t="s">
        <v>263</v>
      </c>
      <c r="Q186">
        <v>660</v>
      </c>
    </row>
    <row r="187" spans="1:17" x14ac:dyDescent="0.25">
      <c r="A187" t="s">
        <v>1185</v>
      </c>
      <c r="B187" t="s">
        <v>1676</v>
      </c>
      <c r="C187" s="149">
        <v>56739</v>
      </c>
      <c r="D187" s="149">
        <v>331830</v>
      </c>
      <c r="E187" s="149" t="s">
        <v>1467</v>
      </c>
      <c r="F187" s="149" t="s">
        <v>1462</v>
      </c>
      <c r="G187" t="s">
        <v>217</v>
      </c>
      <c r="H187" t="s">
        <v>216</v>
      </c>
      <c r="I187" t="s">
        <v>1677</v>
      </c>
      <c r="J187" t="s">
        <v>821</v>
      </c>
      <c r="K187" t="s">
        <v>217</v>
      </c>
      <c r="L187">
        <v>1400106</v>
      </c>
      <c r="M187">
        <v>65.572500000000005</v>
      </c>
      <c r="N187">
        <v>-144.80305559999999</v>
      </c>
      <c r="O187" t="s">
        <v>14</v>
      </c>
      <c r="P187" t="s">
        <v>217</v>
      </c>
      <c r="Q187">
        <v>661</v>
      </c>
    </row>
    <row r="188" spans="1:17" x14ac:dyDescent="0.25">
      <c r="A188" t="s">
        <v>1258</v>
      </c>
      <c r="B188" t="s">
        <v>1592</v>
      </c>
      <c r="C188" s="149">
        <v>18541</v>
      </c>
      <c r="D188" s="149">
        <v>332630</v>
      </c>
      <c r="E188" s="149" t="s">
        <v>1467</v>
      </c>
      <c r="F188" s="149" t="s">
        <v>1462</v>
      </c>
      <c r="G188" t="s">
        <v>362</v>
      </c>
      <c r="H188" t="s">
        <v>361</v>
      </c>
      <c r="I188" t="s">
        <v>1593</v>
      </c>
      <c r="J188" t="s">
        <v>1012</v>
      </c>
      <c r="K188" t="s">
        <v>362</v>
      </c>
      <c r="L188">
        <v>1415210</v>
      </c>
      <c r="M188">
        <v>57.780833299999998</v>
      </c>
      <c r="N188">
        <v>-135.2188889</v>
      </c>
      <c r="O188" t="s">
        <v>13</v>
      </c>
      <c r="P188" t="s">
        <v>362</v>
      </c>
      <c r="Q188">
        <v>662</v>
      </c>
    </row>
    <row r="189" spans="1:17" x14ac:dyDescent="0.25">
      <c r="A189" t="s">
        <v>1167</v>
      </c>
      <c r="B189" t="s">
        <v>1674</v>
      </c>
      <c r="C189" s="149" t="s">
        <v>1470</v>
      </c>
      <c r="D189" s="149">
        <v>331820</v>
      </c>
      <c r="E189" s="149" t="s">
        <v>1428</v>
      </c>
      <c r="F189" s="149" t="s">
        <v>1462</v>
      </c>
      <c r="G189" t="s">
        <v>174</v>
      </c>
      <c r="H189" t="s">
        <v>173</v>
      </c>
      <c r="I189" t="s">
        <v>1675</v>
      </c>
      <c r="J189" t="s">
        <v>760</v>
      </c>
      <c r="K189" t="s">
        <v>174</v>
      </c>
      <c r="L189">
        <v>1412684</v>
      </c>
      <c r="M189">
        <v>65.979722199999998</v>
      </c>
      <c r="N189">
        <v>-161.12305559999999</v>
      </c>
      <c r="O189" t="s">
        <v>11</v>
      </c>
      <c r="P189" t="s">
        <v>174</v>
      </c>
      <c r="Q189">
        <v>664</v>
      </c>
    </row>
    <row r="190" spans="1:17" x14ac:dyDescent="0.25">
      <c r="A190" t="s">
        <v>1194</v>
      </c>
      <c r="B190" t="s">
        <v>1637</v>
      </c>
      <c r="C190" s="149">
        <v>18963</v>
      </c>
      <c r="D190" s="149">
        <v>332650</v>
      </c>
      <c r="E190" s="149" t="s">
        <v>1467</v>
      </c>
      <c r="F190" s="149" t="s">
        <v>1462</v>
      </c>
      <c r="G190" t="s">
        <v>239</v>
      </c>
      <c r="H190" t="s">
        <v>238</v>
      </c>
      <c r="I190" t="s">
        <v>1638</v>
      </c>
      <c r="J190" t="s">
        <v>851</v>
      </c>
      <c r="K190" t="s">
        <v>239</v>
      </c>
      <c r="L190">
        <v>1420113</v>
      </c>
      <c r="M190">
        <v>57.503333300000001</v>
      </c>
      <c r="N190">
        <v>-134.58388890000001</v>
      </c>
      <c r="O190" t="s">
        <v>13</v>
      </c>
      <c r="P190" t="s">
        <v>239</v>
      </c>
      <c r="Q190">
        <v>681</v>
      </c>
    </row>
    <row r="191" spans="1:17" x14ac:dyDescent="0.25">
      <c r="A191" t="s">
        <v>1195</v>
      </c>
      <c r="B191" t="s">
        <v>1637</v>
      </c>
      <c r="C191" s="149">
        <v>18963</v>
      </c>
      <c r="D191" s="149">
        <v>332660</v>
      </c>
      <c r="E191" s="149" t="s">
        <v>1467</v>
      </c>
      <c r="F191" s="149" t="s">
        <v>1462</v>
      </c>
      <c r="G191" t="s">
        <v>240</v>
      </c>
      <c r="H191" t="s">
        <v>238</v>
      </c>
      <c r="I191" t="s">
        <v>1577</v>
      </c>
      <c r="J191" t="s">
        <v>1275</v>
      </c>
      <c r="K191" t="s">
        <v>240</v>
      </c>
      <c r="L191">
        <v>1421022</v>
      </c>
      <c r="M191">
        <v>59.399701999999998</v>
      </c>
      <c r="N191">
        <v>-135.89640890000001</v>
      </c>
      <c r="O191" t="s">
        <v>13</v>
      </c>
      <c r="P191" t="s">
        <v>240</v>
      </c>
      <c r="Q191">
        <v>681</v>
      </c>
    </row>
    <row r="192" spans="1:17" x14ac:dyDescent="0.25">
      <c r="A192" t="s">
        <v>1196</v>
      </c>
      <c r="B192" t="s">
        <v>1637</v>
      </c>
      <c r="C192" s="149">
        <v>18963</v>
      </c>
      <c r="D192" s="149">
        <v>332670</v>
      </c>
      <c r="E192" s="149" t="s">
        <v>1467</v>
      </c>
      <c r="F192" s="149" t="s">
        <v>1462</v>
      </c>
      <c r="G192" t="s">
        <v>241</v>
      </c>
      <c r="H192" t="s">
        <v>238</v>
      </c>
      <c r="I192" t="s">
        <v>1739</v>
      </c>
      <c r="J192" t="s">
        <v>853</v>
      </c>
      <c r="K192" t="s">
        <v>241</v>
      </c>
      <c r="L192">
        <v>1403488</v>
      </c>
      <c r="M192">
        <v>58.11</v>
      </c>
      <c r="N192">
        <v>-135.4436111</v>
      </c>
      <c r="O192" t="s">
        <v>13</v>
      </c>
      <c r="P192" t="s">
        <v>241</v>
      </c>
      <c r="Q192">
        <v>681</v>
      </c>
    </row>
    <row r="193" spans="1:17" x14ac:dyDescent="0.25">
      <c r="A193" t="s">
        <v>1197</v>
      </c>
      <c r="B193" t="s">
        <v>1637</v>
      </c>
      <c r="C193" s="149">
        <v>18963</v>
      </c>
      <c r="D193" s="149">
        <v>332680</v>
      </c>
      <c r="E193" s="149" t="s">
        <v>1467</v>
      </c>
      <c r="F193" s="149" t="s">
        <v>1462</v>
      </c>
      <c r="G193" t="s">
        <v>242</v>
      </c>
      <c r="H193" t="s">
        <v>238</v>
      </c>
      <c r="I193" t="s">
        <v>1749</v>
      </c>
      <c r="J193" t="s">
        <v>855</v>
      </c>
      <c r="K193" t="s">
        <v>242</v>
      </c>
      <c r="L193">
        <v>1422926</v>
      </c>
      <c r="M193">
        <v>56.975833299999998</v>
      </c>
      <c r="N193">
        <v>-133.9472222</v>
      </c>
      <c r="O193" t="s">
        <v>13</v>
      </c>
      <c r="P193" t="s">
        <v>242</v>
      </c>
      <c r="Q193">
        <v>681</v>
      </c>
    </row>
    <row r="194" spans="1:17" x14ac:dyDescent="0.25">
      <c r="A194" t="s">
        <v>1198</v>
      </c>
      <c r="B194" t="s">
        <v>1637</v>
      </c>
      <c r="C194" s="149">
        <v>18963</v>
      </c>
      <c r="D194" s="149">
        <v>332700</v>
      </c>
      <c r="E194" s="149" t="s">
        <v>1467</v>
      </c>
      <c r="F194" s="149" t="s">
        <v>1462</v>
      </c>
      <c r="G194" t="s">
        <v>399</v>
      </c>
      <c r="H194" t="s">
        <v>238</v>
      </c>
      <c r="I194" t="s">
        <v>1577</v>
      </c>
      <c r="J194" t="s">
        <v>1275</v>
      </c>
      <c r="K194" t="s">
        <v>399</v>
      </c>
      <c r="L194">
        <v>1866956</v>
      </c>
      <c r="M194">
        <v>59.403888899999998</v>
      </c>
      <c r="N194">
        <v>-135.88444440000001</v>
      </c>
      <c r="O194" t="s">
        <v>13</v>
      </c>
      <c r="P194" t="s">
        <v>399</v>
      </c>
      <c r="Q194">
        <v>681</v>
      </c>
    </row>
    <row r="195" spans="1:17" x14ac:dyDescent="0.25">
      <c r="A195" s="195" t="s">
        <v>1152</v>
      </c>
      <c r="B195" s="195" t="s">
        <v>1590</v>
      </c>
      <c r="C195" s="210">
        <v>18521</v>
      </c>
      <c r="D195" s="210">
        <v>331685</v>
      </c>
      <c r="E195" s="149" t="s">
        <v>1467</v>
      </c>
      <c r="F195" s="149" t="s">
        <v>1462</v>
      </c>
      <c r="G195" s="195" t="s">
        <v>147</v>
      </c>
      <c r="H195" s="195" t="s">
        <v>1282</v>
      </c>
      <c r="I195" s="195" t="s">
        <v>1591</v>
      </c>
      <c r="J195" s="195" t="s">
        <v>732</v>
      </c>
      <c r="K195" s="195" t="s">
        <v>147</v>
      </c>
      <c r="L195" s="195">
        <v>1410730</v>
      </c>
      <c r="M195" s="195">
        <v>65.263611100000006</v>
      </c>
      <c r="N195" s="195">
        <v>-166.3608333</v>
      </c>
      <c r="O195" s="195" t="s">
        <v>5</v>
      </c>
      <c r="P195" t="s">
        <v>147</v>
      </c>
      <c r="Q195">
        <v>682</v>
      </c>
    </row>
    <row r="196" spans="1:17" x14ac:dyDescent="0.25">
      <c r="A196" t="s">
        <v>1152</v>
      </c>
      <c r="B196" t="s">
        <v>1590</v>
      </c>
      <c r="C196" s="149">
        <v>18521</v>
      </c>
      <c r="D196" s="149">
        <v>332620</v>
      </c>
      <c r="E196" s="149" t="s">
        <v>1467</v>
      </c>
      <c r="F196" s="149" t="s">
        <v>1462</v>
      </c>
      <c r="G196" t="s">
        <v>147</v>
      </c>
      <c r="H196" t="s">
        <v>1282</v>
      </c>
      <c r="I196" t="s">
        <v>1591</v>
      </c>
      <c r="J196" t="s">
        <v>732</v>
      </c>
      <c r="K196" t="s">
        <v>147</v>
      </c>
      <c r="L196">
        <v>1410730</v>
      </c>
      <c r="M196">
        <v>65.263611100000006</v>
      </c>
      <c r="N196">
        <v>-166.3608333</v>
      </c>
      <c r="O196" t="s">
        <v>5</v>
      </c>
      <c r="P196" t="s">
        <v>147</v>
      </c>
      <c r="Q196">
        <v>682</v>
      </c>
    </row>
    <row r="197" spans="1:17" x14ac:dyDescent="0.25">
      <c r="A197" t="s">
        <v>1203</v>
      </c>
      <c r="B197" t="s">
        <v>1733</v>
      </c>
      <c r="C197" s="149">
        <v>10433</v>
      </c>
      <c r="D197" s="149"/>
      <c r="E197" s="149" t="s">
        <v>1462</v>
      </c>
      <c r="F197" s="149" t="s">
        <v>1428</v>
      </c>
      <c r="G197" t="s">
        <v>255</v>
      </c>
      <c r="H197" t="s">
        <v>255</v>
      </c>
      <c r="I197" t="s">
        <v>1734</v>
      </c>
      <c r="J197" t="s">
        <v>872</v>
      </c>
      <c r="K197" t="s">
        <v>8</v>
      </c>
      <c r="L197">
        <v>1404875</v>
      </c>
      <c r="M197">
        <v>57.79</v>
      </c>
      <c r="N197">
        <v>-152.40722220000001</v>
      </c>
      <c r="O197" t="s">
        <v>8</v>
      </c>
      <c r="P197" t="s">
        <v>543</v>
      </c>
      <c r="Q197">
        <v>683</v>
      </c>
    </row>
    <row r="198" spans="1:17" x14ac:dyDescent="0.25">
      <c r="A198" t="s">
        <v>1255</v>
      </c>
      <c r="B198" t="s">
        <v>1487</v>
      </c>
      <c r="C198" s="149" t="s">
        <v>1470</v>
      </c>
      <c r="D198" s="149">
        <v>331005</v>
      </c>
      <c r="E198" s="149" t="s">
        <v>1428</v>
      </c>
      <c r="F198" s="149" t="s">
        <v>1462</v>
      </c>
      <c r="G198" t="s">
        <v>356</v>
      </c>
      <c r="H198" t="s">
        <v>355</v>
      </c>
      <c r="I198" t="s">
        <v>1488</v>
      </c>
      <c r="J198" t="s">
        <v>999</v>
      </c>
      <c r="K198" t="s">
        <v>356</v>
      </c>
      <c r="L198">
        <v>1418109</v>
      </c>
      <c r="M198">
        <v>51.88</v>
      </c>
      <c r="N198">
        <v>-176.65805560000001</v>
      </c>
      <c r="O198" t="s">
        <v>4</v>
      </c>
      <c r="P198" t="s">
        <v>356</v>
      </c>
      <c r="Q198">
        <v>684</v>
      </c>
    </row>
    <row r="199" spans="1:17" x14ac:dyDescent="0.25">
      <c r="A199" t="s">
        <v>1065</v>
      </c>
      <c r="B199" t="s">
        <v>1521</v>
      </c>
      <c r="C199" s="149">
        <v>192</v>
      </c>
      <c r="D199" s="149">
        <v>331020</v>
      </c>
      <c r="E199" s="149" t="s">
        <v>1467</v>
      </c>
      <c r="F199" s="149" t="s">
        <v>1462</v>
      </c>
      <c r="G199" t="s">
        <v>62</v>
      </c>
      <c r="H199" t="s">
        <v>61</v>
      </c>
      <c r="I199" t="s">
        <v>1522</v>
      </c>
      <c r="J199" t="s">
        <v>576</v>
      </c>
      <c r="K199" t="s">
        <v>62</v>
      </c>
      <c r="L199">
        <v>1398011</v>
      </c>
      <c r="M199">
        <v>60.909444399999998</v>
      </c>
      <c r="N199">
        <v>-161.4313889</v>
      </c>
      <c r="O199" t="s">
        <v>9</v>
      </c>
      <c r="P199" t="s">
        <v>62</v>
      </c>
      <c r="Q199">
        <v>684</v>
      </c>
    </row>
    <row r="200" spans="1:17" x14ac:dyDescent="0.25">
      <c r="A200" t="s">
        <v>1188</v>
      </c>
      <c r="B200" t="s">
        <v>1724</v>
      </c>
      <c r="C200" s="149">
        <v>7833</v>
      </c>
      <c r="D200" s="149">
        <v>332020</v>
      </c>
      <c r="E200" s="149" t="s">
        <v>1467</v>
      </c>
      <c r="F200" s="149" t="s">
        <v>1462</v>
      </c>
      <c r="G200" t="s">
        <v>226</v>
      </c>
      <c r="H200" t="s">
        <v>225</v>
      </c>
      <c r="I200" t="s">
        <v>1725</v>
      </c>
      <c r="J200" t="s">
        <v>835</v>
      </c>
      <c r="K200" t="s">
        <v>226</v>
      </c>
      <c r="L200">
        <v>1402276</v>
      </c>
      <c r="M200">
        <v>66.564722200000006</v>
      </c>
      <c r="N200">
        <v>-145.2738889</v>
      </c>
      <c r="O200" t="s">
        <v>14</v>
      </c>
      <c r="P200" t="s">
        <v>226</v>
      </c>
      <c r="Q200">
        <v>686</v>
      </c>
    </row>
    <row r="201" spans="1:17" x14ac:dyDescent="0.25">
      <c r="A201" t="s">
        <v>1107</v>
      </c>
      <c r="B201" t="s">
        <v>1717</v>
      </c>
      <c r="C201" s="149" t="s">
        <v>1470</v>
      </c>
      <c r="D201" s="149">
        <v>331950</v>
      </c>
      <c r="E201" s="149" t="s">
        <v>1428</v>
      </c>
      <c r="F201" s="149" t="s">
        <v>1462</v>
      </c>
      <c r="G201" t="s">
        <v>108</v>
      </c>
      <c r="H201" t="s">
        <v>1287</v>
      </c>
      <c r="I201" t="s">
        <v>1508</v>
      </c>
      <c r="J201" t="s">
        <v>1108</v>
      </c>
      <c r="K201" t="s">
        <v>108</v>
      </c>
      <c r="L201">
        <v>1401738</v>
      </c>
      <c r="M201">
        <v>59.349722200000002</v>
      </c>
      <c r="N201">
        <v>-157.47527779999999</v>
      </c>
      <c r="O201" t="s">
        <v>6</v>
      </c>
      <c r="P201" t="s">
        <v>108</v>
      </c>
      <c r="Q201">
        <v>688</v>
      </c>
    </row>
    <row r="202" spans="1:17" x14ac:dyDescent="0.25">
      <c r="A202" t="s">
        <v>1227</v>
      </c>
      <c r="B202" t="s">
        <v>1517</v>
      </c>
      <c r="C202" s="149">
        <v>13642</v>
      </c>
      <c r="D202" s="149">
        <v>332340</v>
      </c>
      <c r="E202" s="149" t="s">
        <v>1467</v>
      </c>
      <c r="F202" s="149" t="s">
        <v>1462</v>
      </c>
      <c r="G202" t="s">
        <v>166</v>
      </c>
      <c r="H202" t="s">
        <v>299</v>
      </c>
      <c r="I202" t="s">
        <v>1518</v>
      </c>
      <c r="J202" t="s">
        <v>937</v>
      </c>
      <c r="K202" t="s">
        <v>166</v>
      </c>
      <c r="L202">
        <v>1407125</v>
      </c>
      <c r="M202">
        <v>64.501111100000003</v>
      </c>
      <c r="N202">
        <v>-165.4063889</v>
      </c>
      <c r="O202" t="s">
        <v>5</v>
      </c>
      <c r="P202" t="s">
        <v>166</v>
      </c>
      <c r="Q202">
        <v>701</v>
      </c>
    </row>
    <row r="203" spans="1:17" x14ac:dyDescent="0.25">
      <c r="A203" t="s">
        <v>1251</v>
      </c>
      <c r="B203" t="s">
        <v>1584</v>
      </c>
      <c r="C203" s="149" t="s">
        <v>1470</v>
      </c>
      <c r="D203" s="149">
        <v>332580</v>
      </c>
      <c r="E203" s="149" t="s">
        <v>1428</v>
      </c>
      <c r="F203" s="149" t="s">
        <v>1462</v>
      </c>
      <c r="G203" t="s">
        <v>348</v>
      </c>
      <c r="H203" t="s">
        <v>347</v>
      </c>
      <c r="I203" t="s">
        <v>1585</v>
      </c>
      <c r="J203" t="s">
        <v>991</v>
      </c>
      <c r="K203" t="s">
        <v>348</v>
      </c>
      <c r="L203">
        <v>1410562</v>
      </c>
      <c r="M203">
        <v>62.9886111</v>
      </c>
      <c r="N203">
        <v>-156.06416669999999</v>
      </c>
      <c r="O203" t="s">
        <v>14</v>
      </c>
      <c r="P203" t="s">
        <v>348</v>
      </c>
      <c r="Q203">
        <v>709</v>
      </c>
    </row>
    <row r="204" spans="1:17" x14ac:dyDescent="0.25">
      <c r="A204" t="s">
        <v>1259</v>
      </c>
      <c r="B204" t="s">
        <v>1600</v>
      </c>
      <c r="C204" s="149" t="s">
        <v>1470</v>
      </c>
      <c r="D204" s="149">
        <v>332710</v>
      </c>
      <c r="E204" s="149" t="s">
        <v>1428</v>
      </c>
      <c r="F204" s="149" t="s">
        <v>1462</v>
      </c>
      <c r="G204" t="s">
        <v>364</v>
      </c>
      <c r="H204" t="s">
        <v>363</v>
      </c>
      <c r="I204" t="s">
        <v>1601</v>
      </c>
      <c r="J204" t="s">
        <v>1017</v>
      </c>
      <c r="K204" t="s">
        <v>364</v>
      </c>
      <c r="L204">
        <v>1411295</v>
      </c>
      <c r="M204">
        <v>61.102499999999999</v>
      </c>
      <c r="N204">
        <v>-160.96166669999999</v>
      </c>
      <c r="O204" t="s">
        <v>9</v>
      </c>
      <c r="P204" t="s">
        <v>364</v>
      </c>
      <c r="Q204">
        <v>720</v>
      </c>
    </row>
    <row r="205" spans="1:17" x14ac:dyDescent="0.25">
      <c r="A205" t="s">
        <v>1206</v>
      </c>
      <c r="B205" t="s">
        <v>1469</v>
      </c>
      <c r="C205" s="149" t="s">
        <v>1470</v>
      </c>
      <c r="D205" s="149">
        <v>332140</v>
      </c>
      <c r="E205" s="149" t="s">
        <v>1428</v>
      </c>
      <c r="F205" s="149" t="s">
        <v>1462</v>
      </c>
      <c r="G205" t="s">
        <v>261</v>
      </c>
      <c r="H205" t="s">
        <v>260</v>
      </c>
      <c r="I205" t="s">
        <v>1471</v>
      </c>
      <c r="J205" t="s">
        <v>891</v>
      </c>
      <c r="K205" t="s">
        <v>261</v>
      </c>
      <c r="L205">
        <v>1404984</v>
      </c>
      <c r="M205">
        <v>64.880277800000002</v>
      </c>
      <c r="N205">
        <v>-157.7008333</v>
      </c>
      <c r="O205" t="s">
        <v>14</v>
      </c>
      <c r="P205" t="s">
        <v>261</v>
      </c>
      <c r="Q205">
        <v>724</v>
      </c>
    </row>
    <row r="206" spans="1:17" x14ac:dyDescent="0.25">
      <c r="A206" t="s">
        <v>1158</v>
      </c>
      <c r="B206" t="s">
        <v>1752</v>
      </c>
      <c r="C206" s="149" t="s">
        <v>1470</v>
      </c>
      <c r="D206" s="149">
        <v>331740</v>
      </c>
      <c r="E206" s="149" t="s">
        <v>1428</v>
      </c>
      <c r="F206" s="149" t="s">
        <v>1462</v>
      </c>
      <c r="G206" t="s">
        <v>153</v>
      </c>
      <c r="H206" t="s">
        <v>152</v>
      </c>
      <c r="I206" t="s">
        <v>1753</v>
      </c>
      <c r="J206" t="s">
        <v>736</v>
      </c>
      <c r="K206" t="s">
        <v>153</v>
      </c>
      <c r="L206">
        <v>1404456</v>
      </c>
      <c r="M206">
        <v>57.5719444</v>
      </c>
      <c r="N206">
        <v>-154.4555556</v>
      </c>
      <c r="O206" t="s">
        <v>8</v>
      </c>
      <c r="P206" t="s">
        <v>153</v>
      </c>
      <c r="Q206">
        <v>726</v>
      </c>
    </row>
    <row r="207" spans="1:17" x14ac:dyDescent="0.25">
      <c r="A207" t="s">
        <v>1182</v>
      </c>
      <c r="B207" t="s">
        <v>1722</v>
      </c>
      <c r="C207" s="149" t="s">
        <v>1470</v>
      </c>
      <c r="D207" s="149">
        <v>331970</v>
      </c>
      <c r="E207" s="149" t="s">
        <v>1428</v>
      </c>
      <c r="F207" s="149" t="s">
        <v>1462</v>
      </c>
      <c r="G207" t="s">
        <v>210</v>
      </c>
      <c r="H207" t="s">
        <v>209</v>
      </c>
      <c r="I207" t="s">
        <v>1723</v>
      </c>
      <c r="J207" t="s">
        <v>812</v>
      </c>
      <c r="K207" t="s">
        <v>210</v>
      </c>
      <c r="L207">
        <v>1418574</v>
      </c>
      <c r="M207">
        <v>54.850833299999998</v>
      </c>
      <c r="N207">
        <v>-163.41499999999999</v>
      </c>
      <c r="O207" t="s">
        <v>4</v>
      </c>
      <c r="P207" t="s">
        <v>210</v>
      </c>
      <c r="Q207">
        <v>729</v>
      </c>
    </row>
    <row r="208" spans="1:17" x14ac:dyDescent="0.25">
      <c r="A208" t="s">
        <v>1431</v>
      </c>
      <c r="B208" t="s">
        <v>1626</v>
      </c>
      <c r="C208" s="149">
        <v>12385</v>
      </c>
      <c r="D208" s="149"/>
      <c r="E208" s="149" t="s">
        <v>1467</v>
      </c>
      <c r="F208" s="149" t="s">
        <v>1462</v>
      </c>
      <c r="G208" t="s">
        <v>274</v>
      </c>
      <c r="H208" t="s">
        <v>274</v>
      </c>
      <c r="I208" t="s">
        <v>1627</v>
      </c>
      <c r="J208" t="s">
        <v>910</v>
      </c>
      <c r="K208" t="s">
        <v>276</v>
      </c>
      <c r="L208">
        <v>1423661</v>
      </c>
      <c r="M208">
        <v>55.129166699999999</v>
      </c>
      <c r="N208">
        <v>-131.5722222</v>
      </c>
      <c r="O208" t="s">
        <v>13</v>
      </c>
      <c r="P208" t="s">
        <v>276</v>
      </c>
      <c r="Q208">
        <v>735</v>
      </c>
    </row>
    <row r="209" spans="1:17" x14ac:dyDescent="0.25">
      <c r="A209" t="s">
        <v>1064</v>
      </c>
      <c r="B209" t="s">
        <v>1504</v>
      </c>
      <c r="C209" s="149" t="s">
        <v>1470</v>
      </c>
      <c r="D209" s="149">
        <v>331010</v>
      </c>
      <c r="E209" s="149" t="s">
        <v>1428</v>
      </c>
      <c r="F209" s="149" t="s">
        <v>1462</v>
      </c>
      <c r="G209" t="s">
        <v>60</v>
      </c>
      <c r="H209" t="s">
        <v>59</v>
      </c>
      <c r="I209" t="s">
        <v>1505</v>
      </c>
      <c r="J209" t="s">
        <v>574</v>
      </c>
      <c r="K209" t="s">
        <v>60</v>
      </c>
      <c r="L209">
        <v>1398007</v>
      </c>
      <c r="M209">
        <v>56.945555599999999</v>
      </c>
      <c r="N209">
        <v>-154.17027780000001</v>
      </c>
      <c r="O209" t="s">
        <v>8</v>
      </c>
      <c r="P209" t="s">
        <v>60</v>
      </c>
      <c r="Q209">
        <v>741</v>
      </c>
    </row>
    <row r="210" spans="1:17" x14ac:dyDescent="0.25">
      <c r="A210" t="s">
        <v>1225</v>
      </c>
      <c r="B210" t="s">
        <v>1767</v>
      </c>
      <c r="C210" s="149" t="s">
        <v>1470</v>
      </c>
      <c r="D210" s="149">
        <v>332110</v>
      </c>
      <c r="E210" s="149" t="s">
        <v>1428</v>
      </c>
      <c r="F210" s="149" t="s">
        <v>1462</v>
      </c>
      <c r="G210" t="s">
        <v>296</v>
      </c>
      <c r="H210" t="s">
        <v>295</v>
      </c>
      <c r="I210" t="s">
        <v>1768</v>
      </c>
      <c r="J210" t="s">
        <v>933</v>
      </c>
      <c r="K210" t="s">
        <v>296</v>
      </c>
      <c r="L210">
        <v>1404914</v>
      </c>
      <c r="M210">
        <v>59.728611100000002</v>
      </c>
      <c r="N210">
        <v>-157.28444440000001</v>
      </c>
      <c r="O210" t="s">
        <v>6</v>
      </c>
      <c r="P210" t="s">
        <v>296</v>
      </c>
      <c r="Q210">
        <v>742</v>
      </c>
    </row>
    <row r="211" spans="1:17" x14ac:dyDescent="0.25">
      <c r="A211" t="s">
        <v>1220</v>
      </c>
      <c r="B211" t="s">
        <v>1497</v>
      </c>
      <c r="C211" s="149">
        <v>13201</v>
      </c>
      <c r="D211" s="149">
        <v>332280</v>
      </c>
      <c r="E211" s="149" t="s">
        <v>1467</v>
      </c>
      <c r="F211" s="149" t="s">
        <v>1462</v>
      </c>
      <c r="G211" t="s">
        <v>925</v>
      </c>
      <c r="H211" t="s">
        <v>285</v>
      </c>
      <c r="I211" t="s">
        <v>1498</v>
      </c>
      <c r="J211" t="s">
        <v>924</v>
      </c>
      <c r="K211" t="s">
        <v>286</v>
      </c>
      <c r="L211">
        <v>1406798</v>
      </c>
      <c r="M211">
        <v>58.728333300000003</v>
      </c>
      <c r="N211">
        <v>-157.01388890000001</v>
      </c>
      <c r="O211" t="s">
        <v>6</v>
      </c>
      <c r="P211" t="s">
        <v>925</v>
      </c>
      <c r="Q211">
        <v>747</v>
      </c>
    </row>
    <row r="212" spans="1:17" x14ac:dyDescent="0.25">
      <c r="A212" t="s">
        <v>1187</v>
      </c>
      <c r="B212" t="s">
        <v>1729</v>
      </c>
      <c r="C212" s="149" t="s">
        <v>1470</v>
      </c>
      <c r="D212" s="149">
        <v>332000</v>
      </c>
      <c r="E212" s="149" t="s">
        <v>1428</v>
      </c>
      <c r="F212" s="149" t="s">
        <v>1462</v>
      </c>
      <c r="G212" t="s">
        <v>223</v>
      </c>
      <c r="H212" t="s">
        <v>222</v>
      </c>
      <c r="I212" t="s">
        <v>1730</v>
      </c>
      <c r="J212" t="s">
        <v>830</v>
      </c>
      <c r="K212" t="s">
        <v>223</v>
      </c>
      <c r="L212">
        <v>1402760</v>
      </c>
      <c r="M212">
        <v>64.5433333</v>
      </c>
      <c r="N212">
        <v>-163.02916669999999</v>
      </c>
      <c r="O212" t="s">
        <v>5</v>
      </c>
      <c r="P212" t="s">
        <v>223</v>
      </c>
      <c r="Q212">
        <v>765</v>
      </c>
    </row>
    <row r="213" spans="1:17" x14ac:dyDescent="0.25">
      <c r="A213" t="s">
        <v>1236</v>
      </c>
      <c r="B213" t="s">
        <v>1709</v>
      </c>
      <c r="C213" s="149">
        <v>13870</v>
      </c>
      <c r="D213" s="149">
        <v>332430</v>
      </c>
      <c r="E213" s="149" t="s">
        <v>1467</v>
      </c>
      <c r="F213" s="149" t="s">
        <v>1462</v>
      </c>
      <c r="G213" t="s">
        <v>956</v>
      </c>
      <c r="H213" t="s">
        <v>311</v>
      </c>
      <c r="I213" t="s">
        <v>1710</v>
      </c>
      <c r="J213" t="s">
        <v>955</v>
      </c>
      <c r="K213" t="s">
        <v>312</v>
      </c>
      <c r="L213">
        <v>1401203</v>
      </c>
      <c r="M213">
        <v>59.0397222</v>
      </c>
      <c r="N213">
        <v>-158.45750000000001</v>
      </c>
      <c r="O213" t="s">
        <v>6</v>
      </c>
      <c r="P213" t="s">
        <v>956</v>
      </c>
      <c r="Q213">
        <v>767</v>
      </c>
    </row>
    <row r="214" spans="1:17" x14ac:dyDescent="0.25">
      <c r="A214" t="s">
        <v>1094</v>
      </c>
      <c r="B214" t="s">
        <v>1595</v>
      </c>
      <c r="C214" s="149">
        <v>18877</v>
      </c>
      <c r="D214" s="149">
        <v>331210</v>
      </c>
      <c r="E214" s="149" t="s">
        <v>1467</v>
      </c>
      <c r="G214" t="s">
        <v>1596</v>
      </c>
      <c r="H214" t="s">
        <v>1596</v>
      </c>
      <c r="J214" t="s">
        <v>1597</v>
      </c>
      <c r="K214" t="s">
        <v>411</v>
      </c>
      <c r="L214">
        <v>1669435</v>
      </c>
      <c r="M214">
        <v>55.687777799999999</v>
      </c>
      <c r="N214">
        <v>-132.52222219999999</v>
      </c>
      <c r="O214" t="s">
        <v>13</v>
      </c>
      <c r="P214" t="s">
        <v>411</v>
      </c>
    </row>
    <row r="215" spans="1:17" x14ac:dyDescent="0.25">
      <c r="A215" t="s">
        <v>1432</v>
      </c>
      <c r="B215" t="s">
        <v>1628</v>
      </c>
      <c r="C215" s="149">
        <v>409</v>
      </c>
      <c r="D215" s="149"/>
      <c r="E215" s="149" t="s">
        <v>1467</v>
      </c>
      <c r="F215" s="149" t="s">
        <v>1428</v>
      </c>
      <c r="G215" t="s">
        <v>1629</v>
      </c>
      <c r="H215" t="s">
        <v>1630</v>
      </c>
      <c r="I215" t="s">
        <v>1465</v>
      </c>
      <c r="J215" t="s">
        <v>1008</v>
      </c>
      <c r="K215" t="s">
        <v>1007</v>
      </c>
      <c r="L215">
        <v>1866941</v>
      </c>
      <c r="M215">
        <v>70.205555599999997</v>
      </c>
      <c r="N215">
        <v>-148.51166670000001</v>
      </c>
      <c r="O215" t="s">
        <v>10</v>
      </c>
      <c r="P215" t="s">
        <v>1007</v>
      </c>
    </row>
    <row r="216" spans="1:17" x14ac:dyDescent="0.25">
      <c r="A216" t="s">
        <v>1434</v>
      </c>
      <c r="B216" t="s">
        <v>1640</v>
      </c>
      <c r="C216" s="149">
        <v>22199</v>
      </c>
      <c r="D216" s="149"/>
      <c r="E216" s="149" t="s">
        <v>1467</v>
      </c>
      <c r="G216" t="s">
        <v>1023</v>
      </c>
      <c r="I216" t="s">
        <v>1635</v>
      </c>
      <c r="J216" t="s">
        <v>596</v>
      </c>
      <c r="K216" t="s">
        <v>1641</v>
      </c>
      <c r="L216">
        <v>2418568</v>
      </c>
      <c r="M216">
        <v>64.663265199999998</v>
      </c>
      <c r="N216">
        <v>-147.05441999999999</v>
      </c>
      <c r="O216" t="s">
        <v>12</v>
      </c>
      <c r="P216" t="s">
        <v>1023</v>
      </c>
    </row>
  </sheetData>
  <autoFilter ref="A1:Q216" xr:uid="{F1307381-6CE8-4618-B0E9-881367B1F8A7}">
    <sortState xmlns:xlrd2="http://schemas.microsoft.com/office/spreadsheetml/2017/richdata2" ref="A2:Q216">
      <sortCondition ref="A1:A216"/>
    </sortState>
  </autoFilter>
  <conditionalFormatting sqref="A1:A216">
    <cfRule type="duplicateValues" dxfId="72" priority="17"/>
  </conditionalFormatting>
  <conditionalFormatting sqref="A217:A1048576">
    <cfRule type="duplicateValues" dxfId="71" priority="21"/>
  </conditionalFormatting>
  <conditionalFormatting sqref="H217:H1048576">
    <cfRule type="duplicateValues" dxfId="70" priority="22"/>
  </conditionalFormatting>
  <conditionalFormatting sqref="I139">
    <cfRule type="duplicateValues" dxfId="69" priority="13"/>
  </conditionalFormatting>
  <conditionalFormatting sqref="I140">
    <cfRule type="duplicateValues" dxfId="68" priority="12"/>
  </conditionalFormatting>
  <conditionalFormatting sqref="I142">
    <cfRule type="duplicateValues" dxfId="67" priority="11"/>
  </conditionalFormatting>
  <conditionalFormatting sqref="I144">
    <cfRule type="duplicateValues" dxfId="66" priority="10"/>
  </conditionalFormatting>
  <conditionalFormatting sqref="I145">
    <cfRule type="duplicateValues" dxfId="65" priority="16"/>
  </conditionalFormatting>
  <conditionalFormatting sqref="I146">
    <cfRule type="duplicateValues" dxfId="64" priority="9"/>
  </conditionalFormatting>
  <conditionalFormatting sqref="I147">
    <cfRule type="duplicateValues" dxfId="63" priority="6"/>
  </conditionalFormatting>
  <conditionalFormatting sqref="I149">
    <cfRule type="duplicateValues" dxfId="62" priority="8"/>
  </conditionalFormatting>
  <conditionalFormatting sqref="I150">
    <cfRule type="duplicateValues" dxfId="61" priority="1"/>
  </conditionalFormatting>
  <conditionalFormatting sqref="I152">
    <cfRule type="duplicateValues" dxfId="60" priority="5"/>
  </conditionalFormatting>
  <conditionalFormatting sqref="I153">
    <cfRule type="duplicateValues" dxfId="59" priority="4"/>
  </conditionalFormatting>
  <conditionalFormatting sqref="I155">
    <cfRule type="duplicateValues" dxfId="58" priority="15"/>
  </conditionalFormatting>
  <conditionalFormatting sqref="I156">
    <cfRule type="duplicateValues" dxfId="57" priority="7"/>
  </conditionalFormatting>
  <conditionalFormatting sqref="I159">
    <cfRule type="duplicateValues" dxfId="56" priority="14"/>
  </conditionalFormatting>
  <conditionalFormatting sqref="I162">
    <cfRule type="duplicateValues" dxfId="55" priority="3"/>
  </conditionalFormatting>
  <conditionalFormatting sqref="I174">
    <cfRule type="duplicateValues" dxfId="54" priority="2"/>
  </conditionalFormatting>
  <conditionalFormatting sqref="I217:I1048576">
    <cfRule type="duplicateValues" dxfId="53" priority="19"/>
  </conditionalFormatting>
  <conditionalFormatting sqref="J217:J1048576">
    <cfRule type="duplicateValues" dxfId="52" priority="18"/>
    <cfRule type="containsText" dxfId="51" priority="20" operator="containsText" text=",">
      <formula>NOT(ISERROR(SEARCH(",",J217)))</formula>
    </cfRule>
  </conditionalFormatting>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768FE-C587-4144-A939-B7924311DD35}">
  <sheetPr>
    <tabColor rgb="FFFFFF00"/>
  </sheetPr>
  <dimension ref="A1:Y315"/>
  <sheetViews>
    <sheetView workbookViewId="0">
      <pane ySplit="1" topLeftCell="A2" activePane="bottomLeft" state="frozen"/>
      <selection activeCell="J1" sqref="A1:J1"/>
      <selection pane="bottomLeft" activeCell="J1" sqref="A1:J1"/>
    </sheetView>
  </sheetViews>
  <sheetFormatPr defaultColWidth="9.140625" defaultRowHeight="15" x14ac:dyDescent="0.25"/>
  <cols>
    <col min="1" max="4" width="9.140625" style="149"/>
    <col min="5" max="5" width="39.42578125" bestFit="1" customWidth="1"/>
    <col min="6" max="6" width="9.140625" customWidth="1"/>
    <col min="7" max="7" width="9.140625" style="149" customWidth="1"/>
    <col min="8" max="8" width="39.28515625" customWidth="1"/>
    <col min="9" max="9" width="11.28515625" customWidth="1"/>
    <col min="10" max="10" width="22" customWidth="1"/>
    <col min="11" max="11" width="15.85546875" style="137" customWidth="1"/>
    <col min="12" max="12" width="16.28515625" customWidth="1"/>
    <col min="13" max="14" width="9.140625" customWidth="1"/>
    <col min="15" max="15" width="10.42578125" style="149" customWidth="1"/>
    <col min="16" max="16" width="20.140625" style="149" customWidth="1"/>
    <col min="17" max="20" width="9.85546875" style="149" customWidth="1"/>
    <col min="21" max="21" width="10.28515625" customWidth="1"/>
    <col min="22" max="22" width="12.7109375" customWidth="1"/>
    <col min="23" max="23" width="9.140625" style="149"/>
  </cols>
  <sheetData>
    <row r="1" spans="1:25" s="148" customFormat="1" ht="45" x14ac:dyDescent="0.25">
      <c r="A1" s="148" t="s">
        <v>1775</v>
      </c>
      <c r="B1" s="148" t="s">
        <v>1776</v>
      </c>
      <c r="C1" s="148" t="s">
        <v>1777</v>
      </c>
      <c r="D1" s="148" t="s">
        <v>1775</v>
      </c>
      <c r="E1" s="148" t="s">
        <v>1778</v>
      </c>
      <c r="F1" s="148" t="s">
        <v>1779</v>
      </c>
      <c r="G1" s="148" t="s">
        <v>1780</v>
      </c>
      <c r="H1" s="148" t="s">
        <v>1781</v>
      </c>
      <c r="I1" s="148" t="s">
        <v>1454</v>
      </c>
      <c r="J1" s="148" t="s">
        <v>1455</v>
      </c>
      <c r="K1" s="148" t="s">
        <v>1782</v>
      </c>
      <c r="L1" s="148" t="s">
        <v>1783</v>
      </c>
      <c r="M1" s="148" t="s">
        <v>1784</v>
      </c>
      <c r="N1" s="148" t="s">
        <v>1785</v>
      </c>
      <c r="O1" s="148" t="s">
        <v>1786</v>
      </c>
      <c r="P1" s="148" t="s">
        <v>1787</v>
      </c>
      <c r="Q1" s="148" t="s">
        <v>1788</v>
      </c>
      <c r="R1" s="148" t="s">
        <v>1789</v>
      </c>
      <c r="S1" s="148" t="s">
        <v>1790</v>
      </c>
      <c r="T1" s="148" t="s">
        <v>1791</v>
      </c>
      <c r="U1" s="148" t="s">
        <v>1457</v>
      </c>
      <c r="V1" s="148" t="s">
        <v>1792</v>
      </c>
      <c r="W1" s="148" t="s">
        <v>1793</v>
      </c>
      <c r="X1" s="148" t="s">
        <v>58</v>
      </c>
      <c r="Y1" s="148" t="s">
        <v>1371</v>
      </c>
    </row>
    <row r="2" spans="1:25" x14ac:dyDescent="0.25">
      <c r="B2" s="149" t="s">
        <v>1291</v>
      </c>
      <c r="C2" s="213">
        <v>54452</v>
      </c>
      <c r="E2" s="214" t="s">
        <v>1293</v>
      </c>
      <c r="F2" t="s">
        <v>1794</v>
      </c>
      <c r="G2" s="213">
        <v>179</v>
      </c>
      <c r="H2" s="214" t="s">
        <v>1292</v>
      </c>
      <c r="I2" t="s">
        <v>1635</v>
      </c>
      <c r="J2" t="s">
        <v>596</v>
      </c>
      <c r="K2" t="b">
        <v>0</v>
      </c>
      <c r="L2" t="b">
        <v>0</v>
      </c>
      <c r="M2" s="137" t="b">
        <v>0</v>
      </c>
      <c r="N2" s="137"/>
      <c r="O2" s="173"/>
      <c r="P2" s="215" t="s">
        <v>1795</v>
      </c>
      <c r="Q2" s="215">
        <v>7</v>
      </c>
      <c r="R2" s="216">
        <v>24.8</v>
      </c>
      <c r="S2" s="173"/>
      <c r="T2" s="173"/>
      <c r="U2" s="217">
        <v>60.673200000000001</v>
      </c>
      <c r="V2" s="217">
        <v>-151.3784</v>
      </c>
      <c r="W2" s="173"/>
      <c r="Y2">
        <f>VLOOKUP(F2,'LOOKUP OPERATOR 05032023'!$A$2:$P$173,16,FALSE)</f>
        <v>0</v>
      </c>
    </row>
    <row r="3" spans="1:25" x14ac:dyDescent="0.25">
      <c r="B3" s="149" t="s">
        <v>581</v>
      </c>
      <c r="C3" s="149">
        <v>57085</v>
      </c>
      <c r="E3" t="s">
        <v>582</v>
      </c>
      <c r="F3" t="s">
        <v>1461</v>
      </c>
      <c r="G3" s="149">
        <v>213</v>
      </c>
      <c r="H3" t="s">
        <v>67</v>
      </c>
      <c r="I3" t="s">
        <v>1463</v>
      </c>
      <c r="J3" t="s">
        <v>583</v>
      </c>
      <c r="K3" t="b">
        <v>1</v>
      </c>
      <c r="L3" t="b">
        <v>0</v>
      </c>
      <c r="M3" t="b">
        <v>0</v>
      </c>
      <c r="N3">
        <v>14.3</v>
      </c>
      <c r="O3" s="149">
        <v>1</v>
      </c>
      <c r="P3" s="149" t="s">
        <v>1796</v>
      </c>
      <c r="Q3" s="149">
        <v>1</v>
      </c>
      <c r="R3" s="149">
        <v>138</v>
      </c>
      <c r="S3" t="s">
        <v>1470</v>
      </c>
      <c r="T3"/>
      <c r="U3">
        <v>58.232500000000002</v>
      </c>
      <c r="V3">
        <v>-134.05330000000001</v>
      </c>
      <c r="W3" s="149" t="s">
        <v>1797</v>
      </c>
      <c r="Y3">
        <f>VLOOKUP(F3,'LOOKUP OPERATOR 05032023'!$A$2:$P$173,16,FALSE)</f>
        <v>1</v>
      </c>
    </row>
    <row r="4" spans="1:25" x14ac:dyDescent="0.25">
      <c r="A4" s="149">
        <v>331740</v>
      </c>
      <c r="B4" s="149" t="s">
        <v>735</v>
      </c>
      <c r="D4" s="149">
        <v>331740</v>
      </c>
      <c r="E4" t="s">
        <v>153</v>
      </c>
      <c r="F4" t="s">
        <v>1752</v>
      </c>
      <c r="H4" t="s">
        <v>152</v>
      </c>
      <c r="I4" t="s">
        <v>1753</v>
      </c>
      <c r="J4" t="s">
        <v>736</v>
      </c>
      <c r="K4" t="b">
        <v>0</v>
      </c>
      <c r="L4" t="b">
        <v>1</v>
      </c>
      <c r="M4" s="149" t="s">
        <v>1798</v>
      </c>
      <c r="N4">
        <v>0.12</v>
      </c>
      <c r="O4" s="149">
        <v>1</v>
      </c>
      <c r="P4" s="149" t="s">
        <v>1796</v>
      </c>
      <c r="Q4" s="149">
        <v>1</v>
      </c>
      <c r="S4"/>
      <c r="T4"/>
      <c r="U4">
        <v>57.570210000000003</v>
      </c>
      <c r="V4">
        <v>-154.45433</v>
      </c>
      <c r="W4" s="149" t="s">
        <v>1797</v>
      </c>
      <c r="Y4">
        <f>VLOOKUP(F4,'LOOKUP OPERATOR 05032023'!$A$2:$P$173,16,FALSE)</f>
        <v>683</v>
      </c>
    </row>
    <row r="5" spans="1:25" x14ac:dyDescent="0.25">
      <c r="B5" s="149" t="s">
        <v>737</v>
      </c>
      <c r="C5" s="149">
        <v>75</v>
      </c>
      <c r="E5" t="s">
        <v>154</v>
      </c>
      <c r="F5" t="s">
        <v>1636</v>
      </c>
      <c r="G5" s="149">
        <v>599</v>
      </c>
      <c r="H5" t="s">
        <v>1799</v>
      </c>
      <c r="I5" t="s">
        <v>1635</v>
      </c>
      <c r="J5" t="s">
        <v>596</v>
      </c>
      <c r="K5" t="b">
        <v>1</v>
      </c>
      <c r="L5" t="b">
        <v>0</v>
      </c>
      <c r="M5" t="b">
        <v>0</v>
      </c>
      <c r="N5">
        <v>77.900000000000006</v>
      </c>
      <c r="O5" s="149">
        <v>1</v>
      </c>
      <c r="P5" s="149" t="s">
        <v>1796</v>
      </c>
      <c r="Q5" s="149">
        <v>1</v>
      </c>
      <c r="R5" s="149">
        <v>115</v>
      </c>
      <c r="S5" t="s">
        <v>1470</v>
      </c>
      <c r="T5"/>
      <c r="U5">
        <v>61.222099999999998</v>
      </c>
      <c r="V5">
        <v>-149.86609999999999</v>
      </c>
      <c r="W5" s="149" t="s">
        <v>1797</v>
      </c>
      <c r="Y5">
        <f>VLOOKUP(F5,'LOOKUP OPERATOR 05032023'!$A$2:$P$173,16,FALSE)</f>
        <v>121</v>
      </c>
    </row>
    <row r="6" spans="1:25" x14ac:dyDescent="0.25">
      <c r="B6" s="149" t="s">
        <v>738</v>
      </c>
      <c r="C6" s="149">
        <v>77</v>
      </c>
      <c r="E6" t="s">
        <v>739</v>
      </c>
      <c r="F6" t="s">
        <v>1636</v>
      </c>
      <c r="G6" s="149">
        <v>599</v>
      </c>
      <c r="H6" t="s">
        <v>1799</v>
      </c>
      <c r="I6" t="s">
        <v>1635</v>
      </c>
      <c r="J6" t="s">
        <v>596</v>
      </c>
      <c r="K6" t="b">
        <v>1</v>
      </c>
      <c r="L6" t="b">
        <v>0</v>
      </c>
      <c r="M6" t="b">
        <v>0</v>
      </c>
      <c r="N6">
        <v>44.4</v>
      </c>
      <c r="O6" s="149">
        <v>1</v>
      </c>
      <c r="P6" s="149" t="s">
        <v>1796</v>
      </c>
      <c r="Q6" s="149">
        <v>1</v>
      </c>
      <c r="R6" s="149">
        <v>115</v>
      </c>
      <c r="S6" t="s">
        <v>1470</v>
      </c>
      <c r="T6"/>
      <c r="U6">
        <v>61.475211000000002</v>
      </c>
      <c r="V6">
        <v>-149.15009000000001</v>
      </c>
      <c r="W6" s="149" t="s">
        <v>1797</v>
      </c>
      <c r="Y6">
        <f>VLOOKUP(F6,'LOOKUP OPERATOR 05032023'!$A$2:$P$173,16,FALSE)</f>
        <v>121</v>
      </c>
    </row>
    <row r="7" spans="1:25" x14ac:dyDescent="0.25">
      <c r="B7" s="149" t="s">
        <v>740</v>
      </c>
      <c r="C7" s="149">
        <v>6559</v>
      </c>
      <c r="E7" t="s">
        <v>156</v>
      </c>
      <c r="F7" t="s">
        <v>1636</v>
      </c>
      <c r="G7" s="149">
        <v>599</v>
      </c>
      <c r="H7" t="s">
        <v>1799</v>
      </c>
      <c r="I7" t="s">
        <v>1635</v>
      </c>
      <c r="J7" t="s">
        <v>596</v>
      </c>
      <c r="K7" t="b">
        <v>1</v>
      </c>
      <c r="L7" t="b">
        <v>0</v>
      </c>
      <c r="M7" t="b">
        <v>0</v>
      </c>
      <c r="N7">
        <v>346.9</v>
      </c>
      <c r="O7" s="149">
        <v>1</v>
      </c>
      <c r="P7" s="149" t="s">
        <v>1796</v>
      </c>
      <c r="Q7" s="149">
        <v>1</v>
      </c>
      <c r="R7" s="149">
        <v>115</v>
      </c>
      <c r="S7" t="s">
        <v>1470</v>
      </c>
      <c r="T7"/>
      <c r="U7">
        <v>61.229712999999997</v>
      </c>
      <c r="V7">
        <v>-149.71674400000001</v>
      </c>
      <c r="W7" s="149" t="s">
        <v>1797</v>
      </c>
      <c r="Y7">
        <f>VLOOKUP(F7,'LOOKUP OPERATOR 05032023'!$A$2:$P$173,16,FALSE)</f>
        <v>121</v>
      </c>
    </row>
    <row r="8" spans="1:25" x14ac:dyDescent="0.25">
      <c r="B8" s="149" t="s">
        <v>1390</v>
      </c>
      <c r="E8" s="218" t="s">
        <v>1800</v>
      </c>
      <c r="F8" t="s">
        <v>1636</v>
      </c>
      <c r="G8" s="149">
        <v>599</v>
      </c>
      <c r="H8" t="s">
        <v>1799</v>
      </c>
      <c r="I8" t="s">
        <v>1635</v>
      </c>
      <c r="J8" t="s">
        <v>596</v>
      </c>
      <c r="K8" t="b">
        <v>0</v>
      </c>
      <c r="L8" t="b">
        <v>0</v>
      </c>
      <c r="M8" s="149" t="b">
        <v>0</v>
      </c>
      <c r="O8" s="149">
        <v>1</v>
      </c>
      <c r="P8" s="149" t="s">
        <v>1796</v>
      </c>
      <c r="Q8" s="149">
        <v>1</v>
      </c>
      <c r="R8" s="149">
        <v>115</v>
      </c>
      <c r="S8"/>
      <c r="T8"/>
      <c r="Y8">
        <f>VLOOKUP(F8,'LOOKUP OPERATOR 05032023'!$A$2:$P$173,16,FALSE)</f>
        <v>121</v>
      </c>
    </row>
    <row r="9" spans="1:25" x14ac:dyDescent="0.25">
      <c r="A9" s="149">
        <v>331760</v>
      </c>
      <c r="B9" s="149" t="s">
        <v>741</v>
      </c>
      <c r="C9" s="149">
        <v>7182</v>
      </c>
      <c r="D9" s="149">
        <v>331760</v>
      </c>
      <c r="E9" t="s">
        <v>158</v>
      </c>
      <c r="F9" t="s">
        <v>1651</v>
      </c>
      <c r="G9" s="149">
        <v>4959</v>
      </c>
      <c r="H9" t="s">
        <v>157</v>
      </c>
      <c r="I9" t="s">
        <v>1652</v>
      </c>
      <c r="J9" t="s">
        <v>742</v>
      </c>
      <c r="K9" t="b">
        <v>1</v>
      </c>
      <c r="L9" t="b">
        <v>1</v>
      </c>
      <c r="M9" t="b">
        <v>0</v>
      </c>
      <c r="N9">
        <v>1.7</v>
      </c>
      <c r="O9" s="149">
        <v>1</v>
      </c>
      <c r="P9" s="149" t="s">
        <v>1796</v>
      </c>
      <c r="Q9" s="149">
        <v>1</v>
      </c>
      <c r="R9" s="149">
        <v>2.4</v>
      </c>
      <c r="S9" t="s">
        <v>1470</v>
      </c>
      <c r="T9"/>
      <c r="U9">
        <v>61.580677999999999</v>
      </c>
      <c r="V9">
        <v>-159.53564299999999</v>
      </c>
      <c r="W9" s="149" t="s">
        <v>1797</v>
      </c>
      <c r="Y9">
        <f>VLOOKUP(F9,'LOOKUP OPERATOR 05032023'!$A$2:$P$173,16,FALSE)</f>
        <v>5</v>
      </c>
    </row>
    <row r="10" spans="1:25" x14ac:dyDescent="0.25">
      <c r="A10" s="149">
        <v>331770</v>
      </c>
      <c r="B10" s="149" t="s">
        <v>743</v>
      </c>
      <c r="D10" s="149">
        <v>331770</v>
      </c>
      <c r="E10" t="s">
        <v>160</v>
      </c>
      <c r="F10" t="s">
        <v>1657</v>
      </c>
      <c r="H10" t="s">
        <v>159</v>
      </c>
      <c r="I10" t="s">
        <v>1658</v>
      </c>
      <c r="J10" t="s">
        <v>744</v>
      </c>
      <c r="K10" t="b">
        <v>0</v>
      </c>
      <c r="L10" t="b">
        <v>1</v>
      </c>
      <c r="M10" s="149" t="s">
        <v>1801</v>
      </c>
      <c r="N10">
        <v>0.39500000000000002</v>
      </c>
      <c r="O10" s="149">
        <v>1</v>
      </c>
      <c r="P10" s="149" t="s">
        <v>1796</v>
      </c>
      <c r="Q10" s="149">
        <v>1</v>
      </c>
      <c r="R10" s="149">
        <v>7.2</v>
      </c>
      <c r="S10"/>
      <c r="T10"/>
      <c r="W10" s="149" t="s">
        <v>1797</v>
      </c>
      <c r="Y10">
        <f>VLOOKUP(F10,'LOOKUP OPERATOR 05032023'!$A$2:$P$173,16,FALSE)</f>
        <v>747</v>
      </c>
    </row>
    <row r="11" spans="1:25" x14ac:dyDescent="0.25">
      <c r="A11" s="149">
        <v>331750</v>
      </c>
      <c r="B11" s="149" t="s">
        <v>745</v>
      </c>
      <c r="D11" s="149">
        <v>331750</v>
      </c>
      <c r="E11" t="s">
        <v>162</v>
      </c>
      <c r="F11" t="s">
        <v>1659</v>
      </c>
      <c r="H11" t="s">
        <v>161</v>
      </c>
      <c r="I11" t="s">
        <v>1660</v>
      </c>
      <c r="J11" t="s">
        <v>746</v>
      </c>
      <c r="K11" t="b">
        <v>0</v>
      </c>
      <c r="L11" t="b">
        <v>1</v>
      </c>
      <c r="M11" s="149" t="b">
        <v>1</v>
      </c>
      <c r="N11">
        <v>0.25700000000000001</v>
      </c>
      <c r="O11" s="149">
        <v>1</v>
      </c>
      <c r="P11" s="149" t="s">
        <v>1796</v>
      </c>
      <c r="Q11" s="149">
        <v>1</v>
      </c>
      <c r="R11" s="149">
        <v>7.2</v>
      </c>
      <c r="S11"/>
      <c r="T11"/>
      <c r="U11">
        <v>52.196109999999997</v>
      </c>
      <c r="V11">
        <v>-174.20056</v>
      </c>
      <c r="W11" s="149" t="s">
        <v>1797</v>
      </c>
      <c r="Y11">
        <f>VLOOKUP(F11,'LOOKUP OPERATOR 05032023'!$A$2:$P$173,16,FALSE)</f>
        <v>291</v>
      </c>
    </row>
    <row r="12" spans="1:25" x14ac:dyDescent="0.25">
      <c r="A12" s="149">
        <v>331780</v>
      </c>
      <c r="B12" s="149" t="s">
        <v>747</v>
      </c>
      <c r="D12" s="149">
        <v>331780</v>
      </c>
      <c r="E12" t="s">
        <v>164</v>
      </c>
      <c r="F12" t="s">
        <v>1663</v>
      </c>
      <c r="H12" t="s">
        <v>163</v>
      </c>
      <c r="I12" t="s">
        <v>1664</v>
      </c>
      <c r="J12" t="s">
        <v>748</v>
      </c>
      <c r="K12" t="b">
        <v>0</v>
      </c>
      <c r="L12" t="b">
        <v>1</v>
      </c>
      <c r="M12" s="149" t="b">
        <v>1</v>
      </c>
      <c r="N12">
        <v>1.1040000000000001</v>
      </c>
      <c r="O12" s="149">
        <v>1</v>
      </c>
      <c r="P12" s="149" t="s">
        <v>1796</v>
      </c>
      <c r="Q12" s="149">
        <v>1</v>
      </c>
      <c r="R12" s="149">
        <v>7.2</v>
      </c>
      <c r="S12"/>
      <c r="T12"/>
      <c r="U12">
        <v>60.86694</v>
      </c>
      <c r="V12">
        <v>-162.27305999999999</v>
      </c>
      <c r="W12" s="149" t="s">
        <v>1797</v>
      </c>
      <c r="Y12">
        <f>VLOOKUP(F12,'LOOKUP OPERATOR 05032023'!$A$2:$P$173,16,FALSE)</f>
        <v>337</v>
      </c>
    </row>
    <row r="13" spans="1:25" x14ac:dyDescent="0.25">
      <c r="B13" s="149" t="s">
        <v>749</v>
      </c>
      <c r="C13" s="149">
        <v>79</v>
      </c>
      <c r="E13" t="s">
        <v>165</v>
      </c>
      <c r="F13" t="s">
        <v>1802</v>
      </c>
      <c r="G13" s="149">
        <v>986</v>
      </c>
      <c r="H13" t="s">
        <v>165</v>
      </c>
      <c r="I13" t="s">
        <v>1635</v>
      </c>
      <c r="J13" t="s">
        <v>596</v>
      </c>
      <c r="K13" t="b">
        <v>1</v>
      </c>
      <c r="L13" t="b">
        <v>0</v>
      </c>
      <c r="M13" t="b">
        <v>1</v>
      </c>
      <c r="N13">
        <v>27.5</v>
      </c>
      <c r="O13" s="149">
        <v>2</v>
      </c>
      <c r="P13" s="149" t="s">
        <v>1803</v>
      </c>
      <c r="Q13" s="149">
        <v>3</v>
      </c>
      <c r="R13" s="149">
        <v>12.5</v>
      </c>
      <c r="S13" t="s">
        <v>1470</v>
      </c>
      <c r="T13"/>
      <c r="U13">
        <v>64.847742999999994</v>
      </c>
      <c r="V13">
        <v>-147.735063</v>
      </c>
      <c r="W13" s="149" t="s">
        <v>1797</v>
      </c>
      <c r="Y13">
        <f>VLOOKUP(F13,'LOOKUP OPERATOR 05032023'!$A$2:$P$173,16,FALSE)</f>
        <v>520</v>
      </c>
    </row>
    <row r="14" spans="1:25" x14ac:dyDescent="0.25">
      <c r="B14" s="149" t="s">
        <v>586</v>
      </c>
      <c r="C14" s="149">
        <v>64</v>
      </c>
      <c r="E14" t="s">
        <v>72</v>
      </c>
      <c r="F14" t="s">
        <v>1461</v>
      </c>
      <c r="G14" s="149">
        <v>213</v>
      </c>
      <c r="H14" t="s">
        <v>67</v>
      </c>
      <c r="I14" t="s">
        <v>1463</v>
      </c>
      <c r="J14" t="s">
        <v>583</v>
      </c>
      <c r="K14" t="b">
        <v>1</v>
      </c>
      <c r="L14" t="b">
        <v>0</v>
      </c>
      <c r="M14" t="b">
        <v>0</v>
      </c>
      <c r="N14">
        <v>61.7</v>
      </c>
      <c r="O14" s="149">
        <v>1</v>
      </c>
      <c r="P14" s="149" t="s">
        <v>1796</v>
      </c>
      <c r="Q14" s="149">
        <v>1</v>
      </c>
      <c r="R14" s="149">
        <v>69</v>
      </c>
      <c r="S14" t="s">
        <v>1470</v>
      </c>
      <c r="T14"/>
      <c r="U14">
        <v>58.3536</v>
      </c>
      <c r="V14">
        <v>-134.49529999999999</v>
      </c>
      <c r="W14" s="149" t="s">
        <v>1797</v>
      </c>
      <c r="Y14">
        <f>VLOOKUP(F14,'LOOKUP OPERATOR 05032023'!$A$2:$P$173,16,FALSE)</f>
        <v>1</v>
      </c>
    </row>
    <row r="15" spans="1:25" x14ac:dyDescent="0.25">
      <c r="B15" s="149" t="s">
        <v>751</v>
      </c>
      <c r="C15" s="149">
        <v>7173</v>
      </c>
      <c r="E15" t="s">
        <v>168</v>
      </c>
      <c r="F15" t="s">
        <v>1624</v>
      </c>
      <c r="G15" s="149">
        <v>1276</v>
      </c>
      <c r="H15" t="s">
        <v>167</v>
      </c>
      <c r="I15" t="s">
        <v>1625</v>
      </c>
      <c r="J15" t="s">
        <v>753</v>
      </c>
      <c r="K15" t="b">
        <v>1</v>
      </c>
      <c r="L15" t="b">
        <v>0</v>
      </c>
      <c r="M15" t="b">
        <v>0</v>
      </c>
      <c r="N15">
        <v>20.3</v>
      </c>
      <c r="O15" s="149">
        <v>1</v>
      </c>
      <c r="P15" s="149" t="s">
        <v>1796</v>
      </c>
      <c r="Q15" s="149">
        <v>1</v>
      </c>
      <c r="R15" s="149">
        <v>4.16</v>
      </c>
      <c r="S15" t="s">
        <v>1470</v>
      </c>
      <c r="T15"/>
      <c r="U15">
        <v>71.292000000000002</v>
      </c>
      <c r="V15">
        <v>-156.77860000000001</v>
      </c>
      <c r="W15" s="149" t="s">
        <v>1797</v>
      </c>
      <c r="Y15">
        <f>VLOOKUP(F15,'LOOKUP OPERATOR 05032023'!$A$2:$P$173,16,FALSE)</f>
        <v>214</v>
      </c>
    </row>
    <row r="16" spans="1:25" x14ac:dyDescent="0.25">
      <c r="A16" s="149">
        <v>331790</v>
      </c>
      <c r="B16" s="149" t="s">
        <v>754</v>
      </c>
      <c r="D16" s="149">
        <v>331790</v>
      </c>
      <c r="E16" t="s">
        <v>170</v>
      </c>
      <c r="F16" t="s">
        <v>1666</v>
      </c>
      <c r="H16" t="s">
        <v>169</v>
      </c>
      <c r="I16" t="s">
        <v>1667</v>
      </c>
      <c r="J16" t="s">
        <v>755</v>
      </c>
      <c r="K16" t="b">
        <v>0</v>
      </c>
      <c r="L16" t="b">
        <v>1</v>
      </c>
      <c r="M16" s="173" t="s">
        <v>1801</v>
      </c>
      <c r="N16">
        <v>0.49199999999999999</v>
      </c>
      <c r="O16" s="149">
        <v>1</v>
      </c>
      <c r="P16" s="149" t="s">
        <v>1796</v>
      </c>
      <c r="Q16" s="149">
        <v>1</v>
      </c>
      <c r="R16" s="149">
        <v>7.2</v>
      </c>
      <c r="S16"/>
      <c r="T16"/>
      <c r="U16">
        <v>66.359440000000006</v>
      </c>
      <c r="V16">
        <v>-147.39639</v>
      </c>
      <c r="W16" s="149" t="s">
        <v>1797</v>
      </c>
      <c r="Y16">
        <f>VLOOKUP(F16,'LOOKUP OPERATOR 05032023'!$A$2:$P$173,16,FALSE)</f>
        <v>420</v>
      </c>
    </row>
    <row r="17" spans="1:25" x14ac:dyDescent="0.25">
      <c r="A17" s="149">
        <v>331810</v>
      </c>
      <c r="B17" s="149" t="s">
        <v>756</v>
      </c>
      <c r="D17" s="149">
        <v>331810</v>
      </c>
      <c r="E17" t="s">
        <v>172</v>
      </c>
      <c r="F17" t="s">
        <v>1671</v>
      </c>
      <c r="H17" t="s">
        <v>757</v>
      </c>
      <c r="I17" t="s">
        <v>1672</v>
      </c>
      <c r="J17" t="s">
        <v>758</v>
      </c>
      <c r="K17" t="b">
        <v>0</v>
      </c>
      <c r="L17" t="b">
        <v>1</v>
      </c>
      <c r="M17" s="149" t="s">
        <v>1798</v>
      </c>
      <c r="N17">
        <v>2.8000000000000001E-2</v>
      </c>
      <c r="O17" s="149">
        <v>1</v>
      </c>
      <c r="P17" s="149" t="s">
        <v>1796</v>
      </c>
      <c r="Q17" s="149">
        <v>1</v>
      </c>
      <c r="R17" s="149">
        <v>7.2</v>
      </c>
      <c r="S17"/>
      <c r="T17"/>
      <c r="U17">
        <v>66.256190000000004</v>
      </c>
      <c r="V17">
        <v>-145.84967</v>
      </c>
      <c r="W17" s="149" t="s">
        <v>1797</v>
      </c>
      <c r="Y17">
        <f>VLOOKUP(F17,'LOOKUP OPERATOR 05032023'!$A$2:$P$173,16,FALSE)</f>
        <v>767</v>
      </c>
    </row>
    <row r="18" spans="1:25" x14ac:dyDescent="0.25">
      <c r="A18" s="149">
        <v>331820</v>
      </c>
      <c r="B18" s="149" t="s">
        <v>759</v>
      </c>
      <c r="D18" s="149">
        <v>331820</v>
      </c>
      <c r="E18" t="s">
        <v>174</v>
      </c>
      <c r="F18" t="s">
        <v>1674</v>
      </c>
      <c r="H18" t="s">
        <v>173</v>
      </c>
      <c r="I18" t="s">
        <v>1675</v>
      </c>
      <c r="J18" t="s">
        <v>760</v>
      </c>
      <c r="K18" t="b">
        <v>0</v>
      </c>
      <c r="L18" t="b">
        <v>1</v>
      </c>
      <c r="M18" s="149" t="s">
        <v>1801</v>
      </c>
      <c r="N18">
        <v>1.127</v>
      </c>
      <c r="O18" s="149">
        <v>1</v>
      </c>
      <c r="P18" s="149" t="s">
        <v>1796</v>
      </c>
      <c r="Q18" s="149">
        <v>1</v>
      </c>
      <c r="R18" s="149">
        <v>7.2</v>
      </c>
      <c r="S18"/>
      <c r="T18"/>
      <c r="U18">
        <v>65.97972</v>
      </c>
      <c r="V18">
        <v>-161.12306000000001</v>
      </c>
      <c r="W18" s="149" t="s">
        <v>1797</v>
      </c>
      <c r="Y18">
        <f>VLOOKUP(F18,'LOOKUP OPERATOR 05032023'!$A$2:$P$173,16,FALSE)</f>
        <v>432</v>
      </c>
    </row>
    <row r="19" spans="1:25" x14ac:dyDescent="0.25">
      <c r="A19" s="149">
        <v>331840</v>
      </c>
      <c r="B19" s="149" t="s">
        <v>761</v>
      </c>
      <c r="D19" s="149">
        <v>331840</v>
      </c>
      <c r="E19" t="s">
        <v>176</v>
      </c>
      <c r="F19" t="s">
        <v>1680</v>
      </c>
      <c r="H19" t="s">
        <v>175</v>
      </c>
      <c r="I19" t="s">
        <v>1681</v>
      </c>
      <c r="J19" t="s">
        <v>762</v>
      </c>
      <c r="K19" t="b">
        <v>0</v>
      </c>
      <c r="L19" t="b">
        <v>1</v>
      </c>
      <c r="M19" s="149" t="s">
        <v>1801</v>
      </c>
      <c r="N19">
        <v>0.32700000000000001</v>
      </c>
      <c r="O19" s="149">
        <v>1</v>
      </c>
      <c r="P19" s="149" t="s">
        <v>1796</v>
      </c>
      <c r="Q19" s="149">
        <v>1</v>
      </c>
      <c r="R19" s="149">
        <v>7.2</v>
      </c>
      <c r="S19"/>
      <c r="T19"/>
      <c r="U19">
        <v>66.654439999999994</v>
      </c>
      <c r="V19">
        <v>-143.72221999999999</v>
      </c>
      <c r="W19" s="149" t="s">
        <v>1797</v>
      </c>
      <c r="Y19">
        <f>VLOOKUP(F19,'LOOKUP OPERATOR 05032023'!$A$2:$P$173,16,FALSE)</f>
        <v>682</v>
      </c>
    </row>
    <row r="20" spans="1:25" x14ac:dyDescent="0.25">
      <c r="A20" s="149">
        <v>331850</v>
      </c>
      <c r="B20" s="149" t="s">
        <v>763</v>
      </c>
      <c r="D20" s="149">
        <v>331850</v>
      </c>
      <c r="E20" t="s">
        <v>178</v>
      </c>
      <c r="F20" t="s">
        <v>1684</v>
      </c>
      <c r="H20" t="s">
        <v>177</v>
      </c>
      <c r="I20" t="s">
        <v>1685</v>
      </c>
      <c r="J20" t="s">
        <v>764</v>
      </c>
      <c r="K20" t="b">
        <v>0</v>
      </c>
      <c r="L20" t="b">
        <v>1</v>
      </c>
      <c r="M20" s="173" t="s">
        <v>1801</v>
      </c>
      <c r="N20">
        <v>0.19800000000000001</v>
      </c>
      <c r="O20" s="149">
        <v>1</v>
      </c>
      <c r="P20" s="149" t="s">
        <v>1796</v>
      </c>
      <c r="Q20" s="149">
        <v>1</v>
      </c>
      <c r="R20" s="149">
        <v>7.2</v>
      </c>
      <c r="S20"/>
      <c r="T20"/>
      <c r="U20">
        <v>60.065710000000003</v>
      </c>
      <c r="V20">
        <v>-148.01038</v>
      </c>
      <c r="W20" s="149" t="s">
        <v>1797</v>
      </c>
      <c r="Y20">
        <f>VLOOKUP(F20,'LOOKUP OPERATOR 05032023'!$A$2:$P$173,16,FALSE)</f>
        <v>686</v>
      </c>
    </row>
    <row r="21" spans="1:25" x14ac:dyDescent="0.25">
      <c r="A21" s="149">
        <v>331870</v>
      </c>
      <c r="B21" s="149" t="s">
        <v>765</v>
      </c>
      <c r="D21" s="149">
        <v>331870</v>
      </c>
      <c r="E21" t="s">
        <v>182</v>
      </c>
      <c r="F21" t="s">
        <v>1689</v>
      </c>
      <c r="H21" t="s">
        <v>181</v>
      </c>
      <c r="I21" t="s">
        <v>1690</v>
      </c>
      <c r="J21" t="s">
        <v>766</v>
      </c>
      <c r="K21" t="b">
        <v>0</v>
      </c>
      <c r="L21" t="b">
        <v>1</v>
      </c>
      <c r="M21" s="149" t="s">
        <v>1801</v>
      </c>
      <c r="N21">
        <v>0.46500000000000002</v>
      </c>
      <c r="O21" s="149">
        <v>1</v>
      </c>
      <c r="P21" s="149" t="s">
        <v>1796</v>
      </c>
      <c r="Q21" s="149">
        <v>1</v>
      </c>
      <c r="R21" s="149">
        <v>7.2</v>
      </c>
      <c r="S21"/>
      <c r="T21"/>
      <c r="U21">
        <v>56.309950000000001</v>
      </c>
      <c r="V21">
        <v>-158.53142</v>
      </c>
      <c r="W21" s="149" t="s">
        <v>1797</v>
      </c>
      <c r="Y21">
        <f>VLOOKUP(F21,'LOOKUP OPERATOR 05032023'!$A$2:$P$173,16,FALSE)</f>
        <v>658</v>
      </c>
    </row>
    <row r="22" spans="1:25" x14ac:dyDescent="0.25">
      <c r="A22" s="149">
        <v>331880</v>
      </c>
      <c r="B22" s="149" t="s">
        <v>767</v>
      </c>
      <c r="D22" s="149">
        <v>331880</v>
      </c>
      <c r="E22" t="s">
        <v>184</v>
      </c>
      <c r="F22" t="s">
        <v>1692</v>
      </c>
      <c r="H22" t="s">
        <v>183</v>
      </c>
      <c r="I22" t="s">
        <v>1693</v>
      </c>
      <c r="J22" t="s">
        <v>768</v>
      </c>
      <c r="K22" t="b">
        <v>0</v>
      </c>
      <c r="L22" t="b">
        <v>1</v>
      </c>
      <c r="M22" s="149" t="s">
        <v>1801</v>
      </c>
      <c r="N22">
        <v>0.44700000000000001</v>
      </c>
      <c r="O22" s="149">
        <v>1</v>
      </c>
      <c r="P22" s="149" t="s">
        <v>1796</v>
      </c>
      <c r="Q22" s="149">
        <v>1</v>
      </c>
      <c r="R22" s="149">
        <v>7.2</v>
      </c>
      <c r="S22"/>
      <c r="T22"/>
      <c r="W22" s="149" t="s">
        <v>1797</v>
      </c>
      <c r="Y22">
        <f>VLOOKUP(F22,'LOOKUP OPERATOR 05032023'!$A$2:$P$173,16,FALSE)</f>
        <v>437</v>
      </c>
    </row>
    <row r="23" spans="1:25" x14ac:dyDescent="0.25">
      <c r="A23" s="149">
        <v>331860</v>
      </c>
      <c r="B23" s="149" t="s">
        <v>769</v>
      </c>
      <c r="D23" s="149">
        <v>331860</v>
      </c>
      <c r="E23" t="s">
        <v>1294</v>
      </c>
      <c r="F23" t="s">
        <v>1687</v>
      </c>
      <c r="H23" t="s">
        <v>179</v>
      </c>
      <c r="I23" t="s">
        <v>1688</v>
      </c>
      <c r="J23" t="s">
        <v>770</v>
      </c>
      <c r="K23" t="b">
        <v>0</v>
      </c>
      <c r="L23" t="b">
        <v>1</v>
      </c>
      <c r="M23" s="149" t="s">
        <v>1801</v>
      </c>
      <c r="N23">
        <v>0.57699999999999996</v>
      </c>
      <c r="O23" s="149">
        <v>1</v>
      </c>
      <c r="P23" s="149" t="s">
        <v>1796</v>
      </c>
      <c r="Q23" s="149">
        <v>1</v>
      </c>
      <c r="R23" s="149">
        <v>7.2</v>
      </c>
      <c r="S23"/>
      <c r="T23"/>
      <c r="W23" s="149" t="s">
        <v>1797</v>
      </c>
      <c r="Y23">
        <f>VLOOKUP(F23,'LOOKUP OPERATOR 05032023'!$A$2:$P$173,16,FALSE)</f>
        <v>297</v>
      </c>
    </row>
    <row r="24" spans="1:25" x14ac:dyDescent="0.25">
      <c r="A24" s="149">
        <v>331890</v>
      </c>
      <c r="B24" s="149" t="s">
        <v>771</v>
      </c>
      <c r="D24" s="149">
        <v>331890</v>
      </c>
      <c r="E24" t="s">
        <v>186</v>
      </c>
      <c r="F24" t="s">
        <v>1694</v>
      </c>
      <c r="H24" t="s">
        <v>185</v>
      </c>
      <c r="I24" t="s">
        <v>1695</v>
      </c>
      <c r="J24" t="s">
        <v>772</v>
      </c>
      <c r="K24" t="b">
        <v>0</v>
      </c>
      <c r="L24" t="b">
        <v>1</v>
      </c>
      <c r="M24" s="149" t="s">
        <v>1801</v>
      </c>
      <c r="N24">
        <v>0.35100000000000003</v>
      </c>
      <c r="O24" s="149">
        <v>1</v>
      </c>
      <c r="P24" s="149" t="s">
        <v>1796</v>
      </c>
      <c r="Q24" s="149">
        <v>1</v>
      </c>
      <c r="R24" s="149">
        <v>7.2</v>
      </c>
      <c r="S24"/>
      <c r="T24"/>
      <c r="U24">
        <v>61.515830000000001</v>
      </c>
      <c r="V24">
        <v>-144.43693999999999</v>
      </c>
      <c r="W24" s="149" t="s">
        <v>1797</v>
      </c>
      <c r="Y24">
        <f>VLOOKUP(F24,'LOOKUP OPERATOR 05032023'!$A$2:$P$173,16,FALSE)</f>
        <v>368</v>
      </c>
    </row>
    <row r="25" spans="1:25" x14ac:dyDescent="0.25">
      <c r="B25" s="149" t="s">
        <v>587</v>
      </c>
      <c r="C25" s="149">
        <v>65</v>
      </c>
      <c r="E25" t="s">
        <v>73</v>
      </c>
      <c r="F25" t="s">
        <v>1461</v>
      </c>
      <c r="G25" s="149">
        <v>213</v>
      </c>
      <c r="H25" t="s">
        <v>67</v>
      </c>
      <c r="I25" t="s">
        <v>1463</v>
      </c>
      <c r="J25" t="s">
        <v>583</v>
      </c>
      <c r="K25" t="b">
        <v>1</v>
      </c>
      <c r="L25" t="b">
        <v>0</v>
      </c>
      <c r="M25" t="b">
        <v>0</v>
      </c>
      <c r="N25">
        <v>8.5</v>
      </c>
      <c r="O25" s="149">
        <v>1</v>
      </c>
      <c r="P25" s="149" t="s">
        <v>1796</v>
      </c>
      <c r="Q25" s="149">
        <v>1</v>
      </c>
      <c r="R25" s="149">
        <v>69</v>
      </c>
      <c r="S25" t="s">
        <v>1470</v>
      </c>
      <c r="T25"/>
      <c r="U25">
        <v>58.326900000000002</v>
      </c>
      <c r="V25">
        <v>-134.4631</v>
      </c>
      <c r="W25" s="149" t="s">
        <v>1797</v>
      </c>
      <c r="Y25">
        <f>VLOOKUP(F25,'LOOKUP OPERATOR 05032023'!$A$2:$P$173,16,FALSE)</f>
        <v>1</v>
      </c>
    </row>
    <row r="26" spans="1:25" x14ac:dyDescent="0.25">
      <c r="B26" s="149" t="s">
        <v>773</v>
      </c>
      <c r="C26" s="149">
        <v>96</v>
      </c>
      <c r="E26" t="s">
        <v>188</v>
      </c>
      <c r="F26" t="s">
        <v>1670</v>
      </c>
      <c r="G26" s="149">
        <v>3522</v>
      </c>
      <c r="H26" t="s">
        <v>187</v>
      </c>
      <c r="I26" t="s">
        <v>1635</v>
      </c>
      <c r="J26" t="s">
        <v>596</v>
      </c>
      <c r="K26" t="b">
        <v>1</v>
      </c>
      <c r="L26" t="b">
        <v>0</v>
      </c>
      <c r="M26" t="b">
        <v>0</v>
      </c>
      <c r="N26">
        <v>312.39999999999998</v>
      </c>
      <c r="O26" s="149">
        <v>1</v>
      </c>
      <c r="P26" s="149" t="s">
        <v>1796</v>
      </c>
      <c r="Q26" s="149">
        <v>1</v>
      </c>
      <c r="R26" s="149">
        <v>138</v>
      </c>
      <c r="S26" t="s">
        <v>1470</v>
      </c>
      <c r="T26"/>
      <c r="U26">
        <v>61.186100000000003</v>
      </c>
      <c r="V26">
        <v>-151.03559999999999</v>
      </c>
      <c r="Y26">
        <f>VLOOKUP(F26,'LOOKUP OPERATOR 05032023'!$A$2:$P$173,16,FALSE)</f>
        <v>8</v>
      </c>
    </row>
    <row r="27" spans="1:25" x14ac:dyDescent="0.25">
      <c r="B27" s="149" t="s">
        <v>774</v>
      </c>
      <c r="C27" s="149">
        <v>6291</v>
      </c>
      <c r="E27" t="s">
        <v>189</v>
      </c>
      <c r="F27" t="s">
        <v>1670</v>
      </c>
      <c r="G27" s="149">
        <v>3522</v>
      </c>
      <c r="H27" t="s">
        <v>187</v>
      </c>
      <c r="I27" t="s">
        <v>1635</v>
      </c>
      <c r="J27" t="s">
        <v>596</v>
      </c>
      <c r="K27" t="b">
        <v>1</v>
      </c>
      <c r="L27" t="b">
        <v>0</v>
      </c>
      <c r="M27" t="b">
        <v>0</v>
      </c>
      <c r="N27">
        <v>19.399999999999999</v>
      </c>
      <c r="O27" s="149">
        <v>1</v>
      </c>
      <c r="P27" s="149" t="s">
        <v>1796</v>
      </c>
      <c r="Q27" s="149">
        <v>1</v>
      </c>
      <c r="R27" s="149">
        <v>69</v>
      </c>
      <c r="S27" t="s">
        <v>1470</v>
      </c>
      <c r="T27"/>
      <c r="U27">
        <v>60.392330999999999</v>
      </c>
      <c r="V27">
        <v>-149.665603</v>
      </c>
      <c r="W27" s="149" t="s">
        <v>1797</v>
      </c>
      <c r="Y27">
        <f>VLOOKUP(F27,'LOOKUP OPERATOR 05032023'!$A$2:$P$173,16,FALSE)</f>
        <v>8</v>
      </c>
    </row>
    <row r="28" spans="1:25" x14ac:dyDescent="0.25">
      <c r="B28" s="149" t="s">
        <v>775</v>
      </c>
      <c r="C28" s="149">
        <v>6293</v>
      </c>
      <c r="E28" t="s">
        <v>190</v>
      </c>
      <c r="F28" t="s">
        <v>1670</v>
      </c>
      <c r="G28" s="149">
        <v>3522</v>
      </c>
      <c r="H28" t="s">
        <v>187</v>
      </c>
      <c r="I28" t="s">
        <v>1635</v>
      </c>
      <c r="J28" t="s">
        <v>596</v>
      </c>
      <c r="K28" t="b">
        <v>1</v>
      </c>
      <c r="L28" t="b">
        <v>0</v>
      </c>
      <c r="M28" t="b">
        <v>0</v>
      </c>
      <c r="N28">
        <v>30</v>
      </c>
      <c r="O28" s="149">
        <v>1</v>
      </c>
      <c r="P28" s="149" t="s">
        <v>1796</v>
      </c>
      <c r="Q28" s="149">
        <v>1</v>
      </c>
      <c r="R28" s="149">
        <v>138</v>
      </c>
      <c r="S28" t="s">
        <v>1470</v>
      </c>
      <c r="T28"/>
      <c r="U28">
        <v>61.168971999999997</v>
      </c>
      <c r="V28">
        <v>-149.91103799999999</v>
      </c>
      <c r="W28" s="149" t="s">
        <v>1797</v>
      </c>
      <c r="Y28">
        <f>VLOOKUP(F28,'LOOKUP OPERATOR 05032023'!$A$2:$P$173,16,FALSE)</f>
        <v>8</v>
      </c>
    </row>
    <row r="29" spans="1:25" x14ac:dyDescent="0.25">
      <c r="B29" s="149" t="s">
        <v>776</v>
      </c>
      <c r="C29" s="149">
        <v>57036</v>
      </c>
      <c r="E29" t="s">
        <v>537</v>
      </c>
      <c r="F29" t="s">
        <v>1670</v>
      </c>
      <c r="G29" s="149">
        <v>3522</v>
      </c>
      <c r="H29" t="s">
        <v>187</v>
      </c>
      <c r="I29" t="s">
        <v>1635</v>
      </c>
      <c r="J29" t="s">
        <v>596</v>
      </c>
      <c r="K29" t="b">
        <v>1</v>
      </c>
      <c r="L29" t="b">
        <v>0</v>
      </c>
      <c r="M29" t="b">
        <v>0</v>
      </c>
      <c r="N29">
        <v>203.9</v>
      </c>
      <c r="O29" s="149">
        <v>1</v>
      </c>
      <c r="P29" s="149" t="s">
        <v>1796</v>
      </c>
      <c r="Q29" s="149">
        <v>1</v>
      </c>
      <c r="R29" s="149">
        <v>138</v>
      </c>
      <c r="S29" t="s">
        <v>1470</v>
      </c>
      <c r="T29"/>
      <c r="U29">
        <v>61.167417</v>
      </c>
      <c r="V29">
        <v>-149.905304</v>
      </c>
      <c r="W29" s="149" t="s">
        <v>1797</v>
      </c>
      <c r="Y29">
        <f>VLOOKUP(F29,'LOOKUP OPERATOR 05032023'!$A$2:$P$173,16,FALSE)</f>
        <v>8</v>
      </c>
    </row>
    <row r="30" spans="1:25" x14ac:dyDescent="0.25">
      <c r="A30" s="149">
        <v>331900</v>
      </c>
      <c r="B30" s="149" t="s">
        <v>777</v>
      </c>
      <c r="D30" s="149">
        <v>331900</v>
      </c>
      <c r="E30" t="s">
        <v>192</v>
      </c>
      <c r="F30" t="s">
        <v>1697</v>
      </c>
      <c r="H30" t="s">
        <v>191</v>
      </c>
      <c r="I30" t="s">
        <v>1698</v>
      </c>
      <c r="J30" t="s">
        <v>778</v>
      </c>
      <c r="K30" t="b">
        <v>0</v>
      </c>
      <c r="L30" t="b">
        <v>1</v>
      </c>
      <c r="M30" s="149" t="s">
        <v>1798</v>
      </c>
      <c r="N30">
        <v>0.27</v>
      </c>
      <c r="O30" s="149">
        <v>1</v>
      </c>
      <c r="P30" s="149" t="s">
        <v>1796</v>
      </c>
      <c r="Q30" s="149">
        <v>1</v>
      </c>
      <c r="R30" s="149">
        <v>2.4</v>
      </c>
      <c r="S30"/>
      <c r="T30"/>
      <c r="U30">
        <v>65.825559999999996</v>
      </c>
      <c r="V30">
        <v>-144.06056000000001</v>
      </c>
      <c r="W30" s="149" t="s">
        <v>1797</v>
      </c>
      <c r="Y30">
        <f>VLOOKUP(F30,'LOOKUP OPERATOR 05032023'!$A$2:$P$173,16,FALSE)</f>
        <v>256</v>
      </c>
    </row>
    <row r="31" spans="1:25" x14ac:dyDescent="0.25">
      <c r="A31" s="149">
        <v>331910</v>
      </c>
      <c r="B31" s="149" t="s">
        <v>781</v>
      </c>
      <c r="D31" s="149">
        <v>331910</v>
      </c>
      <c r="E31" t="s">
        <v>194</v>
      </c>
      <c r="F31" t="s">
        <v>1699</v>
      </c>
      <c r="H31" t="s">
        <v>193</v>
      </c>
      <c r="I31" t="s">
        <v>1700</v>
      </c>
      <c r="J31" t="s">
        <v>782</v>
      </c>
      <c r="K31" t="b">
        <v>0</v>
      </c>
      <c r="L31" t="b">
        <v>1</v>
      </c>
      <c r="M31" s="173" t="s">
        <v>1801</v>
      </c>
      <c r="N31">
        <v>0.44600000000000001</v>
      </c>
      <c r="O31" s="149">
        <v>1</v>
      </c>
      <c r="P31" s="149" t="s">
        <v>1796</v>
      </c>
      <c r="Q31" s="149">
        <v>1</v>
      </c>
      <c r="R31" s="149">
        <v>7.2</v>
      </c>
      <c r="S31"/>
      <c r="T31"/>
      <c r="W31" s="149" t="s">
        <v>1797</v>
      </c>
      <c r="Y31">
        <f>VLOOKUP(F31,'LOOKUP OPERATOR 05032023'!$A$2:$P$173,16,FALSE)</f>
        <v>360</v>
      </c>
    </row>
    <row r="32" spans="1:25" x14ac:dyDescent="0.25">
      <c r="B32" s="149" t="s">
        <v>783</v>
      </c>
      <c r="C32" s="149">
        <v>58982</v>
      </c>
      <c r="E32" t="s">
        <v>785</v>
      </c>
      <c r="F32" t="s">
        <v>1620</v>
      </c>
      <c r="G32" s="149">
        <v>4329</v>
      </c>
      <c r="H32" t="s">
        <v>195</v>
      </c>
      <c r="I32" t="s">
        <v>1804</v>
      </c>
      <c r="J32" t="s">
        <v>786</v>
      </c>
      <c r="K32" t="b">
        <v>1</v>
      </c>
      <c r="L32" t="b">
        <v>0</v>
      </c>
      <c r="M32" t="b">
        <v>0</v>
      </c>
      <c r="N32">
        <v>6.5</v>
      </c>
      <c r="O32" s="149">
        <v>1</v>
      </c>
      <c r="P32" s="149" t="s">
        <v>1796</v>
      </c>
      <c r="Q32" s="149">
        <v>1</v>
      </c>
      <c r="R32" s="149">
        <v>14.4</v>
      </c>
      <c r="S32">
        <v>138</v>
      </c>
      <c r="T32"/>
      <c r="U32">
        <v>61.084443999999998</v>
      </c>
      <c r="V32">
        <v>-146.35333299999999</v>
      </c>
      <c r="W32" s="149" t="s">
        <v>1797</v>
      </c>
      <c r="Y32">
        <f>VLOOKUP(F32,'LOOKUP OPERATOR 05032023'!$A$2:$P$173,16,FALSE)</f>
        <v>10</v>
      </c>
    </row>
    <row r="33" spans="1:25" x14ac:dyDescent="0.25">
      <c r="B33" s="149" t="s">
        <v>787</v>
      </c>
      <c r="C33" s="149">
        <v>6305</v>
      </c>
      <c r="E33" t="s">
        <v>196</v>
      </c>
      <c r="F33" t="s">
        <v>1620</v>
      </c>
      <c r="G33" s="149">
        <v>4329</v>
      </c>
      <c r="H33" t="s">
        <v>195</v>
      </c>
      <c r="I33" t="s">
        <v>1804</v>
      </c>
      <c r="J33" t="s">
        <v>786</v>
      </c>
      <c r="K33" t="b">
        <v>1</v>
      </c>
      <c r="L33" t="b">
        <v>0</v>
      </c>
      <c r="M33" t="b">
        <v>0</v>
      </c>
      <c r="N33">
        <v>10.7</v>
      </c>
      <c r="O33" s="149">
        <v>1</v>
      </c>
      <c r="P33" s="149" t="s">
        <v>1796</v>
      </c>
      <c r="Q33" s="149">
        <v>1</v>
      </c>
      <c r="R33" s="149">
        <v>138</v>
      </c>
      <c r="S33">
        <v>14.4</v>
      </c>
      <c r="T33"/>
      <c r="U33">
        <v>62.110415000000003</v>
      </c>
      <c r="V33">
        <v>-145.53252900000001</v>
      </c>
      <c r="W33" s="149" t="s">
        <v>1797</v>
      </c>
      <c r="Y33">
        <f>VLOOKUP(F33,'LOOKUP OPERATOR 05032023'!$A$2:$P$173,16,FALSE)</f>
        <v>10</v>
      </c>
    </row>
    <row r="34" spans="1:25" x14ac:dyDescent="0.25">
      <c r="B34" s="149" t="s">
        <v>788</v>
      </c>
      <c r="C34" s="149">
        <v>390</v>
      </c>
      <c r="E34" t="s">
        <v>197</v>
      </c>
      <c r="F34" t="s">
        <v>1620</v>
      </c>
      <c r="G34" s="149">
        <v>4329</v>
      </c>
      <c r="H34" t="s">
        <v>195</v>
      </c>
      <c r="I34" t="s">
        <v>1804</v>
      </c>
      <c r="J34" t="s">
        <v>786</v>
      </c>
      <c r="K34" t="b">
        <v>1</v>
      </c>
      <c r="L34" t="b">
        <v>0</v>
      </c>
      <c r="M34" t="b">
        <v>0</v>
      </c>
      <c r="N34">
        <v>12</v>
      </c>
      <c r="O34" s="149">
        <v>1</v>
      </c>
      <c r="P34" s="149" t="s">
        <v>1796</v>
      </c>
      <c r="Q34" s="149">
        <v>1</v>
      </c>
      <c r="R34" s="149">
        <v>14.4</v>
      </c>
      <c r="S34">
        <v>138</v>
      </c>
      <c r="T34"/>
      <c r="U34">
        <v>61.082799999999999</v>
      </c>
      <c r="V34">
        <v>-146.30330000000001</v>
      </c>
      <c r="W34" s="149" t="s">
        <v>1797</v>
      </c>
      <c r="Y34">
        <f>VLOOKUP(F34,'LOOKUP OPERATOR 05032023'!$A$2:$P$173,16,FALSE)</f>
        <v>10</v>
      </c>
    </row>
    <row r="35" spans="1:25" x14ac:dyDescent="0.25">
      <c r="B35" s="149" t="s">
        <v>789</v>
      </c>
      <c r="C35" s="149">
        <v>6306</v>
      </c>
      <c r="E35" t="s">
        <v>198</v>
      </c>
      <c r="F35" t="s">
        <v>1620</v>
      </c>
      <c r="G35" s="149">
        <v>4329</v>
      </c>
      <c r="H35" t="s">
        <v>195</v>
      </c>
      <c r="I35" t="s">
        <v>1804</v>
      </c>
      <c r="J35" t="s">
        <v>786</v>
      </c>
      <c r="K35" t="b">
        <v>1</v>
      </c>
      <c r="L35" t="b">
        <v>0</v>
      </c>
      <c r="M35" t="b">
        <v>0</v>
      </c>
      <c r="N35">
        <v>8.1999999999999993</v>
      </c>
      <c r="O35" s="149">
        <v>1</v>
      </c>
      <c r="P35" s="149" t="s">
        <v>1796</v>
      </c>
      <c r="Q35" s="149">
        <v>1</v>
      </c>
      <c r="R35" s="149">
        <v>138</v>
      </c>
      <c r="S35">
        <v>14.4</v>
      </c>
      <c r="T35"/>
      <c r="U35">
        <v>61.130299999999998</v>
      </c>
      <c r="V35">
        <v>-146.3647</v>
      </c>
      <c r="W35" s="149" t="s">
        <v>1797</v>
      </c>
      <c r="Y35">
        <f>VLOOKUP(F35,'LOOKUP OPERATOR 05032023'!$A$2:$P$173,16,FALSE)</f>
        <v>10</v>
      </c>
    </row>
    <row r="36" spans="1:25" x14ac:dyDescent="0.25">
      <c r="B36" s="149" t="s">
        <v>588</v>
      </c>
      <c r="C36" s="149">
        <v>78</v>
      </c>
      <c r="E36" t="s">
        <v>74</v>
      </c>
      <c r="F36" t="s">
        <v>1461</v>
      </c>
      <c r="G36" s="149">
        <v>213</v>
      </c>
      <c r="H36" t="s">
        <v>67</v>
      </c>
      <c r="I36" t="s">
        <v>1463</v>
      </c>
      <c r="J36" t="s">
        <v>583</v>
      </c>
      <c r="K36" t="b">
        <v>1</v>
      </c>
      <c r="L36" t="b">
        <v>0</v>
      </c>
      <c r="M36" t="b">
        <v>0</v>
      </c>
      <c r="N36">
        <v>78.2</v>
      </c>
      <c r="O36" s="149">
        <v>1</v>
      </c>
      <c r="P36" s="149" t="s">
        <v>1796</v>
      </c>
      <c r="Q36" s="149">
        <v>1</v>
      </c>
      <c r="R36" s="149">
        <v>138</v>
      </c>
      <c r="S36" t="s">
        <v>1470</v>
      </c>
      <c r="T36"/>
      <c r="U36">
        <v>58.141500000000001</v>
      </c>
      <c r="V36">
        <v>-133.73699999999999</v>
      </c>
      <c r="W36" s="149" t="s">
        <v>1797</v>
      </c>
      <c r="Y36">
        <f>VLOOKUP(F36,'LOOKUP OPERATOR 05032023'!$A$2:$P$173,16,FALSE)</f>
        <v>1</v>
      </c>
    </row>
    <row r="37" spans="1:25" x14ac:dyDescent="0.25">
      <c r="B37" s="149" t="s">
        <v>790</v>
      </c>
      <c r="C37" s="149">
        <v>7841</v>
      </c>
      <c r="E37" t="s">
        <v>199</v>
      </c>
      <c r="F37" t="s">
        <v>1620</v>
      </c>
      <c r="G37" s="149">
        <v>4329</v>
      </c>
      <c r="H37" t="s">
        <v>195</v>
      </c>
      <c r="I37" t="s">
        <v>1804</v>
      </c>
      <c r="J37" t="s">
        <v>786</v>
      </c>
      <c r="K37" t="b">
        <v>1</v>
      </c>
      <c r="L37" t="b">
        <v>0</v>
      </c>
      <c r="M37" t="b">
        <v>1</v>
      </c>
      <c r="N37">
        <v>5.3</v>
      </c>
      <c r="O37" s="149">
        <v>1</v>
      </c>
      <c r="P37" s="149" t="s">
        <v>1796</v>
      </c>
      <c r="Q37" s="149">
        <v>1</v>
      </c>
      <c r="R37" s="149">
        <v>14.4</v>
      </c>
      <c r="S37">
        <v>138</v>
      </c>
      <c r="T37"/>
      <c r="U37">
        <v>61.0839</v>
      </c>
      <c r="V37">
        <v>-146.25290000000001</v>
      </c>
      <c r="W37" s="149" t="s">
        <v>1797</v>
      </c>
      <c r="Y37">
        <f>VLOOKUP(F37,'LOOKUP OPERATOR 05032023'!$A$2:$P$173,16,FALSE)</f>
        <v>10</v>
      </c>
    </row>
    <row r="38" spans="1:25" x14ac:dyDescent="0.25">
      <c r="B38" s="149" t="s">
        <v>1337</v>
      </c>
      <c r="C38" s="213">
        <v>62714</v>
      </c>
      <c r="E38" s="214" t="s">
        <v>1338</v>
      </c>
      <c r="F38" t="s">
        <v>1703</v>
      </c>
      <c r="G38" s="213">
        <v>40215</v>
      </c>
      <c r="H38" t="s">
        <v>200</v>
      </c>
      <c r="I38" t="s">
        <v>1704</v>
      </c>
      <c r="J38" t="s">
        <v>792</v>
      </c>
      <c r="K38" t="b">
        <v>0</v>
      </c>
      <c r="M38" s="137" t="b">
        <v>0</v>
      </c>
      <c r="N38" s="137"/>
      <c r="O38" s="173"/>
      <c r="P38" s="149" t="s">
        <v>1796</v>
      </c>
      <c r="Q38" s="149">
        <v>1</v>
      </c>
      <c r="R38" s="173"/>
      <c r="S38" s="173"/>
      <c r="T38" s="173"/>
      <c r="U38" s="217">
        <v>60.540469999999999</v>
      </c>
      <c r="V38" s="217">
        <v>-145.74079</v>
      </c>
      <c r="W38" s="149" t="s">
        <v>1797</v>
      </c>
      <c r="Y38">
        <f>VLOOKUP(F38,'LOOKUP OPERATOR 05032023'!$A$2:$P$173,16,FALSE)</f>
        <v>160</v>
      </c>
    </row>
    <row r="39" spans="1:25" x14ac:dyDescent="0.25">
      <c r="B39" s="149" t="s">
        <v>791</v>
      </c>
      <c r="C39" s="149">
        <v>7042</v>
      </c>
      <c r="E39" t="s">
        <v>201</v>
      </c>
      <c r="F39" t="s">
        <v>1703</v>
      </c>
      <c r="G39" s="149">
        <v>40215</v>
      </c>
      <c r="H39" t="s">
        <v>200</v>
      </c>
      <c r="I39" t="s">
        <v>1704</v>
      </c>
      <c r="J39" t="s">
        <v>792</v>
      </c>
      <c r="K39" t="b">
        <v>1</v>
      </c>
      <c r="M39" t="b">
        <v>0</v>
      </c>
      <c r="N39">
        <v>1.2</v>
      </c>
      <c r="O39" s="149">
        <v>1</v>
      </c>
      <c r="P39" s="149" t="s">
        <v>1796</v>
      </c>
      <c r="Q39" s="149">
        <v>1</v>
      </c>
      <c r="R39" s="149">
        <v>13</v>
      </c>
      <c r="S39" t="s">
        <v>1470</v>
      </c>
      <c r="T39"/>
      <c r="U39">
        <v>60.612822000000001</v>
      </c>
      <c r="V39">
        <v>-145.67941099999999</v>
      </c>
      <c r="W39" s="149" t="s">
        <v>1797</v>
      </c>
      <c r="Y39">
        <f>VLOOKUP(F39,'LOOKUP OPERATOR 05032023'!$A$2:$P$173,16,FALSE)</f>
        <v>160</v>
      </c>
    </row>
    <row r="40" spans="1:25" x14ac:dyDescent="0.25">
      <c r="B40" s="149" t="s">
        <v>794</v>
      </c>
      <c r="C40" s="149">
        <v>789</v>
      </c>
      <c r="E40" t="s">
        <v>202</v>
      </c>
      <c r="F40" t="s">
        <v>1703</v>
      </c>
      <c r="G40" s="149">
        <v>40215</v>
      </c>
      <c r="H40" t="s">
        <v>200</v>
      </c>
      <c r="I40" t="s">
        <v>1704</v>
      </c>
      <c r="J40" t="s">
        <v>792</v>
      </c>
      <c r="K40" t="b">
        <v>1</v>
      </c>
      <c r="M40" t="b">
        <v>0</v>
      </c>
      <c r="N40">
        <v>10.7</v>
      </c>
      <c r="O40" s="149">
        <v>1</v>
      </c>
      <c r="P40" s="149" t="s">
        <v>1796</v>
      </c>
      <c r="Q40" s="149">
        <v>1</v>
      </c>
      <c r="R40" s="149">
        <v>13</v>
      </c>
      <c r="S40" t="s">
        <v>1470</v>
      </c>
      <c r="T40"/>
      <c r="U40">
        <v>60.555889000000001</v>
      </c>
      <c r="V40">
        <v>-145.752983</v>
      </c>
      <c r="W40" s="149" t="s">
        <v>1797</v>
      </c>
      <c r="Y40">
        <f>VLOOKUP(F40,'LOOKUP OPERATOR 05032023'!$A$2:$P$173,16,FALSE)</f>
        <v>160</v>
      </c>
    </row>
    <row r="41" spans="1:25" x14ac:dyDescent="0.25">
      <c r="B41" s="149" t="s">
        <v>795</v>
      </c>
      <c r="C41" s="149">
        <v>7862</v>
      </c>
      <c r="E41" t="s">
        <v>203</v>
      </c>
      <c r="F41" t="s">
        <v>1703</v>
      </c>
      <c r="G41" s="149">
        <v>40215</v>
      </c>
      <c r="H41" t="s">
        <v>200</v>
      </c>
      <c r="I41" t="s">
        <v>1704</v>
      </c>
      <c r="J41" t="s">
        <v>792</v>
      </c>
      <c r="K41" t="b">
        <v>1</v>
      </c>
      <c r="M41" t="b">
        <v>0</v>
      </c>
      <c r="N41">
        <v>6</v>
      </c>
      <c r="O41" s="149">
        <v>1</v>
      </c>
      <c r="P41" s="149" t="s">
        <v>1796</v>
      </c>
      <c r="Q41" s="149">
        <v>1</v>
      </c>
      <c r="R41" s="149">
        <v>13</v>
      </c>
      <c r="S41" t="s">
        <v>1470</v>
      </c>
      <c r="T41"/>
      <c r="U41">
        <v>60.588686000000003</v>
      </c>
      <c r="V41">
        <v>-145.60453899999999</v>
      </c>
      <c r="W41" s="149" t="s">
        <v>1797</v>
      </c>
      <c r="Y41">
        <f>VLOOKUP(F41,'LOOKUP OPERATOR 05032023'!$A$2:$P$173,16,FALSE)</f>
        <v>160</v>
      </c>
    </row>
    <row r="42" spans="1:25" x14ac:dyDescent="0.25">
      <c r="A42" s="149">
        <v>331930</v>
      </c>
      <c r="B42" s="149" t="s">
        <v>796</v>
      </c>
      <c r="D42" s="149">
        <v>331930</v>
      </c>
      <c r="E42" t="s">
        <v>398</v>
      </c>
      <c r="F42" t="s">
        <v>1711</v>
      </c>
      <c r="H42" t="s">
        <v>397</v>
      </c>
      <c r="I42" t="s">
        <v>1712</v>
      </c>
      <c r="J42" t="s">
        <v>797</v>
      </c>
      <c r="K42" t="b">
        <v>0</v>
      </c>
      <c r="L42" t="b">
        <v>1</v>
      </c>
      <c r="M42" s="149" t="b">
        <v>0</v>
      </c>
      <c r="O42" s="149">
        <v>1</v>
      </c>
      <c r="P42" s="149" t="s">
        <v>1796</v>
      </c>
      <c r="Q42" s="149">
        <v>1</v>
      </c>
      <c r="S42"/>
      <c r="T42"/>
      <c r="U42">
        <v>65.758611000000002</v>
      </c>
      <c r="V42">
        <v>-168.953056</v>
      </c>
      <c r="W42" s="149" t="s">
        <v>1797</v>
      </c>
      <c r="Y42">
        <f>VLOOKUP(F42,'LOOKUP OPERATOR 05032023'!$A$2:$P$173,16,FALSE)</f>
        <v>383</v>
      </c>
    </row>
    <row r="43" spans="1:25" x14ac:dyDescent="0.25">
      <c r="B43" s="149" t="s">
        <v>798</v>
      </c>
      <c r="C43" s="149">
        <v>54834</v>
      </c>
      <c r="E43" t="s">
        <v>800</v>
      </c>
      <c r="F43" t="s">
        <v>1805</v>
      </c>
      <c r="G43" s="149">
        <v>19272</v>
      </c>
      <c r="H43" t="s">
        <v>1295</v>
      </c>
      <c r="I43" t="s">
        <v>1635</v>
      </c>
      <c r="J43" t="s">
        <v>596</v>
      </c>
      <c r="K43" t="b">
        <v>1</v>
      </c>
      <c r="L43" t="b">
        <v>0</v>
      </c>
      <c r="M43" t="b">
        <v>0</v>
      </c>
      <c r="N43">
        <v>7.4</v>
      </c>
      <c r="O43" s="149">
        <v>6</v>
      </c>
      <c r="P43" s="149" t="s">
        <v>1806</v>
      </c>
      <c r="Q43" s="149">
        <v>4</v>
      </c>
      <c r="R43" s="149">
        <v>14.4</v>
      </c>
      <c r="S43" t="s">
        <v>1470</v>
      </c>
      <c r="T43"/>
      <c r="U43">
        <v>63.973571999999997</v>
      </c>
      <c r="V43">
        <v>-145.71658099999999</v>
      </c>
      <c r="W43" s="149" t="s">
        <v>1797</v>
      </c>
      <c r="Y43">
        <f>VLOOKUP(F43,'LOOKUP OPERATOR 05032023'!$A$2:$P$173,16,FALSE)</f>
        <v>720</v>
      </c>
    </row>
    <row r="44" spans="1:25" x14ac:dyDescent="0.25">
      <c r="B44" s="149" t="s">
        <v>801</v>
      </c>
      <c r="C44" s="149">
        <v>50308</v>
      </c>
      <c r="E44" t="s">
        <v>803</v>
      </c>
      <c r="F44" t="s">
        <v>1807</v>
      </c>
      <c r="G44" s="149">
        <v>56389</v>
      </c>
      <c r="H44" t="s">
        <v>1296</v>
      </c>
      <c r="I44" t="s">
        <v>1635</v>
      </c>
      <c r="J44" t="s">
        <v>596</v>
      </c>
      <c r="K44" t="b">
        <v>1</v>
      </c>
      <c r="L44" t="b">
        <v>0</v>
      </c>
      <c r="M44" t="b">
        <v>1</v>
      </c>
      <c r="N44">
        <v>20</v>
      </c>
      <c r="O44" s="149">
        <v>1</v>
      </c>
      <c r="P44" s="149" t="s">
        <v>1796</v>
      </c>
      <c r="Q44" s="149">
        <v>1</v>
      </c>
      <c r="R44" s="149">
        <v>138</v>
      </c>
      <c r="S44" t="s">
        <v>1470</v>
      </c>
      <c r="T44"/>
      <c r="U44">
        <v>64.825601000000006</v>
      </c>
      <c r="V44">
        <v>-147.648627</v>
      </c>
      <c r="W44" s="149" t="s">
        <v>1797</v>
      </c>
      <c r="Y44">
        <f>VLOOKUP(F44,'LOOKUP OPERATOR 05032023'!$A$2:$P$173,16,FALSE)</f>
        <v>726</v>
      </c>
    </row>
    <row r="45" spans="1:25" x14ac:dyDescent="0.25">
      <c r="B45" s="149" t="s">
        <v>804</v>
      </c>
      <c r="C45" s="149">
        <v>58380</v>
      </c>
      <c r="E45" t="s">
        <v>806</v>
      </c>
      <c r="F45" t="s">
        <v>1808</v>
      </c>
      <c r="G45" s="149">
        <v>58368</v>
      </c>
      <c r="H45" t="s">
        <v>1297</v>
      </c>
      <c r="I45" t="s">
        <v>1635</v>
      </c>
      <c r="J45" t="s">
        <v>596</v>
      </c>
      <c r="K45" t="b">
        <v>1</v>
      </c>
      <c r="L45" t="b">
        <v>0</v>
      </c>
      <c r="M45" t="b">
        <v>0</v>
      </c>
      <c r="N45">
        <v>11.5</v>
      </c>
      <c r="O45" s="149">
        <v>6</v>
      </c>
      <c r="P45" s="149" t="s">
        <v>1806</v>
      </c>
      <c r="Q45" s="149">
        <v>4</v>
      </c>
      <c r="R45" s="149">
        <v>34.5</v>
      </c>
      <c r="S45" t="s">
        <v>1470</v>
      </c>
      <c r="T45"/>
      <c r="U45">
        <v>61.286000000000001</v>
      </c>
      <c r="V45">
        <v>-149.61000000000001</v>
      </c>
      <c r="W45" s="149" t="s">
        <v>1797</v>
      </c>
      <c r="Y45">
        <f>VLOOKUP(F45,'LOOKUP OPERATOR 05032023'!$A$2:$P$173,16,FALSE)</f>
        <v>724</v>
      </c>
    </row>
    <row r="46" spans="1:25" x14ac:dyDescent="0.25">
      <c r="A46" s="149">
        <v>331940</v>
      </c>
      <c r="B46" s="149" t="s">
        <v>807</v>
      </c>
      <c r="C46" s="149">
        <v>7180</v>
      </c>
      <c r="D46" s="149">
        <v>331940</v>
      </c>
      <c r="E46" t="s">
        <v>205</v>
      </c>
      <c r="F46" t="s">
        <v>1715</v>
      </c>
      <c r="G46" s="149">
        <v>5553</v>
      </c>
      <c r="H46" t="s">
        <v>204</v>
      </c>
      <c r="I46" t="s">
        <v>1716</v>
      </c>
      <c r="J46" t="s">
        <v>808</v>
      </c>
      <c r="K46" t="b">
        <v>0</v>
      </c>
      <c r="L46" t="b">
        <v>1</v>
      </c>
      <c r="M46" s="149" t="b">
        <v>1</v>
      </c>
      <c r="N46">
        <v>1.03</v>
      </c>
      <c r="O46" s="149">
        <v>1</v>
      </c>
      <c r="P46" s="149" t="s">
        <v>1796</v>
      </c>
      <c r="Q46" s="149">
        <v>1</v>
      </c>
      <c r="R46" s="149">
        <v>7.2</v>
      </c>
      <c r="S46"/>
      <c r="T46"/>
      <c r="U46">
        <v>58.215560000000004</v>
      </c>
      <c r="V46">
        <v>-157.37583000000001</v>
      </c>
      <c r="W46" s="149" t="s">
        <v>1797</v>
      </c>
      <c r="Y46">
        <f>VLOOKUP(F46,'LOOKUP OPERATOR 05032023'!$A$2:$P$173,16,FALSE)</f>
        <v>320</v>
      </c>
    </row>
    <row r="47" spans="1:25" x14ac:dyDescent="0.25">
      <c r="B47" s="149" t="s">
        <v>594</v>
      </c>
      <c r="C47" s="149">
        <v>58511</v>
      </c>
      <c r="E47" t="s">
        <v>76</v>
      </c>
      <c r="F47" t="s">
        <v>1809</v>
      </c>
      <c r="G47" s="149">
        <v>58488</v>
      </c>
      <c r="H47" t="s">
        <v>75</v>
      </c>
      <c r="I47" t="s">
        <v>1635</v>
      </c>
      <c r="J47" t="s">
        <v>596</v>
      </c>
      <c r="K47" t="b">
        <v>1</v>
      </c>
      <c r="L47" t="b">
        <v>0</v>
      </c>
      <c r="M47" t="b">
        <v>0</v>
      </c>
      <c r="N47">
        <v>1.9</v>
      </c>
      <c r="O47" s="149">
        <v>7</v>
      </c>
      <c r="P47" s="149" t="s">
        <v>1810</v>
      </c>
      <c r="Q47" s="149">
        <v>2</v>
      </c>
      <c r="R47" s="149">
        <v>25</v>
      </c>
      <c r="S47" t="s">
        <v>1470</v>
      </c>
      <c r="T47"/>
      <c r="U47">
        <v>64.013889000000006</v>
      </c>
      <c r="V47">
        <v>-145.596667</v>
      </c>
      <c r="W47" s="149" t="s">
        <v>1797</v>
      </c>
      <c r="Y47">
        <f>VLOOKUP(F47,'LOOKUP OPERATOR 05032023'!$A$2:$P$173,16,FALSE)</f>
        <v>742</v>
      </c>
    </row>
    <row r="48" spans="1:25" x14ac:dyDescent="0.25">
      <c r="A48" s="149">
        <v>331960</v>
      </c>
      <c r="B48" s="149" t="s">
        <v>809</v>
      </c>
      <c r="D48" s="149">
        <v>331960</v>
      </c>
      <c r="E48" t="s">
        <v>207</v>
      </c>
      <c r="F48" t="s">
        <v>1719</v>
      </c>
      <c r="H48" t="s">
        <v>206</v>
      </c>
      <c r="I48" t="s">
        <v>1720</v>
      </c>
      <c r="J48" t="s">
        <v>810</v>
      </c>
      <c r="K48" t="b">
        <v>0</v>
      </c>
      <c r="L48" t="b">
        <v>1</v>
      </c>
      <c r="M48" s="149" t="s">
        <v>1801</v>
      </c>
      <c r="N48">
        <v>0.34700000000000003</v>
      </c>
      <c r="O48" s="149">
        <v>1</v>
      </c>
      <c r="P48" s="149" t="s">
        <v>1796</v>
      </c>
      <c r="Q48" s="149">
        <v>1</v>
      </c>
      <c r="R48" s="149">
        <v>2.4</v>
      </c>
      <c r="S48"/>
      <c r="T48"/>
      <c r="U48">
        <v>58.19444</v>
      </c>
      <c r="V48">
        <v>-136.34333000000001</v>
      </c>
      <c r="W48" s="149" t="s">
        <v>1797</v>
      </c>
      <c r="Y48">
        <f>VLOOKUP(F48,'LOOKUP OPERATOR 05032023'!$A$2:$P$173,16,FALSE)</f>
        <v>701</v>
      </c>
    </row>
    <row r="49" spans="1:25" x14ac:dyDescent="0.25">
      <c r="A49" s="149">
        <v>331970</v>
      </c>
      <c r="B49" s="149" t="s">
        <v>811</v>
      </c>
      <c r="D49" s="149">
        <v>331970</v>
      </c>
      <c r="E49" t="s">
        <v>210</v>
      </c>
      <c r="F49" t="s">
        <v>1722</v>
      </c>
      <c r="H49" t="s">
        <v>209</v>
      </c>
      <c r="I49" t="s">
        <v>1723</v>
      </c>
      <c r="J49" t="s">
        <v>812</v>
      </c>
      <c r="K49" t="b">
        <v>0</v>
      </c>
      <c r="L49" t="b">
        <v>1</v>
      </c>
      <c r="M49" s="149" t="s">
        <v>1801</v>
      </c>
      <c r="N49">
        <v>0.503</v>
      </c>
      <c r="O49" s="149">
        <v>1</v>
      </c>
      <c r="P49" s="149" t="s">
        <v>1796</v>
      </c>
      <c r="Q49" s="149">
        <v>1</v>
      </c>
      <c r="R49" s="149">
        <v>7.2</v>
      </c>
      <c r="S49"/>
      <c r="T49"/>
      <c r="U49">
        <v>54.853940000000001</v>
      </c>
      <c r="V49">
        <v>-163.40882999999999</v>
      </c>
      <c r="W49" s="149" t="s">
        <v>1797</v>
      </c>
      <c r="Y49">
        <f>VLOOKUP(F49,'LOOKUP OPERATOR 05032023'!$A$2:$P$173,16,FALSE)</f>
        <v>442</v>
      </c>
    </row>
    <row r="50" spans="1:25" x14ac:dyDescent="0.25">
      <c r="B50" s="149" t="s">
        <v>813</v>
      </c>
      <c r="C50" s="149">
        <v>58425</v>
      </c>
      <c r="E50" t="s">
        <v>814</v>
      </c>
      <c r="F50" t="s">
        <v>1811</v>
      </c>
      <c r="G50" s="149">
        <v>58422</v>
      </c>
      <c r="H50" t="s">
        <v>211</v>
      </c>
      <c r="I50" t="s">
        <v>1635</v>
      </c>
      <c r="J50" t="s">
        <v>596</v>
      </c>
      <c r="K50" t="b">
        <v>1</v>
      </c>
      <c r="L50" t="b">
        <v>0</v>
      </c>
      <c r="M50" t="b">
        <v>0</v>
      </c>
      <c r="N50">
        <v>18</v>
      </c>
      <c r="O50" s="149">
        <v>7</v>
      </c>
      <c r="P50" s="149" t="s">
        <v>1810</v>
      </c>
      <c r="Q50" s="149">
        <v>2</v>
      </c>
      <c r="R50" s="149">
        <v>34.5</v>
      </c>
      <c r="S50" t="s">
        <v>1470</v>
      </c>
      <c r="T50"/>
      <c r="U50">
        <v>61.13</v>
      </c>
      <c r="V50">
        <v>-150.24361099999999</v>
      </c>
      <c r="W50" s="149" t="s">
        <v>1797</v>
      </c>
      <c r="Y50">
        <f>VLOOKUP(F50,'LOOKUP OPERATOR 05032023'!$A$2:$P$173,16,FALSE)</f>
        <v>0</v>
      </c>
    </row>
    <row r="51" spans="1:25" x14ac:dyDescent="0.25">
      <c r="A51" s="149">
        <v>331980</v>
      </c>
      <c r="B51" s="149" t="s">
        <v>815</v>
      </c>
      <c r="D51" s="149">
        <v>331980</v>
      </c>
      <c r="E51" t="s">
        <v>215</v>
      </c>
      <c r="F51" t="s">
        <v>1701</v>
      </c>
      <c r="H51" t="s">
        <v>214</v>
      </c>
      <c r="I51" t="s">
        <v>1702</v>
      </c>
      <c r="J51" t="s">
        <v>816</v>
      </c>
      <c r="K51" t="b">
        <v>0</v>
      </c>
      <c r="L51" t="b">
        <v>1</v>
      </c>
      <c r="M51" s="149" t="b">
        <v>0</v>
      </c>
      <c r="N51">
        <v>2.5950000000000002</v>
      </c>
      <c r="O51" s="149">
        <v>1</v>
      </c>
      <c r="P51" s="149" t="s">
        <v>1796</v>
      </c>
      <c r="Q51" s="149">
        <v>1</v>
      </c>
      <c r="R51" s="149">
        <v>7.2</v>
      </c>
      <c r="S51"/>
      <c r="T51"/>
      <c r="U51">
        <v>55.185830000000003</v>
      </c>
      <c r="V51">
        <v>-162.72111000000001</v>
      </c>
      <c r="W51" s="149" t="s">
        <v>1797</v>
      </c>
      <c r="Y51">
        <f>VLOOKUP(F51,'LOOKUP OPERATOR 05032023'!$A$2:$P$173,16,FALSE)</f>
        <v>88</v>
      </c>
    </row>
    <row r="52" spans="1:25" x14ac:dyDescent="0.25">
      <c r="A52" s="149">
        <v>331990</v>
      </c>
      <c r="B52" s="149" t="s">
        <v>817</v>
      </c>
      <c r="C52" s="149">
        <v>7437</v>
      </c>
      <c r="D52" s="149">
        <v>331990</v>
      </c>
      <c r="E52" t="s">
        <v>818</v>
      </c>
      <c r="F52" t="s">
        <v>1726</v>
      </c>
      <c r="G52" s="149">
        <v>6915</v>
      </c>
      <c r="H52" t="s">
        <v>212</v>
      </c>
      <c r="I52" t="s">
        <v>1727</v>
      </c>
      <c r="J52" t="s">
        <v>819</v>
      </c>
      <c r="K52" t="b">
        <v>1</v>
      </c>
      <c r="L52" t="b">
        <v>1</v>
      </c>
      <c r="M52" s="137" t="b">
        <v>0</v>
      </c>
      <c r="N52">
        <v>3.9</v>
      </c>
      <c r="O52" s="149">
        <v>1</v>
      </c>
      <c r="P52" s="149" t="s">
        <v>1796</v>
      </c>
      <c r="Q52" s="149">
        <v>1</v>
      </c>
      <c r="R52" s="149">
        <v>4.16</v>
      </c>
      <c r="S52" t="s">
        <v>1470</v>
      </c>
      <c r="T52"/>
      <c r="U52">
        <v>64.744169999999997</v>
      </c>
      <c r="V52">
        <v>-156.87360000000001</v>
      </c>
      <c r="W52" s="149" t="s">
        <v>1797</v>
      </c>
      <c r="Y52">
        <f>VLOOKUP(F52,'LOOKUP OPERATOR 05032023'!$A$2:$P$173,16,FALSE)</f>
        <v>274</v>
      </c>
    </row>
    <row r="53" spans="1:25" x14ac:dyDescent="0.25">
      <c r="A53" s="149">
        <v>331830</v>
      </c>
      <c r="B53" s="149" t="s">
        <v>820</v>
      </c>
      <c r="D53" s="149">
        <v>331830</v>
      </c>
      <c r="E53" t="s">
        <v>217</v>
      </c>
      <c r="F53" t="s">
        <v>1676</v>
      </c>
      <c r="H53" t="s">
        <v>216</v>
      </c>
      <c r="I53" t="s">
        <v>1677</v>
      </c>
      <c r="J53" t="s">
        <v>821</v>
      </c>
      <c r="K53" t="b">
        <v>0</v>
      </c>
      <c r="L53" t="b">
        <v>1</v>
      </c>
      <c r="M53" s="149" t="s">
        <v>1801</v>
      </c>
      <c r="N53">
        <v>0.34500000000000003</v>
      </c>
      <c r="O53" s="149">
        <v>1</v>
      </c>
      <c r="P53" s="149" t="s">
        <v>1796</v>
      </c>
      <c r="Q53" s="149">
        <v>1</v>
      </c>
      <c r="R53" s="149">
        <v>7.2</v>
      </c>
      <c r="S53"/>
      <c r="T53"/>
      <c r="U53">
        <v>65.572500000000005</v>
      </c>
      <c r="V53">
        <v>-144.80305999999999</v>
      </c>
      <c r="W53" s="149" t="s">
        <v>1797</v>
      </c>
      <c r="Y53">
        <f>VLOOKUP(F53,'LOOKUP OPERATOR 05032023'!$A$2:$P$173,16,FALSE)</f>
        <v>341</v>
      </c>
    </row>
    <row r="54" spans="1:25" x14ac:dyDescent="0.25">
      <c r="B54" s="149" t="s">
        <v>822</v>
      </c>
      <c r="C54" s="149">
        <v>57583</v>
      </c>
      <c r="E54" t="s">
        <v>542</v>
      </c>
      <c r="F54" t="s">
        <v>1691</v>
      </c>
      <c r="G54" s="149">
        <v>7353</v>
      </c>
      <c r="H54" t="s">
        <v>218</v>
      </c>
      <c r="I54" t="s">
        <v>1635</v>
      </c>
      <c r="J54" t="s">
        <v>596</v>
      </c>
      <c r="K54" t="b">
        <v>1</v>
      </c>
      <c r="L54" t="b">
        <v>0</v>
      </c>
      <c r="M54" t="b">
        <v>0</v>
      </c>
      <c r="N54">
        <v>40</v>
      </c>
      <c r="O54" s="149">
        <v>1</v>
      </c>
      <c r="P54" s="149" t="s">
        <v>1796</v>
      </c>
      <c r="Q54" s="149">
        <v>1</v>
      </c>
      <c r="R54" s="149">
        <v>138</v>
      </c>
      <c r="S54" t="s">
        <v>1470</v>
      </c>
      <c r="T54"/>
      <c r="U54">
        <v>64.816699999999997</v>
      </c>
      <c r="V54">
        <v>-147.72499999999999</v>
      </c>
      <c r="W54" s="149" t="s">
        <v>1797</v>
      </c>
      <c r="Y54">
        <f>VLOOKUP(F54,'LOOKUP OPERATOR 05032023'!$A$2:$P$173,16,FALSE)</f>
        <v>13</v>
      </c>
    </row>
    <row r="55" spans="1:25" x14ac:dyDescent="0.25">
      <c r="B55" s="149" t="s">
        <v>823</v>
      </c>
      <c r="C55" s="149">
        <v>56325</v>
      </c>
      <c r="E55" t="s">
        <v>219</v>
      </c>
      <c r="F55" t="s">
        <v>1691</v>
      </c>
      <c r="G55" s="149">
        <v>7353</v>
      </c>
      <c r="H55" t="s">
        <v>218</v>
      </c>
      <c r="I55" t="s">
        <v>1635</v>
      </c>
      <c r="J55" t="s">
        <v>596</v>
      </c>
      <c r="K55" t="b">
        <v>1</v>
      </c>
      <c r="L55" t="b">
        <v>0</v>
      </c>
      <c r="M55" t="b">
        <v>0</v>
      </c>
      <c r="N55">
        <v>23.1</v>
      </c>
      <c r="O55" s="149">
        <v>1</v>
      </c>
      <c r="P55" s="149" t="s">
        <v>1796</v>
      </c>
      <c r="Q55" s="149">
        <v>1</v>
      </c>
      <c r="R55" s="149">
        <v>138</v>
      </c>
      <c r="S55" t="s">
        <v>1470</v>
      </c>
      <c r="T55"/>
      <c r="U55">
        <v>64.028056000000007</v>
      </c>
      <c r="V55">
        <v>-145.71944400000001</v>
      </c>
      <c r="Y55">
        <f>VLOOKUP(F55,'LOOKUP OPERATOR 05032023'!$A$2:$P$173,16,FALSE)</f>
        <v>13</v>
      </c>
    </row>
    <row r="56" spans="1:25" x14ac:dyDescent="0.25">
      <c r="B56" s="149" t="s">
        <v>824</v>
      </c>
      <c r="C56" s="149">
        <v>57935</v>
      </c>
      <c r="E56" t="s">
        <v>825</v>
      </c>
      <c r="F56" t="s">
        <v>1691</v>
      </c>
      <c r="G56" s="149">
        <v>7353</v>
      </c>
      <c r="H56" t="s">
        <v>218</v>
      </c>
      <c r="I56" t="s">
        <v>1635</v>
      </c>
      <c r="J56" t="s">
        <v>596</v>
      </c>
      <c r="K56" t="b">
        <v>1</v>
      </c>
      <c r="L56" t="b">
        <v>0</v>
      </c>
      <c r="M56" t="b">
        <v>0</v>
      </c>
      <c r="N56">
        <v>24.6</v>
      </c>
      <c r="O56" s="149">
        <v>1</v>
      </c>
      <c r="P56" s="149" t="s">
        <v>1796</v>
      </c>
      <c r="Q56" s="149">
        <v>1</v>
      </c>
      <c r="R56" s="149">
        <v>138</v>
      </c>
      <c r="S56" t="s">
        <v>1470</v>
      </c>
      <c r="T56"/>
      <c r="U56">
        <v>64.058333000000005</v>
      </c>
      <c r="V56">
        <v>-148.9</v>
      </c>
      <c r="W56" s="149" t="s">
        <v>1797</v>
      </c>
      <c r="Y56">
        <f>VLOOKUP(F56,'LOOKUP OPERATOR 05032023'!$A$2:$P$173,16,FALSE)</f>
        <v>13</v>
      </c>
    </row>
    <row r="57" spans="1:25" x14ac:dyDescent="0.25">
      <c r="B57" s="149" t="s">
        <v>826</v>
      </c>
      <c r="C57" s="149">
        <v>6286</v>
      </c>
      <c r="E57" t="s">
        <v>77</v>
      </c>
      <c r="F57" t="s">
        <v>1691</v>
      </c>
      <c r="G57" s="149">
        <v>7353</v>
      </c>
      <c r="H57" t="s">
        <v>218</v>
      </c>
      <c r="I57" t="s">
        <v>1635</v>
      </c>
      <c r="J57" t="s">
        <v>596</v>
      </c>
      <c r="K57" t="b">
        <v>1</v>
      </c>
      <c r="L57" t="b">
        <v>0</v>
      </c>
      <c r="M57" t="b">
        <v>0</v>
      </c>
      <c r="N57">
        <v>42.2</v>
      </c>
      <c r="O57" s="149">
        <v>1</v>
      </c>
      <c r="P57" s="149" t="s">
        <v>1796</v>
      </c>
      <c r="Q57" s="149">
        <v>1</v>
      </c>
      <c r="R57" s="149">
        <v>69</v>
      </c>
      <c r="S57" t="s">
        <v>1470</v>
      </c>
      <c r="T57"/>
      <c r="U57">
        <v>64.854170999999994</v>
      </c>
      <c r="V57">
        <v>-147.71935099999999</v>
      </c>
      <c r="Y57">
        <f>VLOOKUP(F57,'LOOKUP OPERATOR 05032023'!$A$2:$P$173,16,FALSE)</f>
        <v>13</v>
      </c>
    </row>
    <row r="58" spans="1:25" x14ac:dyDescent="0.25">
      <c r="B58" s="149" t="s">
        <v>597</v>
      </c>
      <c r="C58" s="149">
        <v>7752</v>
      </c>
      <c r="E58" t="s">
        <v>81</v>
      </c>
      <c r="F58" t="s">
        <v>1493</v>
      </c>
      <c r="G58" s="149">
        <v>219</v>
      </c>
      <c r="H58" t="s">
        <v>78</v>
      </c>
      <c r="I58" t="s">
        <v>1503</v>
      </c>
      <c r="J58" t="s">
        <v>598</v>
      </c>
      <c r="K58" t="b">
        <v>1</v>
      </c>
      <c r="M58" t="b">
        <v>0</v>
      </c>
      <c r="N58">
        <v>4.5</v>
      </c>
      <c r="O58" s="149">
        <v>1</v>
      </c>
      <c r="P58" s="149" t="s">
        <v>1796</v>
      </c>
      <c r="Q58" s="149">
        <v>1</v>
      </c>
      <c r="R58" s="149">
        <v>34.5</v>
      </c>
      <c r="S58" t="s">
        <v>1470</v>
      </c>
      <c r="T58"/>
      <c r="U58">
        <v>55.476472000000001</v>
      </c>
      <c r="V58">
        <v>-133.14771999999999</v>
      </c>
      <c r="W58" s="149" t="s">
        <v>1797</v>
      </c>
      <c r="X58" t="s">
        <v>1812</v>
      </c>
      <c r="Y58">
        <f>VLOOKUP(F58,'LOOKUP OPERATOR 05032023'!$A$2:$P$173,16,FALSE)</f>
        <v>2</v>
      </c>
    </row>
    <row r="59" spans="1:25" x14ac:dyDescent="0.25">
      <c r="B59" s="149" t="s">
        <v>827</v>
      </c>
      <c r="C59" s="149">
        <v>6288</v>
      </c>
      <c r="E59" t="s">
        <v>220</v>
      </c>
      <c r="F59" t="s">
        <v>1691</v>
      </c>
      <c r="G59" s="149">
        <v>7353</v>
      </c>
      <c r="H59" t="s">
        <v>218</v>
      </c>
      <c r="I59" t="s">
        <v>1635</v>
      </c>
      <c r="J59" t="s">
        <v>596</v>
      </c>
      <c r="K59" t="b">
        <v>1</v>
      </c>
      <c r="L59" t="b">
        <v>0</v>
      </c>
      <c r="M59" t="b">
        <v>0</v>
      </c>
      <c r="N59">
        <v>92.8</v>
      </c>
      <c r="O59" s="149">
        <v>1</v>
      </c>
      <c r="P59" s="149" t="s">
        <v>1796</v>
      </c>
      <c r="Q59" s="149">
        <v>1</v>
      </c>
      <c r="R59" s="149">
        <v>138</v>
      </c>
      <c r="S59" t="s">
        <v>1470</v>
      </c>
      <c r="T59"/>
      <c r="U59">
        <v>63.854199999999999</v>
      </c>
      <c r="V59">
        <v>-148.94999999999999</v>
      </c>
      <c r="W59" s="149" t="s">
        <v>1797</v>
      </c>
      <c r="Y59">
        <f>VLOOKUP(F59,'LOOKUP OPERATOR 05032023'!$A$2:$P$173,16,FALSE)</f>
        <v>13</v>
      </c>
    </row>
    <row r="60" spans="1:25" x14ac:dyDescent="0.25">
      <c r="B60" s="149" t="s">
        <v>828</v>
      </c>
      <c r="C60" s="149">
        <v>6285</v>
      </c>
      <c r="E60" t="s">
        <v>221</v>
      </c>
      <c r="F60" t="s">
        <v>1691</v>
      </c>
      <c r="G60" s="149">
        <v>7353</v>
      </c>
      <c r="H60" t="s">
        <v>218</v>
      </c>
      <c r="I60" t="s">
        <v>1635</v>
      </c>
      <c r="J60" t="s">
        <v>596</v>
      </c>
      <c r="K60" t="b">
        <v>1</v>
      </c>
      <c r="L60" t="b">
        <v>0</v>
      </c>
      <c r="M60" t="b">
        <v>0</v>
      </c>
      <c r="N60">
        <v>181</v>
      </c>
      <c r="O60" s="149">
        <v>1</v>
      </c>
      <c r="P60" s="149" t="s">
        <v>1796</v>
      </c>
      <c r="Q60" s="149">
        <v>1</v>
      </c>
      <c r="R60" s="149">
        <v>138</v>
      </c>
      <c r="S60" t="s">
        <v>1470</v>
      </c>
      <c r="T60"/>
      <c r="U60">
        <v>64.735600000000005</v>
      </c>
      <c r="V60">
        <v>-147.34809999999999</v>
      </c>
      <c r="W60" s="149" t="s">
        <v>1797</v>
      </c>
      <c r="Y60">
        <f>VLOOKUP(F60,'LOOKUP OPERATOR 05032023'!$A$2:$P$173,16,FALSE)</f>
        <v>13</v>
      </c>
    </row>
    <row r="61" spans="1:25" x14ac:dyDescent="0.25">
      <c r="B61" s="149" t="s">
        <v>1298</v>
      </c>
      <c r="E61" t="s">
        <v>1299</v>
      </c>
      <c r="F61" t="s">
        <v>1691</v>
      </c>
      <c r="G61" s="149">
        <v>7353</v>
      </c>
      <c r="H61" t="s">
        <v>218</v>
      </c>
      <c r="I61" t="s">
        <v>1635</v>
      </c>
      <c r="J61" t="s">
        <v>596</v>
      </c>
      <c r="K61" t="b">
        <v>0</v>
      </c>
      <c r="L61" t="b">
        <v>0</v>
      </c>
      <c r="M61" t="b">
        <v>0</v>
      </c>
      <c r="S61"/>
      <c r="T61"/>
      <c r="W61" s="149" t="s">
        <v>1797</v>
      </c>
      <c r="Y61">
        <f>VLOOKUP(F61,'LOOKUP OPERATOR 05032023'!$A$2:$P$173,16,FALSE)</f>
        <v>13</v>
      </c>
    </row>
    <row r="62" spans="1:25" x14ac:dyDescent="0.25">
      <c r="A62" s="149">
        <v>332000</v>
      </c>
      <c r="B62" s="149" t="s">
        <v>829</v>
      </c>
      <c r="D62" s="149">
        <v>332000</v>
      </c>
      <c r="E62" t="s">
        <v>223</v>
      </c>
      <c r="F62" t="s">
        <v>1729</v>
      </c>
      <c r="H62" t="s">
        <v>222</v>
      </c>
      <c r="I62" t="s">
        <v>1730</v>
      </c>
      <c r="J62" t="s">
        <v>830</v>
      </c>
      <c r="K62" t="b">
        <v>0</v>
      </c>
      <c r="L62" t="b">
        <v>1</v>
      </c>
      <c r="M62" s="149" t="s">
        <v>1801</v>
      </c>
      <c r="N62">
        <v>0.72</v>
      </c>
      <c r="O62" s="149">
        <v>1</v>
      </c>
      <c r="P62" s="149" t="s">
        <v>1796</v>
      </c>
      <c r="Q62" s="149">
        <v>1</v>
      </c>
      <c r="R62" s="149">
        <v>7.2</v>
      </c>
      <c r="S62"/>
      <c r="T62"/>
      <c r="U62">
        <v>64.543329999999997</v>
      </c>
      <c r="V62">
        <v>-163.02916999999999</v>
      </c>
      <c r="W62" s="149" t="s">
        <v>1797</v>
      </c>
      <c r="Y62">
        <f>VLOOKUP(F62,'LOOKUP OPERATOR 05032023'!$A$2:$P$173,16,FALSE)</f>
        <v>373</v>
      </c>
    </row>
    <row r="63" spans="1:25" x14ac:dyDescent="0.25">
      <c r="A63" s="149">
        <v>332020</v>
      </c>
      <c r="B63" s="149" t="s">
        <v>833</v>
      </c>
      <c r="C63" s="149">
        <v>7174</v>
      </c>
      <c r="D63" s="149">
        <v>332020</v>
      </c>
      <c r="E63" t="s">
        <v>834</v>
      </c>
      <c r="F63" t="s">
        <v>1724</v>
      </c>
      <c r="G63" s="149">
        <v>7833</v>
      </c>
      <c r="H63" t="s">
        <v>225</v>
      </c>
      <c r="I63" t="s">
        <v>1725</v>
      </c>
      <c r="J63" t="s">
        <v>835</v>
      </c>
      <c r="K63" t="b">
        <v>1</v>
      </c>
      <c r="L63" t="b">
        <v>1</v>
      </c>
      <c r="M63" t="b">
        <v>1</v>
      </c>
      <c r="N63">
        <v>3.4</v>
      </c>
      <c r="O63" s="149">
        <v>1</v>
      </c>
      <c r="P63" s="149" t="s">
        <v>1796</v>
      </c>
      <c r="Q63" s="149">
        <v>1</v>
      </c>
      <c r="R63" s="149">
        <v>4.16</v>
      </c>
      <c r="S63" t="s">
        <v>1470</v>
      </c>
      <c r="T63"/>
      <c r="U63">
        <v>66.566287000000003</v>
      </c>
      <c r="V63">
        <v>-145.253052</v>
      </c>
      <c r="W63" s="149" t="s">
        <v>1797</v>
      </c>
      <c r="Y63">
        <f>VLOOKUP(F63,'LOOKUP OPERATOR 05032023'!$A$2:$P$173,16,FALSE)</f>
        <v>63</v>
      </c>
    </row>
    <row r="64" spans="1:25" x14ac:dyDescent="0.25">
      <c r="B64" s="149" t="s">
        <v>836</v>
      </c>
      <c r="C64" s="149">
        <v>6292</v>
      </c>
      <c r="E64" t="s">
        <v>228</v>
      </c>
      <c r="F64" t="s">
        <v>1705</v>
      </c>
      <c r="G64" s="149">
        <v>19558</v>
      </c>
      <c r="H64" t="s">
        <v>227</v>
      </c>
      <c r="I64" t="s">
        <v>1635</v>
      </c>
      <c r="J64" t="s">
        <v>596</v>
      </c>
      <c r="K64" t="b">
        <v>1</v>
      </c>
      <c r="L64" t="b">
        <v>0</v>
      </c>
      <c r="M64" t="b">
        <v>0</v>
      </c>
      <c r="N64">
        <v>76.7</v>
      </c>
      <c r="O64" s="149">
        <v>1</v>
      </c>
      <c r="P64" s="149" t="s">
        <v>1796</v>
      </c>
      <c r="Q64" s="149">
        <v>1</v>
      </c>
      <c r="R64" s="149">
        <v>69</v>
      </c>
      <c r="S64">
        <v>115</v>
      </c>
      <c r="T64"/>
      <c r="U64">
        <v>60.6935</v>
      </c>
      <c r="V64">
        <v>-151.38740000000001</v>
      </c>
      <c r="W64" s="149" t="s">
        <v>1797</v>
      </c>
      <c r="Y64">
        <f>VLOOKUP(F64,'LOOKUP OPERATOR 05032023'!$A$2:$P$173,16,FALSE)</f>
        <v>32</v>
      </c>
    </row>
    <row r="65" spans="1:25" x14ac:dyDescent="0.25">
      <c r="B65" s="149" t="s">
        <v>838</v>
      </c>
      <c r="C65" s="149">
        <v>7367</v>
      </c>
      <c r="E65" t="s">
        <v>229</v>
      </c>
      <c r="F65" t="s">
        <v>1705</v>
      </c>
      <c r="G65" s="149">
        <v>19558</v>
      </c>
      <c r="H65" t="s">
        <v>227</v>
      </c>
      <c r="I65" t="s">
        <v>1635</v>
      </c>
      <c r="J65" t="s">
        <v>596</v>
      </c>
      <c r="K65" t="b">
        <v>1</v>
      </c>
      <c r="L65" t="b">
        <v>0</v>
      </c>
      <c r="M65" t="b">
        <v>0</v>
      </c>
      <c r="N65">
        <v>126</v>
      </c>
      <c r="O65" s="149">
        <v>1</v>
      </c>
      <c r="P65" s="149" t="s">
        <v>1796</v>
      </c>
      <c r="Q65" s="149">
        <v>1</v>
      </c>
      <c r="R65" s="149">
        <v>115</v>
      </c>
      <c r="S65" t="s">
        <v>1470</v>
      </c>
      <c r="T65"/>
      <c r="U65">
        <v>59.778619999999997</v>
      </c>
      <c r="V65">
        <v>-150.94014999999999</v>
      </c>
      <c r="W65" s="149" t="s">
        <v>1797</v>
      </c>
      <c r="Y65">
        <f>VLOOKUP(F65,'LOOKUP OPERATOR 05032023'!$A$2:$P$173,16,FALSE)</f>
        <v>32</v>
      </c>
    </row>
    <row r="66" spans="1:25" x14ac:dyDescent="0.25">
      <c r="B66" s="149" t="s">
        <v>839</v>
      </c>
      <c r="C66" s="149">
        <v>55966</v>
      </c>
      <c r="E66" t="s">
        <v>230</v>
      </c>
      <c r="F66" t="s">
        <v>1705</v>
      </c>
      <c r="G66" s="149">
        <v>19558</v>
      </c>
      <c r="H66" t="s">
        <v>227</v>
      </c>
      <c r="I66" t="s">
        <v>1635</v>
      </c>
      <c r="J66" t="s">
        <v>596</v>
      </c>
      <c r="K66" t="b">
        <v>1</v>
      </c>
      <c r="L66" t="b">
        <v>0</v>
      </c>
      <c r="M66" t="b">
        <v>0</v>
      </c>
      <c r="N66">
        <v>80.8</v>
      </c>
      <c r="O66" s="149">
        <v>1</v>
      </c>
      <c r="P66" s="149" t="s">
        <v>1796</v>
      </c>
      <c r="Q66" s="149">
        <v>1</v>
      </c>
      <c r="R66" s="149">
        <v>115</v>
      </c>
      <c r="S66" t="s">
        <v>1470</v>
      </c>
      <c r="T66"/>
      <c r="U66">
        <v>60.676538999999998</v>
      </c>
      <c r="V66">
        <v>-151.377713</v>
      </c>
      <c r="W66" s="149" t="s">
        <v>1797</v>
      </c>
      <c r="Y66">
        <f>VLOOKUP(F66,'LOOKUP OPERATOR 05032023'!$A$2:$P$173,16,FALSE)</f>
        <v>32</v>
      </c>
    </row>
    <row r="67" spans="1:25" x14ac:dyDescent="0.25">
      <c r="B67" s="149" t="s">
        <v>840</v>
      </c>
      <c r="C67" s="149">
        <v>6283</v>
      </c>
      <c r="E67" t="s">
        <v>231</v>
      </c>
      <c r="F67" t="s">
        <v>1705</v>
      </c>
      <c r="G67" s="149">
        <v>19558</v>
      </c>
      <c r="H67" t="s">
        <v>227</v>
      </c>
      <c r="I67" t="s">
        <v>1635</v>
      </c>
      <c r="J67" t="s">
        <v>596</v>
      </c>
      <c r="K67" t="b">
        <v>1</v>
      </c>
      <c r="L67" t="b">
        <v>0</v>
      </c>
      <c r="M67" t="b">
        <v>0</v>
      </c>
      <c r="N67">
        <v>2.2000000000000002</v>
      </c>
      <c r="O67" s="149">
        <v>1</v>
      </c>
      <c r="P67" s="149" t="s">
        <v>1796</v>
      </c>
      <c r="Q67" s="149">
        <v>1</v>
      </c>
      <c r="R67" s="149">
        <v>12.4</v>
      </c>
      <c r="S67" t="s">
        <v>1470</v>
      </c>
      <c r="T67"/>
      <c r="U67">
        <v>59.439542000000003</v>
      </c>
      <c r="V67">
        <v>-151.71343899999999</v>
      </c>
      <c r="Y67">
        <f>VLOOKUP(F67,'LOOKUP OPERATOR 05032023'!$A$2:$P$173,16,FALSE)</f>
        <v>32</v>
      </c>
    </row>
    <row r="68" spans="1:25" x14ac:dyDescent="0.25">
      <c r="B68" s="149" t="s">
        <v>841</v>
      </c>
      <c r="C68" s="149">
        <v>4252</v>
      </c>
      <c r="E68" t="s">
        <v>842</v>
      </c>
      <c r="F68" t="s">
        <v>1813</v>
      </c>
      <c r="G68" s="149">
        <v>288</v>
      </c>
      <c r="H68" t="s">
        <v>1300</v>
      </c>
      <c r="I68" t="s">
        <v>1635</v>
      </c>
      <c r="J68" t="s">
        <v>596</v>
      </c>
      <c r="K68" t="b">
        <v>0</v>
      </c>
      <c r="L68" t="b">
        <v>0</v>
      </c>
      <c r="M68" t="b">
        <v>0</v>
      </c>
      <c r="N68">
        <v>50</v>
      </c>
      <c r="O68" s="149">
        <v>1</v>
      </c>
      <c r="P68" s="149" t="s">
        <v>1796</v>
      </c>
      <c r="Q68" s="149">
        <v>1</v>
      </c>
      <c r="R68" s="149">
        <v>115</v>
      </c>
      <c r="S68" t="s">
        <v>1470</v>
      </c>
      <c r="T68"/>
      <c r="U68">
        <v>60.499443999999997</v>
      </c>
      <c r="V68">
        <v>-150.99722199999999</v>
      </c>
      <c r="W68" s="149" t="s">
        <v>1797</v>
      </c>
      <c r="Y68">
        <f>VLOOKUP(F68,'LOOKUP OPERATOR 05032023'!$A$2:$P$173,16,FALSE)</f>
        <v>345</v>
      </c>
    </row>
    <row r="69" spans="1:25" x14ac:dyDescent="0.25">
      <c r="B69" s="149" t="s">
        <v>841</v>
      </c>
      <c r="C69" s="149">
        <v>57206</v>
      </c>
      <c r="E69" t="s">
        <v>842</v>
      </c>
      <c r="F69" t="s">
        <v>1705</v>
      </c>
      <c r="G69" s="149">
        <v>19558</v>
      </c>
      <c r="H69" t="s">
        <v>227</v>
      </c>
      <c r="I69" t="s">
        <v>1635</v>
      </c>
      <c r="J69" t="s">
        <v>596</v>
      </c>
      <c r="K69" t="b">
        <v>1</v>
      </c>
      <c r="L69" t="b">
        <v>0</v>
      </c>
      <c r="M69" t="b">
        <v>0</v>
      </c>
      <c r="N69">
        <v>50</v>
      </c>
      <c r="O69" s="149">
        <v>1</v>
      </c>
      <c r="P69" s="149" t="s">
        <v>1796</v>
      </c>
      <c r="Q69" s="149">
        <v>1</v>
      </c>
      <c r="R69" s="149">
        <v>115</v>
      </c>
      <c r="S69" t="s">
        <v>1470</v>
      </c>
      <c r="T69"/>
      <c r="U69">
        <v>60.499443999999997</v>
      </c>
      <c r="V69">
        <v>-150.99722199999999</v>
      </c>
      <c r="W69" s="149" t="s">
        <v>1797</v>
      </c>
      <c r="Y69">
        <f>VLOOKUP(F69,'LOOKUP OPERATOR 05032023'!$A$2:$P$173,16,FALSE)</f>
        <v>32</v>
      </c>
    </row>
    <row r="70" spans="1:25" x14ac:dyDescent="0.25">
      <c r="B70" s="149" t="s">
        <v>600</v>
      </c>
      <c r="C70" s="149">
        <v>7751</v>
      </c>
      <c r="E70" t="s">
        <v>601</v>
      </c>
      <c r="F70" t="s">
        <v>1493</v>
      </c>
      <c r="G70" s="149">
        <v>219</v>
      </c>
      <c r="H70" t="s">
        <v>78</v>
      </c>
      <c r="I70" t="s">
        <v>1577</v>
      </c>
      <c r="J70" t="s">
        <v>602</v>
      </c>
      <c r="K70" t="b">
        <v>1</v>
      </c>
      <c r="M70" t="b">
        <v>0</v>
      </c>
      <c r="N70">
        <v>4</v>
      </c>
      <c r="O70" s="149">
        <v>1</v>
      </c>
      <c r="P70" s="149" t="s">
        <v>1796</v>
      </c>
      <c r="Q70" s="149">
        <v>1</v>
      </c>
      <c r="R70" s="149">
        <v>34.5</v>
      </c>
      <c r="S70" t="s">
        <v>1470</v>
      </c>
      <c r="T70"/>
      <c r="U70">
        <v>59.535699999999999</v>
      </c>
      <c r="V70">
        <v>-135.2123</v>
      </c>
      <c r="W70" s="149" t="s">
        <v>1797</v>
      </c>
      <c r="X70" t="s">
        <v>1812</v>
      </c>
      <c r="Y70">
        <f>VLOOKUP(F70,'LOOKUP OPERATOR 05032023'!$A$2:$P$173,16,FALSE)</f>
        <v>2</v>
      </c>
    </row>
    <row r="71" spans="1:25" x14ac:dyDescent="0.25">
      <c r="A71" s="149">
        <v>332030</v>
      </c>
      <c r="B71" s="149" t="s">
        <v>843</v>
      </c>
      <c r="D71" s="149">
        <v>332030</v>
      </c>
      <c r="E71" t="s">
        <v>233</v>
      </c>
      <c r="F71" t="s">
        <v>1741</v>
      </c>
      <c r="H71" t="s">
        <v>232</v>
      </c>
      <c r="I71" t="s">
        <v>1742</v>
      </c>
      <c r="J71" t="s">
        <v>844</v>
      </c>
      <c r="K71" t="b">
        <v>0</v>
      </c>
      <c r="L71" t="b">
        <v>1</v>
      </c>
      <c r="M71" s="149" t="s">
        <v>1801</v>
      </c>
      <c r="N71">
        <v>0.36499999999999999</v>
      </c>
      <c r="O71" s="149">
        <v>1</v>
      </c>
      <c r="P71" s="149" t="s">
        <v>1796</v>
      </c>
      <c r="Q71" s="149">
        <v>1</v>
      </c>
      <c r="R71" s="149">
        <v>7.2</v>
      </c>
      <c r="S71" t="s">
        <v>501</v>
      </c>
      <c r="T71"/>
      <c r="U71">
        <v>66.04889</v>
      </c>
      <c r="V71">
        <v>-154.25556</v>
      </c>
      <c r="W71" s="149" t="s">
        <v>1797</v>
      </c>
      <c r="Y71">
        <f>VLOOKUP(F71,'LOOKUP OPERATOR 05032023'!$A$2:$P$173,16,FALSE)</f>
        <v>332</v>
      </c>
    </row>
    <row r="72" spans="1:25" x14ac:dyDescent="0.25">
      <c r="A72" s="149">
        <v>332040</v>
      </c>
      <c r="B72" s="149" t="s">
        <v>845</v>
      </c>
      <c r="D72" s="149">
        <v>332040</v>
      </c>
      <c r="E72" t="s">
        <v>235</v>
      </c>
      <c r="F72" t="s">
        <v>1745</v>
      </c>
      <c r="H72" t="s">
        <v>234</v>
      </c>
      <c r="I72" t="s">
        <v>1746</v>
      </c>
      <c r="J72" t="s">
        <v>846</v>
      </c>
      <c r="K72" t="b">
        <v>0</v>
      </c>
      <c r="L72" t="b">
        <v>1</v>
      </c>
      <c r="M72" s="149" t="s">
        <v>1801</v>
      </c>
      <c r="N72">
        <v>0.20100000000000001</v>
      </c>
      <c r="O72" s="149">
        <v>1</v>
      </c>
      <c r="P72" s="149" t="s">
        <v>1796</v>
      </c>
      <c r="Q72" s="149">
        <v>1</v>
      </c>
      <c r="R72" s="149">
        <v>7.2</v>
      </c>
      <c r="S72" t="s">
        <v>501</v>
      </c>
      <c r="T72"/>
      <c r="U72">
        <v>59.327779999999997</v>
      </c>
      <c r="V72">
        <v>-155.89472000000001</v>
      </c>
      <c r="W72" s="149" t="s">
        <v>1797</v>
      </c>
      <c r="Y72">
        <f>VLOOKUP(F72,'LOOKUP OPERATOR 05032023'!$A$2:$P$173,16,FALSE)</f>
        <v>681</v>
      </c>
    </row>
    <row r="73" spans="1:25" x14ac:dyDescent="0.25">
      <c r="A73" s="149">
        <v>332050</v>
      </c>
      <c r="B73" s="149" t="s">
        <v>847</v>
      </c>
      <c r="C73" s="149">
        <v>7183</v>
      </c>
      <c r="D73" s="149">
        <v>332050</v>
      </c>
      <c r="E73" t="s">
        <v>237</v>
      </c>
      <c r="F73" t="s">
        <v>1747</v>
      </c>
      <c r="G73" s="149">
        <v>9188</v>
      </c>
      <c r="H73" t="s">
        <v>236</v>
      </c>
      <c r="I73" t="s">
        <v>1748</v>
      </c>
      <c r="J73" t="s">
        <v>848</v>
      </c>
      <c r="K73" t="b">
        <v>1</v>
      </c>
      <c r="L73" t="b">
        <v>1</v>
      </c>
      <c r="M73" t="b">
        <v>1</v>
      </c>
      <c r="N73">
        <v>1.7</v>
      </c>
      <c r="O73" s="149">
        <v>1</v>
      </c>
      <c r="P73" s="149" t="s">
        <v>1796</v>
      </c>
      <c r="Q73" s="149">
        <v>1</v>
      </c>
      <c r="R73" s="149">
        <v>2.5</v>
      </c>
      <c r="S73" t="s">
        <v>1470</v>
      </c>
      <c r="T73"/>
      <c r="U73">
        <v>59.899054</v>
      </c>
      <c r="V73">
        <v>-154.698735</v>
      </c>
      <c r="W73" s="149" t="s">
        <v>1797</v>
      </c>
      <c r="Y73">
        <f>VLOOKUP(F73,'LOOKUP OPERATOR 05032023'!$A$2:$P$173,16,FALSE)</f>
        <v>280</v>
      </c>
    </row>
    <row r="74" spans="1:25" x14ac:dyDescent="0.25">
      <c r="A74" s="149">
        <v>332650</v>
      </c>
      <c r="B74" s="149" t="s">
        <v>850</v>
      </c>
      <c r="C74" s="149">
        <v>7462</v>
      </c>
      <c r="D74" s="149">
        <v>332650</v>
      </c>
      <c r="E74" t="s">
        <v>239</v>
      </c>
      <c r="F74" t="s">
        <v>1637</v>
      </c>
      <c r="G74" s="149">
        <v>18963</v>
      </c>
      <c r="H74" t="s">
        <v>238</v>
      </c>
      <c r="I74" t="s">
        <v>1638</v>
      </c>
      <c r="J74" t="s">
        <v>851</v>
      </c>
      <c r="K74" t="b">
        <v>1</v>
      </c>
      <c r="L74" t="b">
        <v>1</v>
      </c>
      <c r="M74" t="b">
        <v>1</v>
      </c>
      <c r="N74">
        <v>1.585</v>
      </c>
      <c r="O74" s="149">
        <v>1</v>
      </c>
      <c r="P74" s="149" t="s">
        <v>1796</v>
      </c>
      <c r="Q74" s="149">
        <v>1</v>
      </c>
      <c r="R74" s="149">
        <v>12.47</v>
      </c>
      <c r="S74" t="s">
        <v>1470</v>
      </c>
      <c r="T74"/>
      <c r="U74">
        <v>57.499166000000002</v>
      </c>
      <c r="V74">
        <v>-134.58614</v>
      </c>
      <c r="W74" s="149" t="s">
        <v>1797</v>
      </c>
      <c r="Y74">
        <f>VLOOKUP(F74,'LOOKUP OPERATOR 05032023'!$A$2:$P$173,16,FALSE)</f>
        <v>240</v>
      </c>
    </row>
    <row r="75" spans="1:25" x14ac:dyDescent="0.25">
      <c r="A75" s="149">
        <v>332670</v>
      </c>
      <c r="B75" s="149" t="s">
        <v>852</v>
      </c>
      <c r="C75" s="149">
        <v>7463</v>
      </c>
      <c r="D75" s="149">
        <v>332670</v>
      </c>
      <c r="E75" t="s">
        <v>241</v>
      </c>
      <c r="F75" t="s">
        <v>1637</v>
      </c>
      <c r="G75" s="149">
        <v>18963</v>
      </c>
      <c r="H75" t="s">
        <v>238</v>
      </c>
      <c r="I75" t="s">
        <v>1739</v>
      </c>
      <c r="J75" t="s">
        <v>853</v>
      </c>
      <c r="K75" t="b">
        <v>1</v>
      </c>
      <c r="L75" t="b">
        <v>1</v>
      </c>
      <c r="M75" t="b">
        <v>1</v>
      </c>
      <c r="N75">
        <v>3.0500000000000003</v>
      </c>
      <c r="O75" s="149">
        <v>1</v>
      </c>
      <c r="P75" s="149" t="s">
        <v>1796</v>
      </c>
      <c r="Q75" s="149">
        <v>1</v>
      </c>
      <c r="R75" s="149">
        <v>12.47</v>
      </c>
      <c r="S75" t="s">
        <v>1470</v>
      </c>
      <c r="T75"/>
      <c r="U75">
        <v>58.106431999999998</v>
      </c>
      <c r="V75">
        <v>-135.43073999999999</v>
      </c>
      <c r="W75" s="149" t="s">
        <v>1797</v>
      </c>
      <c r="Y75">
        <f>VLOOKUP(F75,'LOOKUP OPERATOR 05032023'!$A$2:$P$173,16,FALSE)</f>
        <v>240</v>
      </c>
    </row>
    <row r="76" spans="1:25" x14ac:dyDescent="0.25">
      <c r="A76" s="149">
        <v>332680</v>
      </c>
      <c r="B76" s="149" t="s">
        <v>854</v>
      </c>
      <c r="C76" s="149">
        <v>7464</v>
      </c>
      <c r="D76" s="149">
        <v>332680</v>
      </c>
      <c r="E76" t="s">
        <v>242</v>
      </c>
      <c r="F76" t="s">
        <v>1637</v>
      </c>
      <c r="G76" s="149">
        <v>18963</v>
      </c>
      <c r="H76" t="s">
        <v>238</v>
      </c>
      <c r="I76" t="s">
        <v>1749</v>
      </c>
      <c r="J76" t="s">
        <v>855</v>
      </c>
      <c r="K76" t="b">
        <v>1</v>
      </c>
      <c r="L76" t="b">
        <v>1</v>
      </c>
      <c r="M76" s="137" t="b">
        <v>0</v>
      </c>
      <c r="N76">
        <v>3.1</v>
      </c>
      <c r="O76" s="149">
        <v>1</v>
      </c>
      <c r="P76" s="149" t="s">
        <v>1796</v>
      </c>
      <c r="Q76" s="149">
        <v>1</v>
      </c>
      <c r="R76" s="149">
        <v>12.47</v>
      </c>
      <c r="S76" t="s">
        <v>1470</v>
      </c>
      <c r="T76"/>
      <c r="U76">
        <v>56.962983000000001</v>
      </c>
      <c r="V76">
        <v>-133.92255700000001</v>
      </c>
      <c r="W76" s="149" t="s">
        <v>1797</v>
      </c>
      <c r="Y76">
        <f>VLOOKUP(F76,'LOOKUP OPERATOR 05032023'!$A$2:$P$173,16,FALSE)</f>
        <v>240</v>
      </c>
    </row>
    <row r="77" spans="1:25" x14ac:dyDescent="0.25">
      <c r="A77" s="149">
        <v>332660</v>
      </c>
      <c r="B77" s="149" t="s">
        <v>856</v>
      </c>
      <c r="C77" s="149">
        <v>7467</v>
      </c>
      <c r="D77" s="149">
        <v>332660</v>
      </c>
      <c r="E77" t="s">
        <v>240</v>
      </c>
      <c r="F77" t="s">
        <v>1637</v>
      </c>
      <c r="G77" s="149">
        <v>18963</v>
      </c>
      <c r="H77" t="s">
        <v>238</v>
      </c>
      <c r="I77" t="s">
        <v>1577</v>
      </c>
      <c r="J77" t="s">
        <v>602</v>
      </c>
      <c r="K77" t="b">
        <v>0</v>
      </c>
      <c r="L77" t="b">
        <v>1</v>
      </c>
      <c r="M77" s="149" t="s">
        <v>1798</v>
      </c>
      <c r="N77">
        <v>0.6</v>
      </c>
      <c r="O77" s="149">
        <v>1</v>
      </c>
      <c r="P77" s="149" t="s">
        <v>1796</v>
      </c>
      <c r="Q77" s="149">
        <v>1</v>
      </c>
      <c r="S77" t="s">
        <v>501</v>
      </c>
      <c r="T77"/>
      <c r="W77" s="149" t="s">
        <v>1797</v>
      </c>
      <c r="Y77">
        <f>VLOOKUP(F77,'LOOKUP OPERATOR 05032023'!$A$2:$P$173,16,FALSE)</f>
        <v>240</v>
      </c>
    </row>
    <row r="78" spans="1:25" x14ac:dyDescent="0.25">
      <c r="A78" s="149">
        <v>332700</v>
      </c>
      <c r="B78" s="149" t="s">
        <v>1392</v>
      </c>
      <c r="D78" s="149">
        <v>332700</v>
      </c>
      <c r="E78" t="s">
        <v>399</v>
      </c>
      <c r="F78" t="s">
        <v>1637</v>
      </c>
      <c r="H78" t="s">
        <v>238</v>
      </c>
      <c r="I78" t="s">
        <v>1577</v>
      </c>
      <c r="J78" t="s">
        <v>602</v>
      </c>
      <c r="K78" t="b">
        <v>0</v>
      </c>
      <c r="L78" t="b">
        <v>1</v>
      </c>
      <c r="M78" s="149" t="b">
        <v>0</v>
      </c>
      <c r="O78" s="149">
        <v>1</v>
      </c>
      <c r="P78" s="149" t="s">
        <v>1796</v>
      </c>
      <c r="Q78" s="149">
        <v>1</v>
      </c>
      <c r="S78" t="s">
        <v>501</v>
      </c>
      <c r="T78"/>
      <c r="W78" s="149" t="s">
        <v>1797</v>
      </c>
      <c r="Y78">
        <f>VLOOKUP(F78,'LOOKUP OPERATOR 05032023'!$A$2:$P$173,16,FALSE)</f>
        <v>240</v>
      </c>
    </row>
    <row r="79" spans="1:25" x14ac:dyDescent="0.25">
      <c r="B79" s="149" t="s">
        <v>1393</v>
      </c>
      <c r="E79" s="218" t="s">
        <v>1814</v>
      </c>
      <c r="F79" t="s">
        <v>1637</v>
      </c>
      <c r="G79" s="149">
        <v>18963</v>
      </c>
      <c r="H79" t="s">
        <v>238</v>
      </c>
      <c r="I79" t="s">
        <v>1577</v>
      </c>
      <c r="J79" t="s">
        <v>602</v>
      </c>
      <c r="K79" t="b">
        <v>0</v>
      </c>
      <c r="M79" t="b">
        <v>0</v>
      </c>
      <c r="N79">
        <v>0.6</v>
      </c>
      <c r="O79" s="149">
        <v>1</v>
      </c>
      <c r="P79" s="149" t="s">
        <v>1796</v>
      </c>
      <c r="Q79" s="149">
        <v>1</v>
      </c>
      <c r="S79" t="s">
        <v>501</v>
      </c>
      <c r="T79"/>
      <c r="W79" s="149" t="s">
        <v>1797</v>
      </c>
      <c r="Y79">
        <f>VLOOKUP(F79,'LOOKUP OPERATOR 05032023'!$A$2:$P$173,16,FALSE)</f>
        <v>240</v>
      </c>
    </row>
    <row r="80" spans="1:25" x14ac:dyDescent="0.25">
      <c r="A80" s="149">
        <v>332060</v>
      </c>
      <c r="B80" s="149" t="s">
        <v>857</v>
      </c>
      <c r="D80" s="149">
        <v>332060</v>
      </c>
      <c r="E80" t="s">
        <v>244</v>
      </c>
      <c r="F80" t="s">
        <v>1707</v>
      </c>
      <c r="H80" t="s">
        <v>243</v>
      </c>
      <c r="I80" t="s">
        <v>1708</v>
      </c>
      <c r="J80" t="s">
        <v>858</v>
      </c>
      <c r="K80" t="b">
        <v>0</v>
      </c>
      <c r="L80" t="b">
        <v>1</v>
      </c>
      <c r="M80" s="149" t="s">
        <v>1801</v>
      </c>
      <c r="N80">
        <v>0.57699999999999996</v>
      </c>
      <c r="O80" s="149">
        <v>1</v>
      </c>
      <c r="P80" s="149" t="s">
        <v>1796</v>
      </c>
      <c r="Q80" s="149">
        <v>1</v>
      </c>
      <c r="R80" s="149">
        <v>7.2</v>
      </c>
      <c r="S80" t="s">
        <v>501</v>
      </c>
      <c r="T80"/>
      <c r="U80">
        <v>66.074969999999993</v>
      </c>
      <c r="V80">
        <v>-162.71274</v>
      </c>
      <c r="W80" s="149" t="s">
        <v>1797</v>
      </c>
      <c r="Y80">
        <f>VLOOKUP(F80,'LOOKUP OPERATOR 05032023'!$A$2:$P$173,16,FALSE)</f>
        <v>369</v>
      </c>
    </row>
    <row r="81" spans="1:25" x14ac:dyDescent="0.25">
      <c r="B81" s="149" t="s">
        <v>604</v>
      </c>
      <c r="C81" s="149">
        <v>56542</v>
      </c>
      <c r="E81" t="s">
        <v>605</v>
      </c>
      <c r="F81" t="s">
        <v>1493</v>
      </c>
      <c r="G81" s="149">
        <v>219</v>
      </c>
      <c r="H81" t="s">
        <v>78</v>
      </c>
      <c r="I81" t="s">
        <v>1577</v>
      </c>
      <c r="J81" t="s">
        <v>602</v>
      </c>
      <c r="K81" t="b">
        <v>1</v>
      </c>
      <c r="M81" t="b">
        <v>0</v>
      </c>
      <c r="N81">
        <v>3</v>
      </c>
      <c r="O81" s="149">
        <v>1</v>
      </c>
      <c r="P81" s="149" t="s">
        <v>1796</v>
      </c>
      <c r="Q81" s="149">
        <v>1</v>
      </c>
      <c r="R81" s="149">
        <v>34.5</v>
      </c>
      <c r="S81" t="s">
        <v>1470</v>
      </c>
      <c r="T81"/>
      <c r="U81">
        <v>59.407200000000003</v>
      </c>
      <c r="V81">
        <v>-135.3408</v>
      </c>
      <c r="W81" s="149" t="s">
        <v>1797</v>
      </c>
      <c r="X81" t="s">
        <v>1812</v>
      </c>
      <c r="Y81">
        <f>VLOOKUP(F81,'LOOKUP OPERATOR 05032023'!$A$2:$P$173,16,FALSE)</f>
        <v>2</v>
      </c>
    </row>
    <row r="82" spans="1:25" x14ac:dyDescent="0.25">
      <c r="B82" s="149" t="s">
        <v>1394</v>
      </c>
      <c r="C82" s="213">
        <v>59027</v>
      </c>
      <c r="E82" s="214" t="s">
        <v>1815</v>
      </c>
      <c r="F82" t="s">
        <v>1816</v>
      </c>
      <c r="G82" s="219">
        <v>60223</v>
      </c>
      <c r="H82" s="220" t="s">
        <v>1817</v>
      </c>
      <c r="I82" t="s">
        <v>1632</v>
      </c>
      <c r="J82" t="s">
        <v>860</v>
      </c>
      <c r="K82" t="b">
        <v>0</v>
      </c>
      <c r="L82" t="b">
        <v>0</v>
      </c>
      <c r="M82" s="173" t="b">
        <v>0</v>
      </c>
      <c r="N82" s="137"/>
      <c r="O82" s="173"/>
      <c r="P82" s="173" t="s">
        <v>1796</v>
      </c>
      <c r="Q82" s="173">
        <v>1</v>
      </c>
      <c r="R82" s="221">
        <v>34.5</v>
      </c>
      <c r="S82" s="173"/>
      <c r="T82" s="173"/>
      <c r="U82" s="222">
        <v>55.419443999999999</v>
      </c>
      <c r="V82" s="222">
        <v>-131.537778</v>
      </c>
      <c r="W82" s="173"/>
      <c r="Y82">
        <f>VLOOKUP(F82,'LOOKUP OPERATOR 05032023'!$A$2:$P$173,16,FALSE)</f>
        <v>765</v>
      </c>
    </row>
    <row r="83" spans="1:25" x14ac:dyDescent="0.25">
      <c r="B83" s="149" t="s">
        <v>859</v>
      </c>
      <c r="C83" s="149">
        <v>6580</v>
      </c>
      <c r="E83" t="s">
        <v>246</v>
      </c>
      <c r="F83" t="s">
        <v>1718</v>
      </c>
      <c r="G83" s="149">
        <v>10210</v>
      </c>
      <c r="H83" t="s">
        <v>245</v>
      </c>
      <c r="I83" t="s">
        <v>1632</v>
      </c>
      <c r="J83" t="s">
        <v>860</v>
      </c>
      <c r="K83" t="b">
        <v>1</v>
      </c>
      <c r="L83" t="b">
        <v>0</v>
      </c>
      <c r="M83" t="b">
        <v>0</v>
      </c>
      <c r="N83">
        <v>5.4</v>
      </c>
      <c r="O83" s="149">
        <v>1</v>
      </c>
      <c r="P83" s="149" t="s">
        <v>1796</v>
      </c>
      <c r="Q83" s="149">
        <v>1</v>
      </c>
      <c r="R83" s="149">
        <v>34.5</v>
      </c>
      <c r="S83" t="s">
        <v>1470</v>
      </c>
      <c r="T83"/>
      <c r="U83">
        <v>55.379750000000001</v>
      </c>
      <c r="V83">
        <v>-131.470269</v>
      </c>
      <c r="W83" s="149" t="s">
        <v>1797</v>
      </c>
      <c r="Y83">
        <f>VLOOKUP(F83,'LOOKUP OPERATOR 05032023'!$A$2:$P$173,16,FALSE)</f>
        <v>399</v>
      </c>
    </row>
    <row r="84" spans="1:25" x14ac:dyDescent="0.25">
      <c r="B84" s="149" t="s">
        <v>861</v>
      </c>
      <c r="C84" s="149">
        <v>84</v>
      </c>
      <c r="E84" t="s">
        <v>247</v>
      </c>
      <c r="F84" t="s">
        <v>1718</v>
      </c>
      <c r="G84" s="149">
        <v>10210</v>
      </c>
      <c r="H84" t="s">
        <v>245</v>
      </c>
      <c r="I84" t="s">
        <v>1632</v>
      </c>
      <c r="J84" t="s">
        <v>860</v>
      </c>
      <c r="K84" t="b">
        <v>1</v>
      </c>
      <c r="L84" t="b">
        <v>0</v>
      </c>
      <c r="M84" t="b">
        <v>0</v>
      </c>
      <c r="N84">
        <v>4.2</v>
      </c>
      <c r="O84" s="149">
        <v>1</v>
      </c>
      <c r="P84" s="149" t="s">
        <v>1796</v>
      </c>
      <c r="Q84" s="149">
        <v>1</v>
      </c>
      <c r="R84" s="149">
        <v>34.5</v>
      </c>
      <c r="S84" t="s">
        <v>1470</v>
      </c>
      <c r="T84"/>
      <c r="U84">
        <v>55.344641000000003</v>
      </c>
      <c r="V84">
        <v>-131.63342499999999</v>
      </c>
      <c r="Y84">
        <f>VLOOKUP(F84,'LOOKUP OPERATOR 05032023'!$A$2:$P$173,16,FALSE)</f>
        <v>399</v>
      </c>
    </row>
    <row r="85" spans="1:25" x14ac:dyDescent="0.25">
      <c r="B85" s="149" t="s">
        <v>862</v>
      </c>
      <c r="C85" s="149">
        <v>85</v>
      </c>
      <c r="E85" t="s">
        <v>250</v>
      </c>
      <c r="F85" t="s">
        <v>1718</v>
      </c>
      <c r="G85" s="149">
        <v>10210</v>
      </c>
      <c r="H85" t="s">
        <v>245</v>
      </c>
      <c r="I85" t="s">
        <v>1632</v>
      </c>
      <c r="J85" t="s">
        <v>860</v>
      </c>
      <c r="K85" t="b">
        <v>1</v>
      </c>
      <c r="L85" t="b">
        <v>0</v>
      </c>
      <c r="M85" t="b">
        <v>0</v>
      </c>
      <c r="N85">
        <v>25.9</v>
      </c>
      <c r="O85" s="149">
        <v>1</v>
      </c>
      <c r="P85" s="149" t="s">
        <v>1796</v>
      </c>
      <c r="Q85" s="149">
        <v>1</v>
      </c>
      <c r="R85" s="149">
        <v>34.5</v>
      </c>
      <c r="S85" t="s">
        <v>1470</v>
      </c>
      <c r="T85"/>
      <c r="U85">
        <v>55.357396999999999</v>
      </c>
      <c r="V85">
        <v>-131.69695999999999</v>
      </c>
      <c r="Y85">
        <f>VLOOKUP(F85,'LOOKUP OPERATOR 05032023'!$A$2:$P$173,16,FALSE)</f>
        <v>399</v>
      </c>
    </row>
    <row r="86" spans="1:25" x14ac:dyDescent="0.25">
      <c r="B86" s="149" t="s">
        <v>863</v>
      </c>
      <c r="C86" s="149">
        <v>6581</v>
      </c>
      <c r="E86" t="s">
        <v>248</v>
      </c>
      <c r="F86" t="s">
        <v>1718</v>
      </c>
      <c r="G86" s="149">
        <v>10210</v>
      </c>
      <c r="H86" t="s">
        <v>245</v>
      </c>
      <c r="I86" t="s">
        <v>1632</v>
      </c>
      <c r="J86" t="s">
        <v>860</v>
      </c>
      <c r="K86" t="b">
        <v>1</v>
      </c>
      <c r="L86" t="b">
        <v>0</v>
      </c>
      <c r="M86" t="b">
        <v>0</v>
      </c>
      <c r="N86">
        <v>2.1</v>
      </c>
      <c r="O86" s="149">
        <v>1</v>
      </c>
      <c r="P86" s="149" t="s">
        <v>1796</v>
      </c>
      <c r="Q86" s="149">
        <v>1</v>
      </c>
      <c r="R86" s="149">
        <v>34.5</v>
      </c>
      <c r="S86" t="s">
        <v>1470</v>
      </c>
      <c r="T86"/>
      <c r="U86">
        <v>55.381402000000001</v>
      </c>
      <c r="V86">
        <v>-131.51775799999999</v>
      </c>
      <c r="W86" s="149" t="s">
        <v>1797</v>
      </c>
      <c r="Y86">
        <f>VLOOKUP(F86,'LOOKUP OPERATOR 05032023'!$A$2:$P$173,16,FALSE)</f>
        <v>399</v>
      </c>
    </row>
    <row r="87" spans="1:25" x14ac:dyDescent="0.25">
      <c r="B87" s="149" t="s">
        <v>985</v>
      </c>
      <c r="C87" s="149">
        <v>70</v>
      </c>
      <c r="E87" t="s">
        <v>249</v>
      </c>
      <c r="F87" t="s">
        <v>1718</v>
      </c>
      <c r="G87" s="149">
        <v>10210</v>
      </c>
      <c r="H87" t="s">
        <v>245</v>
      </c>
      <c r="I87" t="s">
        <v>1632</v>
      </c>
      <c r="J87" t="s">
        <v>860</v>
      </c>
      <c r="K87" t="b">
        <v>1</v>
      </c>
      <c r="L87" t="b">
        <v>0</v>
      </c>
      <c r="M87" t="b">
        <v>0</v>
      </c>
      <c r="N87">
        <v>22.6</v>
      </c>
      <c r="O87" s="149">
        <v>6</v>
      </c>
      <c r="P87" s="149" t="s">
        <v>1806</v>
      </c>
      <c r="Q87" s="149">
        <v>4</v>
      </c>
      <c r="R87" s="149">
        <v>115</v>
      </c>
      <c r="S87">
        <v>115</v>
      </c>
      <c r="T87"/>
      <c r="U87">
        <v>55.615208000000003</v>
      </c>
      <c r="V87">
        <v>-131.356111</v>
      </c>
      <c r="W87" s="149" t="s">
        <v>1797</v>
      </c>
      <c r="Y87">
        <f>VLOOKUP(F87,'LOOKUP OPERATOR 05032023'!$A$2:$P$173,16,FALSE)</f>
        <v>399</v>
      </c>
    </row>
    <row r="88" spans="1:25" x14ac:dyDescent="0.25">
      <c r="B88" s="149" t="s">
        <v>864</v>
      </c>
      <c r="C88" s="149">
        <v>58977</v>
      </c>
      <c r="E88" t="s">
        <v>865</v>
      </c>
      <c r="F88" t="s">
        <v>1718</v>
      </c>
      <c r="G88" s="149">
        <v>10210</v>
      </c>
      <c r="H88" t="s">
        <v>245</v>
      </c>
      <c r="I88" t="s">
        <v>1632</v>
      </c>
      <c r="J88" t="s">
        <v>860</v>
      </c>
      <c r="K88" t="b">
        <v>1</v>
      </c>
      <c r="L88" t="b">
        <v>0</v>
      </c>
      <c r="M88" t="b">
        <v>0</v>
      </c>
      <c r="N88">
        <v>4.8</v>
      </c>
      <c r="O88" s="149">
        <v>1</v>
      </c>
      <c r="P88" s="149" t="s">
        <v>1796</v>
      </c>
      <c r="Q88" s="149">
        <v>1</v>
      </c>
      <c r="R88" s="149">
        <v>34.5</v>
      </c>
      <c r="S88" t="s">
        <v>1470</v>
      </c>
      <c r="T88"/>
      <c r="U88">
        <v>55.328055999999997</v>
      </c>
      <c r="V88">
        <v>-131.530833</v>
      </c>
      <c r="W88" s="149" t="s">
        <v>1797</v>
      </c>
      <c r="Y88">
        <f>VLOOKUP(F88,'LOOKUP OPERATOR 05032023'!$A$2:$P$173,16,FALSE)</f>
        <v>399</v>
      </c>
    </row>
    <row r="89" spans="1:25" x14ac:dyDescent="0.25">
      <c r="A89" s="149">
        <v>332070</v>
      </c>
      <c r="B89" s="149" t="s">
        <v>866</v>
      </c>
      <c r="C89" s="149">
        <v>7493</v>
      </c>
      <c r="D89" s="149">
        <v>332070</v>
      </c>
      <c r="E89" t="s">
        <v>252</v>
      </c>
      <c r="F89" t="s">
        <v>1755</v>
      </c>
      <c r="G89" s="149">
        <v>9897</v>
      </c>
      <c r="H89" t="s">
        <v>251</v>
      </c>
      <c r="I89" t="s">
        <v>1756</v>
      </c>
      <c r="J89" t="s">
        <v>867</v>
      </c>
      <c r="K89" t="b">
        <v>1</v>
      </c>
      <c r="L89" t="b">
        <v>1</v>
      </c>
      <c r="M89" t="b">
        <v>1</v>
      </c>
      <c r="N89">
        <v>2.6</v>
      </c>
      <c r="O89" s="149">
        <v>1</v>
      </c>
      <c r="P89" s="149" t="s">
        <v>1796</v>
      </c>
      <c r="Q89" s="149">
        <v>1</v>
      </c>
      <c r="R89" s="149">
        <v>480</v>
      </c>
      <c r="S89" t="s">
        <v>1470</v>
      </c>
      <c r="T89"/>
      <c r="U89">
        <v>55.061683000000002</v>
      </c>
      <c r="V89">
        <v>-162.31030000000001</v>
      </c>
      <c r="W89" s="149" t="s">
        <v>1797</v>
      </c>
      <c r="Y89">
        <f>VLOOKUP(F89,'LOOKUP OPERATOR 05032023'!$A$2:$P$173,16,FALSE)</f>
        <v>759</v>
      </c>
    </row>
    <row r="90" spans="1:25" x14ac:dyDescent="0.25">
      <c r="A90" s="149">
        <v>332080</v>
      </c>
      <c r="B90" s="149" t="s">
        <v>868</v>
      </c>
      <c r="D90" s="149">
        <v>332080</v>
      </c>
      <c r="E90" t="s">
        <v>401</v>
      </c>
      <c r="F90" t="s">
        <v>1761</v>
      </c>
      <c r="H90" t="s">
        <v>400</v>
      </c>
      <c r="I90" t="s">
        <v>1762</v>
      </c>
      <c r="J90" t="s">
        <v>869</v>
      </c>
      <c r="K90" t="b">
        <v>0</v>
      </c>
      <c r="L90" t="b">
        <v>1</v>
      </c>
      <c r="M90" s="173"/>
      <c r="N90">
        <v>1.05</v>
      </c>
      <c r="O90" s="149">
        <v>1</v>
      </c>
      <c r="P90" s="149" t="s">
        <v>1796</v>
      </c>
      <c r="Q90" s="149">
        <v>1</v>
      </c>
      <c r="S90" t="s">
        <v>501</v>
      </c>
      <c r="T90"/>
      <c r="U90">
        <v>59.938890000000001</v>
      </c>
      <c r="V90">
        <v>-164.04139000000001</v>
      </c>
      <c r="W90" s="149" t="s">
        <v>1797</v>
      </c>
      <c r="Y90">
        <f>VLOOKUP(F90,'LOOKUP OPERATOR 05032023'!$A$2:$P$173,16,FALSE)</f>
        <v>364</v>
      </c>
    </row>
    <row r="91" spans="1:25" x14ac:dyDescent="0.25">
      <c r="A91" s="149">
        <v>332090</v>
      </c>
      <c r="B91" s="149" t="s">
        <v>1301</v>
      </c>
      <c r="D91" s="149">
        <v>332090</v>
      </c>
      <c r="E91" t="s">
        <v>254</v>
      </c>
      <c r="F91" t="s">
        <v>1764</v>
      </c>
      <c r="H91" t="s">
        <v>253</v>
      </c>
      <c r="I91" t="s">
        <v>1576</v>
      </c>
      <c r="J91" t="s">
        <v>691</v>
      </c>
      <c r="K91" t="b">
        <v>0</v>
      </c>
      <c r="L91" t="b">
        <v>1</v>
      </c>
      <c r="M91" s="149" t="s">
        <v>1798</v>
      </c>
      <c r="N91">
        <v>0.17100000000000001</v>
      </c>
      <c r="O91" s="149">
        <v>1</v>
      </c>
      <c r="P91" s="149" t="s">
        <v>1796</v>
      </c>
      <c r="Q91" s="149">
        <v>1</v>
      </c>
      <c r="R91" s="149">
        <v>7.2</v>
      </c>
      <c r="S91" t="s">
        <v>501</v>
      </c>
      <c r="T91"/>
      <c r="W91" s="149" t="s">
        <v>1797</v>
      </c>
      <c r="Y91">
        <f>VLOOKUP(F91,'LOOKUP OPERATOR 05032023'!$A$2:$P$173,16,FALSE)</f>
        <v>709</v>
      </c>
    </row>
    <row r="92" spans="1:25" x14ac:dyDescent="0.25">
      <c r="B92" s="149" t="s">
        <v>606</v>
      </c>
      <c r="C92" s="149">
        <v>56265</v>
      </c>
      <c r="E92" t="s">
        <v>95</v>
      </c>
      <c r="F92" t="s">
        <v>1493</v>
      </c>
      <c r="G92" s="149">
        <v>219</v>
      </c>
      <c r="H92" t="s">
        <v>78</v>
      </c>
      <c r="I92" t="s">
        <v>1503</v>
      </c>
      <c r="J92" t="s">
        <v>598</v>
      </c>
      <c r="K92" t="b">
        <v>1</v>
      </c>
      <c r="M92" t="b">
        <v>0</v>
      </c>
      <c r="N92">
        <v>2</v>
      </c>
      <c r="O92" s="149">
        <v>1</v>
      </c>
      <c r="P92" s="149" t="s">
        <v>1796</v>
      </c>
      <c r="Q92" s="149">
        <v>1</v>
      </c>
      <c r="R92" s="149">
        <v>34.5</v>
      </c>
      <c r="S92" t="s">
        <v>1470</v>
      </c>
      <c r="T92"/>
      <c r="U92">
        <v>55.563333</v>
      </c>
      <c r="V92">
        <v>-132.891111</v>
      </c>
      <c r="W92" s="149" t="s">
        <v>1797</v>
      </c>
      <c r="X92" t="s">
        <v>1812</v>
      </c>
      <c r="Y92">
        <f>VLOOKUP(F92,'LOOKUP OPERATOR 05032023'!$A$2:$P$173,16,FALSE)</f>
        <v>2</v>
      </c>
    </row>
    <row r="93" spans="1:25" x14ac:dyDescent="0.25">
      <c r="B93" s="149" t="s">
        <v>870</v>
      </c>
      <c r="C93" s="149">
        <v>58405</v>
      </c>
      <c r="E93" t="s">
        <v>871</v>
      </c>
      <c r="F93" t="s">
        <v>1733</v>
      </c>
      <c r="G93" s="149">
        <v>10433</v>
      </c>
      <c r="H93" t="s">
        <v>255</v>
      </c>
      <c r="I93" t="s">
        <v>1734</v>
      </c>
      <c r="J93" t="s">
        <v>872</v>
      </c>
      <c r="K93" t="b">
        <v>1</v>
      </c>
      <c r="L93" t="b">
        <v>0</v>
      </c>
      <c r="M93" t="b">
        <v>0</v>
      </c>
      <c r="N93">
        <v>3</v>
      </c>
      <c r="O93" s="149">
        <v>1</v>
      </c>
      <c r="P93" s="149" t="s">
        <v>1796</v>
      </c>
      <c r="Q93" s="149">
        <v>1</v>
      </c>
      <c r="R93" s="149">
        <v>12.47</v>
      </c>
      <c r="S93" t="s">
        <v>1470</v>
      </c>
      <c r="T93"/>
      <c r="U93">
        <v>57.799166999999997</v>
      </c>
      <c r="V93">
        <v>-152.404167</v>
      </c>
      <c r="W93" s="149" t="s">
        <v>1797</v>
      </c>
      <c r="Y93">
        <f>VLOOKUP(F93,'LOOKUP OPERATOR 05032023'!$A$2:$P$173,16,FALSE)</f>
        <v>339</v>
      </c>
    </row>
    <row r="94" spans="1:25" x14ac:dyDescent="0.25">
      <c r="B94" s="149" t="s">
        <v>874</v>
      </c>
      <c r="C94" s="149">
        <v>60563</v>
      </c>
      <c r="E94" t="s">
        <v>875</v>
      </c>
      <c r="F94" t="s">
        <v>1733</v>
      </c>
      <c r="G94" s="149">
        <v>10433</v>
      </c>
      <c r="H94" t="s">
        <v>255</v>
      </c>
      <c r="I94" t="s">
        <v>1734</v>
      </c>
      <c r="J94" t="s">
        <v>872</v>
      </c>
      <c r="K94" t="b">
        <v>1</v>
      </c>
      <c r="L94" t="b">
        <v>0</v>
      </c>
      <c r="M94" t="b">
        <v>0</v>
      </c>
      <c r="N94">
        <v>2</v>
      </c>
      <c r="O94" s="149">
        <v>1</v>
      </c>
      <c r="P94" s="149" t="s">
        <v>1796</v>
      </c>
      <c r="Q94" s="149">
        <v>1</v>
      </c>
      <c r="R94" s="149">
        <v>12.47</v>
      </c>
      <c r="S94" t="s">
        <v>1470</v>
      </c>
      <c r="T94"/>
      <c r="U94">
        <v>57.780113999999998</v>
      </c>
      <c r="V94">
        <v>-152.443783</v>
      </c>
      <c r="W94" s="149" t="s">
        <v>1797</v>
      </c>
      <c r="Y94">
        <f>VLOOKUP(F94,'LOOKUP OPERATOR 05032023'!$A$2:$P$173,16,FALSE)</f>
        <v>339</v>
      </c>
    </row>
    <row r="95" spans="1:25" x14ac:dyDescent="0.25">
      <c r="B95" s="149" t="s">
        <v>876</v>
      </c>
      <c r="C95" s="149">
        <v>6281</v>
      </c>
      <c r="E95" t="s">
        <v>877</v>
      </c>
      <c r="F95" t="s">
        <v>1733</v>
      </c>
      <c r="G95" s="149">
        <v>10433</v>
      </c>
      <c r="H95" t="s">
        <v>255</v>
      </c>
      <c r="I95" t="s">
        <v>1734</v>
      </c>
      <c r="J95" t="s">
        <v>872</v>
      </c>
      <c r="K95" t="b">
        <v>1</v>
      </c>
      <c r="L95" t="b">
        <v>0</v>
      </c>
      <c r="M95" t="b">
        <v>0</v>
      </c>
      <c r="N95">
        <v>18.3</v>
      </c>
      <c r="O95" s="149">
        <v>1</v>
      </c>
      <c r="P95" s="149" t="s">
        <v>1796</v>
      </c>
      <c r="Q95" s="149">
        <v>1</v>
      </c>
      <c r="R95" s="149">
        <v>67</v>
      </c>
      <c r="S95" t="s">
        <v>1470</v>
      </c>
      <c r="T95"/>
      <c r="U95">
        <v>57.789955999999997</v>
      </c>
      <c r="V95">
        <v>-152.39698200000001</v>
      </c>
      <c r="W95" s="149" t="s">
        <v>1797</v>
      </c>
      <c r="Y95">
        <f>VLOOKUP(F95,'LOOKUP OPERATOR 05032023'!$A$2:$P$173,16,FALSE)</f>
        <v>339</v>
      </c>
    </row>
    <row r="96" spans="1:25" x14ac:dyDescent="0.25">
      <c r="B96" s="149" t="s">
        <v>878</v>
      </c>
      <c r="C96" s="149">
        <v>7723</v>
      </c>
      <c r="E96" t="s">
        <v>879</v>
      </c>
      <c r="F96" t="s">
        <v>1733</v>
      </c>
      <c r="G96" s="149">
        <v>10433</v>
      </c>
      <c r="H96" t="s">
        <v>255</v>
      </c>
      <c r="I96" t="s">
        <v>1734</v>
      </c>
      <c r="J96" t="s">
        <v>872</v>
      </c>
      <c r="K96" t="b">
        <v>1</v>
      </c>
      <c r="L96" t="b">
        <v>0</v>
      </c>
      <c r="M96" t="b">
        <v>0</v>
      </c>
      <c r="N96">
        <v>10</v>
      </c>
      <c r="O96" s="149">
        <v>1</v>
      </c>
      <c r="P96" s="149" t="s">
        <v>1796</v>
      </c>
      <c r="Q96" s="149">
        <v>1</v>
      </c>
      <c r="R96" s="149">
        <v>67</v>
      </c>
      <c r="S96" t="s">
        <v>1470</v>
      </c>
      <c r="T96"/>
      <c r="U96">
        <v>57.731608000000001</v>
      </c>
      <c r="V96">
        <v>-152.50704400000001</v>
      </c>
      <c r="Y96">
        <f>VLOOKUP(F96,'LOOKUP OPERATOR 05032023'!$A$2:$P$173,16,FALSE)</f>
        <v>339</v>
      </c>
    </row>
    <row r="97" spans="1:25" x14ac:dyDescent="0.25">
      <c r="B97" s="149" t="s">
        <v>880</v>
      </c>
      <c r="C97" s="149">
        <v>57187</v>
      </c>
      <c r="E97" t="s">
        <v>881</v>
      </c>
      <c r="F97" t="s">
        <v>1733</v>
      </c>
      <c r="G97" s="149">
        <v>10433</v>
      </c>
      <c r="H97" t="s">
        <v>255</v>
      </c>
      <c r="I97" t="s">
        <v>1734</v>
      </c>
      <c r="J97" t="s">
        <v>872</v>
      </c>
      <c r="K97" t="b">
        <v>1</v>
      </c>
      <c r="L97" t="b">
        <v>0</v>
      </c>
      <c r="M97" t="b">
        <v>0</v>
      </c>
      <c r="N97">
        <v>9</v>
      </c>
      <c r="O97" s="149">
        <v>1</v>
      </c>
      <c r="P97" s="149" t="s">
        <v>1796</v>
      </c>
      <c r="Q97" s="149">
        <v>1</v>
      </c>
      <c r="R97" s="149">
        <v>69</v>
      </c>
      <c r="S97" t="s">
        <v>1470</v>
      </c>
      <c r="T97"/>
      <c r="U97">
        <v>57.786900000000003</v>
      </c>
      <c r="V97">
        <v>-152.44059999999999</v>
      </c>
      <c r="W97" s="149" t="s">
        <v>1797</v>
      </c>
      <c r="Y97">
        <f>VLOOKUP(F97,'LOOKUP OPERATOR 05032023'!$A$2:$P$173,16,FALSE)</f>
        <v>339</v>
      </c>
    </row>
    <row r="98" spans="1:25" x14ac:dyDescent="0.25">
      <c r="B98" s="149" t="s">
        <v>1302</v>
      </c>
      <c r="C98" s="149">
        <v>6282</v>
      </c>
      <c r="E98" t="s">
        <v>1335</v>
      </c>
      <c r="F98" t="s">
        <v>1733</v>
      </c>
      <c r="G98" s="149">
        <v>10433</v>
      </c>
      <c r="H98" t="s">
        <v>255</v>
      </c>
      <c r="I98" t="s">
        <v>1734</v>
      </c>
      <c r="J98" t="s">
        <v>872</v>
      </c>
      <c r="K98" t="b">
        <v>0</v>
      </c>
      <c r="L98" t="b">
        <v>0</v>
      </c>
      <c r="M98" t="b">
        <v>0</v>
      </c>
      <c r="N98">
        <v>0.5</v>
      </c>
      <c r="O98" s="149">
        <v>1</v>
      </c>
      <c r="P98" s="149" t="s">
        <v>1796</v>
      </c>
      <c r="Q98" s="149">
        <v>1</v>
      </c>
      <c r="R98" s="149">
        <v>12.47</v>
      </c>
      <c r="S98" t="s">
        <v>1470</v>
      </c>
      <c r="T98"/>
      <c r="U98">
        <v>57.864775000000002</v>
      </c>
      <c r="V98">
        <v>-152.85544100000001</v>
      </c>
      <c r="Y98">
        <f>VLOOKUP(F98,'LOOKUP OPERATOR 05032023'!$A$2:$P$173,16,FALSE)</f>
        <v>339</v>
      </c>
    </row>
    <row r="99" spans="1:25" x14ac:dyDescent="0.25">
      <c r="B99" s="149" t="s">
        <v>882</v>
      </c>
      <c r="C99" s="149">
        <v>60250</v>
      </c>
      <c r="E99" t="s">
        <v>883</v>
      </c>
      <c r="F99" t="s">
        <v>1733</v>
      </c>
      <c r="G99" s="149">
        <v>10433</v>
      </c>
      <c r="H99" t="s">
        <v>255</v>
      </c>
      <c r="I99" t="s">
        <v>1734</v>
      </c>
      <c r="J99" t="s">
        <v>872</v>
      </c>
      <c r="K99" t="b">
        <v>1</v>
      </c>
      <c r="L99" t="b">
        <v>0</v>
      </c>
      <c r="M99" t="b">
        <v>0</v>
      </c>
      <c r="N99">
        <v>8.4</v>
      </c>
      <c r="O99" s="149">
        <v>1</v>
      </c>
      <c r="P99" s="149" t="s">
        <v>1796</v>
      </c>
      <c r="Q99" s="149">
        <v>1</v>
      </c>
      <c r="R99" s="149">
        <v>12.47</v>
      </c>
      <c r="S99" t="s">
        <v>1470</v>
      </c>
      <c r="T99"/>
      <c r="U99">
        <v>57.775559999999999</v>
      </c>
      <c r="V99">
        <v>-152.48027999999999</v>
      </c>
      <c r="Y99">
        <f>VLOOKUP(F99,'LOOKUP OPERATOR 05032023'!$A$2:$P$173,16,FALSE)</f>
        <v>339</v>
      </c>
    </row>
    <row r="100" spans="1:25" x14ac:dyDescent="0.25">
      <c r="B100" s="149" t="s">
        <v>884</v>
      </c>
      <c r="C100" s="149">
        <v>71</v>
      </c>
      <c r="E100" t="s">
        <v>885</v>
      </c>
      <c r="F100" t="s">
        <v>1733</v>
      </c>
      <c r="G100" s="149">
        <v>10433</v>
      </c>
      <c r="H100" t="s">
        <v>255</v>
      </c>
      <c r="I100" t="s">
        <v>1734</v>
      </c>
      <c r="J100" t="s">
        <v>872</v>
      </c>
      <c r="K100" t="b">
        <v>1</v>
      </c>
      <c r="L100" t="b">
        <v>0</v>
      </c>
      <c r="M100" t="b">
        <v>0</v>
      </c>
      <c r="N100">
        <v>33.6</v>
      </c>
      <c r="O100" s="149">
        <v>1</v>
      </c>
      <c r="P100" s="149" t="s">
        <v>1796</v>
      </c>
      <c r="Q100" s="149">
        <v>1</v>
      </c>
      <c r="R100" s="149">
        <v>138</v>
      </c>
      <c r="S100" t="s">
        <v>1470</v>
      </c>
      <c r="T100"/>
      <c r="U100">
        <v>57.686100000000003</v>
      </c>
      <c r="V100">
        <v>-152.89500000000001</v>
      </c>
      <c r="W100" s="149" t="s">
        <v>1797</v>
      </c>
      <c r="Y100">
        <f>VLOOKUP(F100,'LOOKUP OPERATOR 05032023'!$A$2:$P$173,16,FALSE)</f>
        <v>339</v>
      </c>
    </row>
    <row r="101" spans="1:25" x14ac:dyDescent="0.25">
      <c r="A101" s="149">
        <v>332100</v>
      </c>
      <c r="B101" s="149" t="s">
        <v>886</v>
      </c>
      <c r="D101" s="149">
        <v>332100</v>
      </c>
      <c r="E101" t="s">
        <v>257</v>
      </c>
      <c r="F101" t="s">
        <v>1765</v>
      </c>
      <c r="H101" t="s">
        <v>256</v>
      </c>
      <c r="I101" t="s">
        <v>1766</v>
      </c>
      <c r="J101" t="s">
        <v>887</v>
      </c>
      <c r="K101" t="b">
        <v>0</v>
      </c>
      <c r="L101" t="b">
        <v>1</v>
      </c>
      <c r="M101" s="149" t="s">
        <v>1801</v>
      </c>
      <c r="N101">
        <v>0.45200000000000001</v>
      </c>
      <c r="O101" s="149">
        <v>1</v>
      </c>
      <c r="P101" s="149" t="s">
        <v>1796</v>
      </c>
      <c r="Q101" s="149">
        <v>1</v>
      </c>
      <c r="R101" s="149">
        <v>7.2</v>
      </c>
      <c r="S101" t="s">
        <v>501</v>
      </c>
      <c r="T101"/>
      <c r="U101">
        <v>59.441600000000001</v>
      </c>
      <c r="V101">
        <v>-154.75514000000001</v>
      </c>
      <c r="W101" s="149" t="s">
        <v>1797</v>
      </c>
      <c r="Y101">
        <f>VLOOKUP(F101,'LOOKUP OPERATOR 05032023'!$A$2:$P$173,16,FALSE)</f>
        <v>394</v>
      </c>
    </row>
    <row r="102" spans="1:25" x14ac:dyDescent="0.25">
      <c r="A102" s="149">
        <v>332130</v>
      </c>
      <c r="B102" s="149" t="s">
        <v>888</v>
      </c>
      <c r="C102" s="149">
        <v>6304</v>
      </c>
      <c r="D102" s="149">
        <v>332130</v>
      </c>
      <c r="E102" t="s">
        <v>259</v>
      </c>
      <c r="F102" t="s">
        <v>1773</v>
      </c>
      <c r="G102" s="149">
        <v>10451</v>
      </c>
      <c r="H102" t="s">
        <v>258</v>
      </c>
      <c r="I102" t="s">
        <v>1774</v>
      </c>
      <c r="J102" t="s">
        <v>889</v>
      </c>
      <c r="K102" t="b">
        <v>1</v>
      </c>
      <c r="L102" t="b">
        <v>1</v>
      </c>
      <c r="M102" s="137" t="b">
        <v>0</v>
      </c>
      <c r="N102">
        <v>17.5</v>
      </c>
      <c r="O102" s="149">
        <v>1</v>
      </c>
      <c r="P102" s="149" t="s">
        <v>1796</v>
      </c>
      <c r="Q102" s="149">
        <v>1</v>
      </c>
      <c r="R102" s="149">
        <v>7.2</v>
      </c>
      <c r="S102" t="s">
        <v>1470</v>
      </c>
      <c r="T102"/>
      <c r="U102">
        <v>66.837778</v>
      </c>
      <c r="V102">
        <v>-162.55694399999999</v>
      </c>
      <c r="W102" s="149" t="s">
        <v>1797</v>
      </c>
      <c r="Y102">
        <f>VLOOKUP(F102,'LOOKUP OPERATOR 05032023'!$A$2:$P$173,16,FALSE)</f>
        <v>92</v>
      </c>
    </row>
    <row r="103" spans="1:25" x14ac:dyDescent="0.25">
      <c r="B103" s="149" t="s">
        <v>607</v>
      </c>
      <c r="C103" s="149">
        <v>56147</v>
      </c>
      <c r="E103" t="s">
        <v>99</v>
      </c>
      <c r="F103" t="s">
        <v>1493</v>
      </c>
      <c r="G103" s="149">
        <v>219</v>
      </c>
      <c r="H103" t="s">
        <v>78</v>
      </c>
      <c r="I103" t="s">
        <v>1503</v>
      </c>
      <c r="J103" t="s">
        <v>598</v>
      </c>
      <c r="K103" t="b">
        <v>1</v>
      </c>
      <c r="M103" t="b">
        <v>0</v>
      </c>
      <c r="N103">
        <v>1</v>
      </c>
      <c r="O103" s="149">
        <v>1</v>
      </c>
      <c r="P103" s="149" t="s">
        <v>1796</v>
      </c>
      <c r="Q103" s="149">
        <v>1</v>
      </c>
      <c r="R103" s="149">
        <v>12.47</v>
      </c>
      <c r="S103" t="s">
        <v>1470</v>
      </c>
      <c r="T103"/>
      <c r="U103">
        <v>55.540708000000002</v>
      </c>
      <c r="V103">
        <v>-133.10234399999999</v>
      </c>
      <c r="Y103">
        <f>VLOOKUP(F103,'LOOKUP OPERATOR 05032023'!$A$2:$P$173,16,FALSE)</f>
        <v>2</v>
      </c>
    </row>
    <row r="104" spans="1:25" x14ac:dyDescent="0.25">
      <c r="A104" s="149">
        <v>332140</v>
      </c>
      <c r="B104" s="149" t="s">
        <v>890</v>
      </c>
      <c r="D104" s="149">
        <v>332140</v>
      </c>
      <c r="E104" t="s">
        <v>261</v>
      </c>
      <c r="F104" t="s">
        <v>1469</v>
      </c>
      <c r="H104" t="s">
        <v>260</v>
      </c>
      <c r="I104" t="s">
        <v>1471</v>
      </c>
      <c r="J104" t="s">
        <v>891</v>
      </c>
      <c r="K104" t="b">
        <v>0</v>
      </c>
      <c r="L104" t="b">
        <v>1</v>
      </c>
      <c r="M104" s="149" t="s">
        <v>1801</v>
      </c>
      <c r="N104">
        <v>0.20200000000000001</v>
      </c>
      <c r="O104" s="149">
        <v>1</v>
      </c>
      <c r="P104" s="149" t="s">
        <v>1796</v>
      </c>
      <c r="Q104" s="149">
        <v>1</v>
      </c>
      <c r="R104" s="149">
        <v>7.2</v>
      </c>
      <c r="S104" t="s">
        <v>501</v>
      </c>
      <c r="T104"/>
      <c r="U104">
        <v>64.880930000000006</v>
      </c>
      <c r="V104">
        <v>-157.70103</v>
      </c>
      <c r="W104" s="149" t="s">
        <v>1797</v>
      </c>
      <c r="Y104">
        <f>VLOOKUP(F104,'LOOKUP OPERATOR 05032023'!$A$2:$P$173,16,FALSE)</f>
        <v>586</v>
      </c>
    </row>
    <row r="105" spans="1:25" x14ac:dyDescent="0.25">
      <c r="A105" s="149">
        <v>332150</v>
      </c>
      <c r="B105" s="149" t="s">
        <v>892</v>
      </c>
      <c r="D105" s="149">
        <v>332150</v>
      </c>
      <c r="E105" t="s">
        <v>263</v>
      </c>
      <c r="F105" t="s">
        <v>1472</v>
      </c>
      <c r="H105" t="s">
        <v>262</v>
      </c>
      <c r="I105" t="s">
        <v>1473</v>
      </c>
      <c r="J105" t="s">
        <v>893</v>
      </c>
      <c r="K105" t="b">
        <v>0</v>
      </c>
      <c r="L105" t="b">
        <v>1</v>
      </c>
      <c r="M105" s="149" t="s">
        <v>1801</v>
      </c>
      <c r="N105">
        <v>1.05</v>
      </c>
      <c r="O105" s="149">
        <v>1</v>
      </c>
      <c r="P105" s="149" t="s">
        <v>1796</v>
      </c>
      <c r="Q105" s="149">
        <v>1</v>
      </c>
      <c r="R105" s="149">
        <v>7.2</v>
      </c>
      <c r="S105" t="s">
        <v>501</v>
      </c>
      <c r="T105"/>
      <c r="U105">
        <v>60.812220000000003</v>
      </c>
      <c r="V105">
        <v>-161.43583000000001</v>
      </c>
      <c r="W105" s="149" t="s">
        <v>1797</v>
      </c>
      <c r="Y105">
        <f>VLOOKUP(F105,'LOOKUP OPERATOR 05032023'!$A$2:$P$173,16,FALSE)</f>
        <v>230</v>
      </c>
    </row>
    <row r="106" spans="1:25" x14ac:dyDescent="0.25">
      <c r="A106" s="149">
        <v>332160</v>
      </c>
      <c r="B106" s="149" t="s">
        <v>894</v>
      </c>
      <c r="D106" s="149">
        <v>332160</v>
      </c>
      <c r="E106" t="s">
        <v>265</v>
      </c>
      <c r="F106" t="s">
        <v>1474</v>
      </c>
      <c r="H106" t="s">
        <v>264</v>
      </c>
      <c r="I106" t="s">
        <v>1475</v>
      </c>
      <c r="J106" t="s">
        <v>895</v>
      </c>
      <c r="K106" t="b">
        <v>0</v>
      </c>
      <c r="L106" t="b">
        <v>1</v>
      </c>
      <c r="M106" s="149" t="s">
        <v>1801</v>
      </c>
      <c r="N106">
        <v>1.07</v>
      </c>
      <c r="O106" s="149">
        <v>1</v>
      </c>
      <c r="P106" s="149" t="s">
        <v>1796</v>
      </c>
      <c r="Q106" s="149">
        <v>1</v>
      </c>
      <c r="R106" s="149">
        <v>7.2</v>
      </c>
      <c r="S106" t="s">
        <v>501</v>
      </c>
      <c r="T106"/>
      <c r="U106">
        <v>59.863930000000003</v>
      </c>
      <c r="V106">
        <v>-163.13321999999999</v>
      </c>
      <c r="W106" s="149" t="s">
        <v>1797</v>
      </c>
      <c r="Y106">
        <f>VLOOKUP(F106,'LOOKUP OPERATOR 05032023'!$A$2:$P$173,16,FALSE)</f>
        <v>72</v>
      </c>
    </row>
    <row r="107" spans="1:25" x14ac:dyDescent="0.25">
      <c r="A107" s="149">
        <v>332170</v>
      </c>
      <c r="B107" s="149" t="s">
        <v>896</v>
      </c>
      <c r="D107" s="149">
        <v>332170</v>
      </c>
      <c r="E107" t="s">
        <v>267</v>
      </c>
      <c r="F107" t="s">
        <v>1476</v>
      </c>
      <c r="H107" t="s">
        <v>266</v>
      </c>
      <c r="I107" t="s">
        <v>1477</v>
      </c>
      <c r="J107" t="s">
        <v>897</v>
      </c>
      <c r="K107" t="b">
        <v>0</v>
      </c>
      <c r="L107" t="b">
        <v>1</v>
      </c>
      <c r="M107" s="149" t="b">
        <v>1</v>
      </c>
      <c r="N107">
        <v>0.34</v>
      </c>
      <c r="O107" s="149">
        <v>1</v>
      </c>
      <c r="P107" s="149" t="s">
        <v>1796</v>
      </c>
      <c r="Q107" s="149">
        <v>1</v>
      </c>
      <c r="R107" s="149">
        <v>7.2</v>
      </c>
      <c r="S107" t="s">
        <v>501</v>
      </c>
      <c r="T107"/>
      <c r="U107">
        <v>57.538539999999998</v>
      </c>
      <c r="V107">
        <v>-153.97844000000001</v>
      </c>
      <c r="W107" s="149" t="s">
        <v>1797</v>
      </c>
      <c r="Y107">
        <f>VLOOKUP(F107,'LOOKUP OPERATOR 05032023'!$A$2:$P$173,16,FALSE)</f>
        <v>61</v>
      </c>
    </row>
    <row r="108" spans="1:25" x14ac:dyDescent="0.25">
      <c r="A108" s="149">
        <v>332180</v>
      </c>
      <c r="B108" s="149" t="s">
        <v>898</v>
      </c>
      <c r="D108" s="149">
        <v>332180</v>
      </c>
      <c r="E108" t="s">
        <v>269</v>
      </c>
      <c r="F108" t="s">
        <v>1478</v>
      </c>
      <c r="H108" t="s">
        <v>268</v>
      </c>
      <c r="I108" t="s">
        <v>1479</v>
      </c>
      <c r="J108" t="s">
        <v>899</v>
      </c>
      <c r="K108" t="b">
        <v>0</v>
      </c>
      <c r="L108" t="b">
        <v>1</v>
      </c>
      <c r="M108" s="149" t="s">
        <v>1801</v>
      </c>
      <c r="N108">
        <v>0.26700000000000002</v>
      </c>
      <c r="O108" s="149">
        <v>1</v>
      </c>
      <c r="P108" s="149" t="s">
        <v>1796</v>
      </c>
      <c r="Q108" s="149">
        <v>1</v>
      </c>
      <c r="R108" s="149">
        <v>7.2</v>
      </c>
      <c r="S108" t="s">
        <v>501</v>
      </c>
      <c r="T108"/>
      <c r="U108">
        <v>59.115000000000002</v>
      </c>
      <c r="V108">
        <v>-156.85667000000001</v>
      </c>
      <c r="W108" s="149" t="s">
        <v>1797</v>
      </c>
      <c r="Y108">
        <f>VLOOKUP(F108,'LOOKUP OPERATOR 05032023'!$A$2:$P$173,16,FALSE)</f>
        <v>363</v>
      </c>
    </row>
    <row r="109" spans="1:25" x14ac:dyDescent="0.25">
      <c r="A109" s="149">
        <v>332190</v>
      </c>
      <c r="B109" s="149" t="s">
        <v>900</v>
      </c>
      <c r="D109" s="149">
        <v>332190</v>
      </c>
      <c r="E109" t="s">
        <v>403</v>
      </c>
      <c r="F109" t="s">
        <v>1480</v>
      </c>
      <c r="H109" t="s">
        <v>402</v>
      </c>
      <c r="I109" t="s">
        <v>1481</v>
      </c>
      <c r="J109" t="s">
        <v>901</v>
      </c>
      <c r="K109" t="b">
        <v>0</v>
      </c>
      <c r="L109" t="b">
        <v>1</v>
      </c>
      <c r="M109" s="149" t="b">
        <v>0</v>
      </c>
      <c r="O109" s="149">
        <v>1</v>
      </c>
      <c r="P109" s="149" t="s">
        <v>1796</v>
      </c>
      <c r="Q109" s="149">
        <v>1</v>
      </c>
      <c r="S109" t="s">
        <v>501</v>
      </c>
      <c r="T109"/>
      <c r="U109">
        <v>61.356389999999998</v>
      </c>
      <c r="V109">
        <v>-155.43556000000001</v>
      </c>
      <c r="W109" s="149" t="s">
        <v>1797</v>
      </c>
      <c r="Y109">
        <f>VLOOKUP(F109,'LOOKUP OPERATOR 05032023'!$A$2:$P$173,16,FALSE)</f>
        <v>664</v>
      </c>
    </row>
    <row r="110" spans="1:25" x14ac:dyDescent="0.25">
      <c r="A110" s="149">
        <v>332210</v>
      </c>
      <c r="B110" s="149" t="s">
        <v>902</v>
      </c>
      <c r="D110" s="149">
        <v>332210</v>
      </c>
      <c r="E110" t="s">
        <v>271</v>
      </c>
      <c r="F110" t="s">
        <v>1485</v>
      </c>
      <c r="H110" t="s">
        <v>270</v>
      </c>
      <c r="I110" t="s">
        <v>1486</v>
      </c>
      <c r="J110" t="s">
        <v>903</v>
      </c>
      <c r="K110" t="b">
        <v>0</v>
      </c>
      <c r="L110" t="b">
        <v>1</v>
      </c>
      <c r="M110" s="149" t="s">
        <v>1801</v>
      </c>
      <c r="N110">
        <v>0.83000000000000007</v>
      </c>
      <c r="O110" s="149">
        <v>1</v>
      </c>
      <c r="P110" s="149" t="s">
        <v>1796</v>
      </c>
      <c r="Q110" s="149">
        <v>1</v>
      </c>
      <c r="R110" s="149">
        <v>7.2</v>
      </c>
      <c r="S110" t="s">
        <v>501</v>
      </c>
      <c r="T110"/>
      <c r="U110">
        <v>58.981389999999998</v>
      </c>
      <c r="V110">
        <v>-159.05833000000001</v>
      </c>
      <c r="W110" s="149" t="s">
        <v>1797</v>
      </c>
      <c r="Y110">
        <f>VLOOKUP(F110,'LOOKUP OPERATOR 05032023'!$A$2:$P$173,16,FALSE)</f>
        <v>729</v>
      </c>
    </row>
    <row r="111" spans="1:25" x14ac:dyDescent="0.25">
      <c r="B111" s="149" t="s">
        <v>904</v>
      </c>
      <c r="C111" s="149">
        <v>58989</v>
      </c>
      <c r="E111" t="s">
        <v>906</v>
      </c>
      <c r="F111" t="s">
        <v>1744</v>
      </c>
      <c r="G111" s="149">
        <v>11824</v>
      </c>
      <c r="H111" t="s">
        <v>404</v>
      </c>
      <c r="I111" t="s">
        <v>1635</v>
      </c>
      <c r="J111" t="s">
        <v>596</v>
      </c>
      <c r="K111" t="b">
        <v>1</v>
      </c>
      <c r="L111" t="b">
        <v>0</v>
      </c>
      <c r="M111" t="b">
        <v>0</v>
      </c>
      <c r="N111">
        <v>171</v>
      </c>
      <c r="O111" s="149">
        <v>1</v>
      </c>
      <c r="P111" s="149" t="s">
        <v>1796</v>
      </c>
      <c r="Q111" s="149">
        <v>1</v>
      </c>
      <c r="R111" s="149">
        <v>115</v>
      </c>
      <c r="S111" t="s">
        <v>1470</v>
      </c>
      <c r="T111"/>
      <c r="U111">
        <v>61.457777999999998</v>
      </c>
      <c r="V111">
        <v>-149.35138900000001</v>
      </c>
      <c r="W111" s="149" t="s">
        <v>1797</v>
      </c>
      <c r="Y111">
        <f>VLOOKUP(F111,'LOOKUP OPERATOR 05032023'!$A$2:$P$173,16,FALSE)</f>
        <v>242</v>
      </c>
    </row>
    <row r="112" spans="1:25" x14ac:dyDescent="0.25">
      <c r="A112" s="149">
        <v>332220</v>
      </c>
      <c r="B112" s="149" t="s">
        <v>907</v>
      </c>
      <c r="C112" s="149">
        <v>6555</v>
      </c>
      <c r="D112" s="149">
        <v>332220</v>
      </c>
      <c r="E112" t="s">
        <v>273</v>
      </c>
      <c r="F112" t="s">
        <v>1490</v>
      </c>
      <c r="G112" s="149">
        <v>12119</v>
      </c>
      <c r="H112" t="s">
        <v>272</v>
      </c>
      <c r="I112" t="s">
        <v>1491</v>
      </c>
      <c r="J112" t="s">
        <v>908</v>
      </c>
      <c r="K112" t="b">
        <v>1</v>
      </c>
      <c r="L112" t="b">
        <v>1</v>
      </c>
      <c r="M112" t="b">
        <v>1</v>
      </c>
      <c r="N112">
        <v>2.2000000000000002</v>
      </c>
      <c r="O112" s="149">
        <v>1</v>
      </c>
      <c r="P112" s="149" t="s">
        <v>1796</v>
      </c>
      <c r="Q112" s="149">
        <v>1</v>
      </c>
      <c r="R112" s="149">
        <v>2.4</v>
      </c>
      <c r="S112" t="s">
        <v>1470</v>
      </c>
      <c r="T112"/>
      <c r="U112">
        <v>62.956989999999998</v>
      </c>
      <c r="V112">
        <v>-155.59499700000001</v>
      </c>
      <c r="W112" s="149" t="s">
        <v>1797</v>
      </c>
      <c r="Y112">
        <f>VLOOKUP(F112,'LOOKUP OPERATOR 05032023'!$A$2:$P$173,16,FALSE)</f>
        <v>106</v>
      </c>
    </row>
    <row r="113" spans="1:25" x14ac:dyDescent="0.25">
      <c r="B113" s="149" t="s">
        <v>909</v>
      </c>
      <c r="C113" s="149">
        <v>7112</v>
      </c>
      <c r="E113" t="s">
        <v>275</v>
      </c>
      <c r="F113" t="s">
        <v>1626</v>
      </c>
      <c r="G113" s="149">
        <v>12385</v>
      </c>
      <c r="H113" t="s">
        <v>274</v>
      </c>
      <c r="I113" t="s">
        <v>1627</v>
      </c>
      <c r="J113" t="s">
        <v>910</v>
      </c>
      <c r="K113" t="b">
        <v>1</v>
      </c>
      <c r="L113" t="b">
        <v>0</v>
      </c>
      <c r="M113" t="b">
        <v>0</v>
      </c>
      <c r="N113">
        <v>5.0999999999999996</v>
      </c>
      <c r="O113" s="149">
        <v>1</v>
      </c>
      <c r="P113" s="149" t="s">
        <v>1796</v>
      </c>
      <c r="Q113" s="149">
        <v>1</v>
      </c>
      <c r="R113" s="149">
        <v>12.47</v>
      </c>
      <c r="S113" t="s">
        <v>1470</v>
      </c>
      <c r="T113"/>
      <c r="U113">
        <v>55.121433000000003</v>
      </c>
      <c r="V113">
        <v>-131.56026700000001</v>
      </c>
      <c r="W113" s="149" t="s">
        <v>1797</v>
      </c>
      <c r="Y113">
        <f>VLOOKUP(F113,'LOOKUP OPERATOR 05032023'!$A$2:$P$173,16,FALSE)</f>
        <v>741</v>
      </c>
    </row>
    <row r="114" spans="1:25" x14ac:dyDescent="0.25">
      <c r="A114" s="149">
        <v>331010</v>
      </c>
      <c r="B114" s="149" t="s">
        <v>573</v>
      </c>
      <c r="D114" s="149">
        <v>331010</v>
      </c>
      <c r="E114" t="s">
        <v>60</v>
      </c>
      <c r="F114" t="s">
        <v>1504</v>
      </c>
      <c r="H114" t="s">
        <v>59</v>
      </c>
      <c r="I114" t="s">
        <v>1505</v>
      </c>
      <c r="J114" t="s">
        <v>574</v>
      </c>
      <c r="K114" t="b">
        <v>0</v>
      </c>
      <c r="L114" t="b">
        <v>1</v>
      </c>
      <c r="M114" s="149" t="s">
        <v>1798</v>
      </c>
      <c r="N114">
        <v>0.36</v>
      </c>
      <c r="O114" s="149">
        <v>1</v>
      </c>
      <c r="P114" s="149" t="s">
        <v>1796</v>
      </c>
      <c r="Q114" s="149">
        <v>1</v>
      </c>
      <c r="R114" s="149">
        <v>7.2</v>
      </c>
      <c r="S114"/>
      <c r="T114"/>
      <c r="U114">
        <v>56.94556</v>
      </c>
      <c r="V114">
        <v>-154.17027999999999</v>
      </c>
      <c r="W114" s="149" t="s">
        <v>1797</v>
      </c>
      <c r="Y114">
        <f>VLOOKUP(F114,'LOOKUP OPERATOR 05032023'!$A$2:$P$173,16,FALSE)</f>
        <v>449</v>
      </c>
    </row>
    <row r="115" spans="1:25" x14ac:dyDescent="0.25">
      <c r="A115" s="149">
        <v>331090</v>
      </c>
      <c r="B115" s="149" t="s">
        <v>608</v>
      </c>
      <c r="C115" s="149">
        <v>421</v>
      </c>
      <c r="D115" s="149">
        <v>331090</v>
      </c>
      <c r="E115" t="s">
        <v>82</v>
      </c>
      <c r="F115" t="s">
        <v>1493</v>
      </c>
      <c r="G115" s="149">
        <v>219</v>
      </c>
      <c r="H115" t="s">
        <v>78</v>
      </c>
      <c r="I115" t="s">
        <v>1503</v>
      </c>
      <c r="J115" t="s">
        <v>598</v>
      </c>
      <c r="K115" t="b">
        <v>1</v>
      </c>
      <c r="L115" t="b">
        <v>1</v>
      </c>
      <c r="M115" t="b">
        <v>0</v>
      </c>
      <c r="N115">
        <v>4.5999999999999996</v>
      </c>
      <c r="O115" s="149">
        <v>1</v>
      </c>
      <c r="P115" s="149" t="s">
        <v>1796</v>
      </c>
      <c r="Q115" s="149">
        <v>1</v>
      </c>
      <c r="R115" s="149">
        <v>12.47</v>
      </c>
      <c r="S115" t="s">
        <v>1470</v>
      </c>
      <c r="T115"/>
      <c r="U115">
        <v>55.476909999999997</v>
      </c>
      <c r="V115">
        <v>-133.14868999999999</v>
      </c>
      <c r="W115" s="149" t="s">
        <v>1797</v>
      </c>
      <c r="Y115">
        <f>VLOOKUP(F115,'LOOKUP OPERATOR 05032023'!$A$2:$P$173,16,FALSE)</f>
        <v>2</v>
      </c>
    </row>
    <row r="116" spans="1:25" x14ac:dyDescent="0.25">
      <c r="B116" s="149" t="s">
        <v>911</v>
      </c>
      <c r="C116" s="149">
        <v>7168</v>
      </c>
      <c r="E116" t="s">
        <v>277</v>
      </c>
      <c r="F116" t="s">
        <v>1626</v>
      </c>
      <c r="G116" s="149">
        <v>12385</v>
      </c>
      <c r="H116" t="s">
        <v>274</v>
      </c>
      <c r="I116" t="s">
        <v>1627</v>
      </c>
      <c r="J116" t="s">
        <v>910</v>
      </c>
      <c r="K116" t="b">
        <v>1</v>
      </c>
      <c r="L116" t="b">
        <v>0</v>
      </c>
      <c r="M116" t="b">
        <v>0</v>
      </c>
      <c r="N116">
        <v>1.3</v>
      </c>
      <c r="O116" s="149">
        <v>1</v>
      </c>
      <c r="P116" s="149" t="s">
        <v>1796</v>
      </c>
      <c r="Q116" s="149">
        <v>1</v>
      </c>
      <c r="R116" s="149">
        <v>12.47</v>
      </c>
      <c r="S116" t="s">
        <v>1470</v>
      </c>
      <c r="T116"/>
      <c r="U116">
        <v>55.116878999999997</v>
      </c>
      <c r="V116">
        <v>-131.54587900000001</v>
      </c>
      <c r="W116" s="149" t="s">
        <v>1797</v>
      </c>
      <c r="Y116">
        <f>VLOOKUP(F116,'LOOKUP OPERATOR 05032023'!$A$2:$P$173,16,FALSE)</f>
        <v>741</v>
      </c>
    </row>
    <row r="117" spans="1:25" x14ac:dyDescent="0.25">
      <c r="B117" s="149" t="s">
        <v>912</v>
      </c>
      <c r="C117" s="149">
        <v>6302</v>
      </c>
      <c r="E117" t="s">
        <v>278</v>
      </c>
      <c r="F117" t="s">
        <v>1626</v>
      </c>
      <c r="G117" s="149">
        <v>12385</v>
      </c>
      <c r="H117" t="s">
        <v>274</v>
      </c>
      <c r="I117" t="s">
        <v>1627</v>
      </c>
      <c r="J117" t="s">
        <v>910</v>
      </c>
      <c r="K117" t="b">
        <v>1</v>
      </c>
      <c r="L117" t="b">
        <v>0</v>
      </c>
      <c r="M117" t="b">
        <v>0</v>
      </c>
      <c r="N117">
        <v>3.9</v>
      </c>
      <c r="O117" s="149">
        <v>1</v>
      </c>
      <c r="P117" s="149" t="s">
        <v>1796</v>
      </c>
      <c r="Q117" s="149">
        <v>1</v>
      </c>
      <c r="R117" s="149">
        <v>12.47</v>
      </c>
      <c r="S117" t="s">
        <v>1470</v>
      </c>
      <c r="T117"/>
      <c r="U117">
        <v>55.091262999999998</v>
      </c>
      <c r="V117">
        <v>-131.54497799999999</v>
      </c>
      <c r="W117" s="149" t="s">
        <v>1797</v>
      </c>
      <c r="Y117">
        <f>VLOOKUP(F117,'LOOKUP OPERATOR 05032023'!$A$2:$P$173,16,FALSE)</f>
        <v>741</v>
      </c>
    </row>
    <row r="118" spans="1:25" x14ac:dyDescent="0.25">
      <c r="A118" s="149">
        <v>332230</v>
      </c>
      <c r="B118" s="149" t="s">
        <v>913</v>
      </c>
      <c r="D118" s="149">
        <v>332230</v>
      </c>
      <c r="E118" t="s">
        <v>280</v>
      </c>
      <c r="F118" t="s">
        <v>1555</v>
      </c>
      <c r="H118" t="s">
        <v>279</v>
      </c>
      <c r="I118" t="s">
        <v>1696</v>
      </c>
      <c r="J118" t="s">
        <v>914</v>
      </c>
      <c r="K118" t="b">
        <v>0</v>
      </c>
      <c r="L118" t="b">
        <v>1</v>
      </c>
      <c r="M118" s="149" t="s">
        <v>1798</v>
      </c>
      <c r="N118">
        <v>0.16700000000000001</v>
      </c>
      <c r="O118" s="149">
        <v>1</v>
      </c>
      <c r="P118" s="149" t="s">
        <v>1796</v>
      </c>
      <c r="Q118" s="149">
        <v>1</v>
      </c>
      <c r="R118" s="149">
        <v>7.2</v>
      </c>
      <c r="S118" t="s">
        <v>501</v>
      </c>
      <c r="T118"/>
      <c r="U118">
        <v>61.571939999999998</v>
      </c>
      <c r="V118">
        <v>-159.245</v>
      </c>
      <c r="W118" s="149" t="s">
        <v>1797</v>
      </c>
      <c r="Y118">
        <f>VLOOKUP(F118,'LOOKUP OPERATOR 05032023'!$A$2:$P$173,16,FALSE)</f>
        <v>375</v>
      </c>
    </row>
    <row r="119" spans="1:25" x14ac:dyDescent="0.25">
      <c r="A119" s="149">
        <v>332240</v>
      </c>
      <c r="B119" s="149" t="s">
        <v>915</v>
      </c>
      <c r="D119" s="149">
        <v>332240</v>
      </c>
      <c r="E119" t="s">
        <v>281</v>
      </c>
      <c r="F119" t="s">
        <v>1555</v>
      </c>
      <c r="H119" t="s">
        <v>279</v>
      </c>
      <c r="I119" t="s">
        <v>1706</v>
      </c>
      <c r="J119" t="s">
        <v>916</v>
      </c>
      <c r="K119" t="b">
        <v>0</v>
      </c>
      <c r="L119" t="b">
        <v>1</v>
      </c>
      <c r="M119" s="149" t="s">
        <v>1801</v>
      </c>
      <c r="N119">
        <v>0.25900000000000001</v>
      </c>
      <c r="O119" s="149">
        <v>1</v>
      </c>
      <c r="P119" s="149" t="s">
        <v>1796</v>
      </c>
      <c r="Q119" s="149">
        <v>1</v>
      </c>
      <c r="R119" s="149">
        <v>7.2</v>
      </c>
      <c r="S119" t="s">
        <v>501</v>
      </c>
      <c r="T119"/>
      <c r="U119">
        <v>61.87</v>
      </c>
      <c r="V119">
        <v>-158.11082999999999</v>
      </c>
      <c r="W119" s="149" t="s">
        <v>1797</v>
      </c>
      <c r="Y119">
        <f>VLOOKUP(F119,'LOOKUP OPERATOR 05032023'!$A$2:$P$173,16,FALSE)</f>
        <v>375</v>
      </c>
    </row>
    <row r="120" spans="1:25" x14ac:dyDescent="0.25">
      <c r="A120" s="149">
        <v>332250</v>
      </c>
      <c r="B120" s="149" t="s">
        <v>917</v>
      </c>
      <c r="D120" s="149">
        <v>332250</v>
      </c>
      <c r="E120" t="s">
        <v>282</v>
      </c>
      <c r="F120" t="s">
        <v>1555</v>
      </c>
      <c r="H120" t="s">
        <v>279</v>
      </c>
      <c r="I120" t="s">
        <v>1556</v>
      </c>
      <c r="J120" t="s">
        <v>918</v>
      </c>
      <c r="K120" t="b">
        <v>0</v>
      </c>
      <c r="L120" t="b">
        <v>1</v>
      </c>
      <c r="M120" s="149" t="s">
        <v>1798</v>
      </c>
      <c r="N120">
        <v>9.1999999999999998E-2</v>
      </c>
      <c r="O120" s="149">
        <v>1</v>
      </c>
      <c r="P120" s="149" t="s">
        <v>1796</v>
      </c>
      <c r="Q120" s="149">
        <v>1</v>
      </c>
      <c r="R120" s="149">
        <v>7.2</v>
      </c>
      <c r="S120" t="s">
        <v>501</v>
      </c>
      <c r="T120"/>
      <c r="U120">
        <v>61.761110000000002</v>
      </c>
      <c r="V120">
        <v>-157.3125</v>
      </c>
      <c r="W120" s="149" t="s">
        <v>1797</v>
      </c>
      <c r="Y120">
        <f>VLOOKUP(F120,'LOOKUP OPERATOR 05032023'!$A$2:$P$173,16,FALSE)</f>
        <v>375</v>
      </c>
    </row>
    <row r="121" spans="1:25" x14ac:dyDescent="0.25">
      <c r="A121" s="149">
        <v>332260</v>
      </c>
      <c r="B121" s="149" t="s">
        <v>919</v>
      </c>
      <c r="D121" s="149">
        <v>332260</v>
      </c>
      <c r="E121" t="s">
        <v>283</v>
      </c>
      <c r="F121" t="s">
        <v>1555</v>
      </c>
      <c r="H121" t="s">
        <v>279</v>
      </c>
      <c r="I121" t="s">
        <v>1579</v>
      </c>
      <c r="J121" t="s">
        <v>920</v>
      </c>
      <c r="K121" t="b">
        <v>0</v>
      </c>
      <c r="L121" t="b">
        <v>1</v>
      </c>
      <c r="M121" s="149" t="b">
        <v>1</v>
      </c>
      <c r="N121">
        <v>0.33800000000000002</v>
      </c>
      <c r="O121" s="149">
        <v>1</v>
      </c>
      <c r="P121" s="149" t="s">
        <v>1796</v>
      </c>
      <c r="Q121" s="149">
        <v>1</v>
      </c>
      <c r="R121" s="149">
        <v>7.2</v>
      </c>
      <c r="S121" t="s">
        <v>501</v>
      </c>
      <c r="T121"/>
      <c r="U121">
        <v>61.702500000000001</v>
      </c>
      <c r="V121">
        <v>-157.16972000000001</v>
      </c>
      <c r="W121" s="149" t="s">
        <v>1797</v>
      </c>
      <c r="Y121">
        <f>VLOOKUP(F121,'LOOKUP OPERATOR 05032023'!$A$2:$P$173,16,FALSE)</f>
        <v>375</v>
      </c>
    </row>
    <row r="122" spans="1:25" x14ac:dyDescent="0.25">
      <c r="A122" s="149">
        <v>332270</v>
      </c>
      <c r="B122" s="149" t="s">
        <v>921</v>
      </c>
      <c r="D122" s="149">
        <v>332270</v>
      </c>
      <c r="E122" t="s">
        <v>284</v>
      </c>
      <c r="F122" t="s">
        <v>1555</v>
      </c>
      <c r="H122" t="s">
        <v>279</v>
      </c>
      <c r="I122" t="s">
        <v>1582</v>
      </c>
      <c r="J122" t="s">
        <v>922</v>
      </c>
      <c r="K122" t="b">
        <v>0</v>
      </c>
      <c r="L122" t="b">
        <v>1</v>
      </c>
      <c r="M122" s="173" t="b">
        <v>1</v>
      </c>
      <c r="N122">
        <v>0.16600000000000001</v>
      </c>
      <c r="O122" s="149">
        <v>1</v>
      </c>
      <c r="P122" s="149" t="s">
        <v>1796</v>
      </c>
      <c r="Q122" s="149">
        <v>1</v>
      </c>
      <c r="R122" s="149">
        <v>7.2</v>
      </c>
      <c r="S122" t="s">
        <v>501</v>
      </c>
      <c r="T122"/>
      <c r="U122">
        <v>61.783059999999999</v>
      </c>
      <c r="V122">
        <v>-156.58806000000001</v>
      </c>
      <c r="W122" s="149" t="s">
        <v>1797</v>
      </c>
      <c r="Y122">
        <f>VLOOKUP(F122,'LOOKUP OPERATOR 05032023'!$A$2:$P$173,16,FALSE)</f>
        <v>375</v>
      </c>
    </row>
    <row r="123" spans="1:25" x14ac:dyDescent="0.25">
      <c r="A123" s="149">
        <v>332280</v>
      </c>
      <c r="B123" s="149" t="s">
        <v>923</v>
      </c>
      <c r="C123" s="149">
        <v>6301</v>
      </c>
      <c r="D123" s="149">
        <v>332280</v>
      </c>
      <c r="E123" t="s">
        <v>286</v>
      </c>
      <c r="F123" t="s">
        <v>1497</v>
      </c>
      <c r="G123" s="149">
        <v>13201</v>
      </c>
      <c r="H123" t="s">
        <v>285</v>
      </c>
      <c r="I123" t="s">
        <v>1498</v>
      </c>
      <c r="J123" t="s">
        <v>924</v>
      </c>
      <c r="K123" t="b">
        <v>1</v>
      </c>
      <c r="L123" t="b">
        <v>1</v>
      </c>
      <c r="M123" t="b">
        <v>1</v>
      </c>
      <c r="N123">
        <v>9.9</v>
      </c>
      <c r="O123" s="149">
        <v>1</v>
      </c>
      <c r="P123" s="149" t="s">
        <v>1796</v>
      </c>
      <c r="Q123" s="149">
        <v>1</v>
      </c>
      <c r="R123" s="149">
        <v>7.2</v>
      </c>
      <c r="S123" t="s">
        <v>1470</v>
      </c>
      <c r="T123"/>
      <c r="U123">
        <v>58.730417000000003</v>
      </c>
      <c r="V123">
        <v>-157.00722200000001</v>
      </c>
      <c r="W123" s="149" t="s">
        <v>1797</v>
      </c>
      <c r="Y123">
        <f>VLOOKUP(F123,'LOOKUP OPERATOR 05032023'!$A$2:$P$173,16,FALSE)</f>
        <v>663</v>
      </c>
    </row>
    <row r="124" spans="1:25" x14ac:dyDescent="0.25">
      <c r="A124" s="149">
        <v>332290</v>
      </c>
      <c r="B124" s="149" t="s">
        <v>1303</v>
      </c>
      <c r="D124" s="149">
        <v>332290</v>
      </c>
      <c r="E124" t="s">
        <v>288</v>
      </c>
      <c r="F124" t="s">
        <v>1499</v>
      </c>
      <c r="H124" t="s">
        <v>287</v>
      </c>
      <c r="I124" t="s">
        <v>1500</v>
      </c>
      <c r="J124" t="s">
        <v>642</v>
      </c>
      <c r="K124" t="b">
        <v>0</v>
      </c>
      <c r="L124" t="b">
        <v>1</v>
      </c>
      <c r="M124" s="149" t="s">
        <v>1798</v>
      </c>
      <c r="N124">
        <v>0.25</v>
      </c>
      <c r="O124" s="149">
        <v>1</v>
      </c>
      <c r="P124" s="149" t="s">
        <v>1796</v>
      </c>
      <c r="Q124" s="149">
        <v>1</v>
      </c>
      <c r="R124" s="149">
        <v>7.2</v>
      </c>
      <c r="S124" t="s">
        <v>501</v>
      </c>
      <c r="T124"/>
      <c r="Y124">
        <f>VLOOKUP(F124,'LOOKUP OPERATOR 05032023'!$A$2:$P$173,16,FALSE)</f>
        <v>409</v>
      </c>
    </row>
    <row r="125" spans="1:25" x14ac:dyDescent="0.25">
      <c r="A125" s="149">
        <v>332300</v>
      </c>
      <c r="B125" s="149" t="s">
        <v>926</v>
      </c>
      <c r="D125" s="149">
        <v>332300</v>
      </c>
      <c r="E125" t="s">
        <v>406</v>
      </c>
      <c r="F125" t="s">
        <v>1501</v>
      </c>
      <c r="H125" t="s">
        <v>405</v>
      </c>
      <c r="I125" t="s">
        <v>1502</v>
      </c>
      <c r="J125" t="s">
        <v>927</v>
      </c>
      <c r="K125" t="b">
        <v>0</v>
      </c>
      <c r="L125" t="b">
        <v>1</v>
      </c>
      <c r="M125" s="149" t="s">
        <v>1798</v>
      </c>
      <c r="N125">
        <v>0.57000000000000006</v>
      </c>
      <c r="O125" s="149">
        <v>1</v>
      </c>
      <c r="P125" s="149" t="s">
        <v>1796</v>
      </c>
      <c r="Q125" s="149">
        <v>1</v>
      </c>
      <c r="R125" s="149">
        <v>7.2</v>
      </c>
      <c r="S125" t="s">
        <v>501</v>
      </c>
      <c r="T125"/>
      <c r="U125">
        <v>60.708060000000003</v>
      </c>
      <c r="V125">
        <v>-161.76611</v>
      </c>
      <c r="W125" s="149" t="s">
        <v>1797</v>
      </c>
      <c r="Y125">
        <f>VLOOKUP(F125,'LOOKUP OPERATOR 05032023'!$A$2:$P$173,16,FALSE)</f>
        <v>53</v>
      </c>
    </row>
    <row r="126" spans="1:25" x14ac:dyDescent="0.25">
      <c r="B126" s="149" t="s">
        <v>609</v>
      </c>
      <c r="C126" s="149">
        <v>56146</v>
      </c>
      <c r="E126" t="s">
        <v>86</v>
      </c>
      <c r="F126" t="s">
        <v>1493</v>
      </c>
      <c r="G126" s="149">
        <v>219</v>
      </c>
      <c r="H126" t="s">
        <v>78</v>
      </c>
      <c r="I126" t="s">
        <v>1503</v>
      </c>
      <c r="J126" t="s">
        <v>598</v>
      </c>
      <c r="K126" t="b">
        <v>1</v>
      </c>
      <c r="M126" t="b">
        <v>0</v>
      </c>
      <c r="N126">
        <v>1.3</v>
      </c>
      <c r="O126" s="149">
        <v>1</v>
      </c>
      <c r="P126" s="149" t="s">
        <v>1796</v>
      </c>
      <c r="Q126" s="149">
        <v>1</v>
      </c>
      <c r="R126" s="149">
        <v>12.47</v>
      </c>
      <c r="S126" t="s">
        <v>1470</v>
      </c>
      <c r="T126"/>
      <c r="U126">
        <v>55.489179999999998</v>
      </c>
      <c r="V126">
        <v>-133.1345</v>
      </c>
      <c r="Y126">
        <f>VLOOKUP(F126,'LOOKUP OPERATOR 05032023'!$A$2:$P$173,16,FALSE)</f>
        <v>2</v>
      </c>
    </row>
    <row r="127" spans="1:25" x14ac:dyDescent="0.25">
      <c r="A127" s="149">
        <v>332310</v>
      </c>
      <c r="B127" s="149" t="s">
        <v>928</v>
      </c>
      <c r="D127" s="149">
        <v>332310</v>
      </c>
      <c r="E127" t="s">
        <v>290</v>
      </c>
      <c r="F127" t="s">
        <v>1682</v>
      </c>
      <c r="H127" t="s">
        <v>289</v>
      </c>
      <c r="I127" t="s">
        <v>1683</v>
      </c>
      <c r="J127" t="s">
        <v>929</v>
      </c>
      <c r="K127" t="b">
        <v>0</v>
      </c>
      <c r="L127" t="b">
        <v>1</v>
      </c>
      <c r="M127" s="149" t="s">
        <v>1801</v>
      </c>
      <c r="N127">
        <v>0.92100000000000004</v>
      </c>
      <c r="O127" s="149">
        <v>1</v>
      </c>
      <c r="P127" s="149" t="s">
        <v>1796</v>
      </c>
      <c r="Q127" s="149">
        <v>1</v>
      </c>
      <c r="R127" s="149">
        <v>7.2</v>
      </c>
      <c r="S127" t="s">
        <v>501</v>
      </c>
      <c r="T127"/>
      <c r="U127">
        <v>60.16</v>
      </c>
      <c r="V127">
        <v>-164.26582999999999</v>
      </c>
      <c r="W127" s="149" t="s">
        <v>1797</v>
      </c>
      <c r="Y127">
        <f>VLOOKUP(F127,'LOOKUP OPERATOR 05032023'!$A$2:$P$173,16,FALSE)</f>
        <v>10</v>
      </c>
    </row>
    <row r="128" spans="1:25" x14ac:dyDescent="0.25">
      <c r="A128" s="149">
        <v>332470</v>
      </c>
      <c r="B128" s="149" t="s">
        <v>1048</v>
      </c>
      <c r="D128" s="149">
        <v>332470</v>
      </c>
      <c r="E128" t="s">
        <v>292</v>
      </c>
      <c r="F128" t="s">
        <v>1536</v>
      </c>
      <c r="H128" t="s">
        <v>291</v>
      </c>
      <c r="I128" t="s">
        <v>1537</v>
      </c>
      <c r="J128" t="s">
        <v>1049</v>
      </c>
      <c r="K128" t="b">
        <v>0</v>
      </c>
      <c r="L128" t="b">
        <v>1</v>
      </c>
      <c r="M128" s="149" t="s">
        <v>1801</v>
      </c>
      <c r="N128">
        <v>0.41000000000000003</v>
      </c>
      <c r="O128" s="149">
        <v>1</v>
      </c>
      <c r="P128" s="149" t="s">
        <v>1796</v>
      </c>
      <c r="Q128" s="149">
        <v>1</v>
      </c>
      <c r="R128" s="149">
        <v>7.2</v>
      </c>
      <c r="S128" t="s">
        <v>501</v>
      </c>
      <c r="T128"/>
      <c r="U128">
        <v>55.912779999999998</v>
      </c>
      <c r="V128">
        <v>-159.14555999999999</v>
      </c>
      <c r="W128" s="149" t="s">
        <v>1797</v>
      </c>
      <c r="Y128">
        <f>VLOOKUP(F128,'LOOKUP OPERATOR 05032023'!$A$2:$P$173,16,FALSE)</f>
        <v>13</v>
      </c>
    </row>
    <row r="129" spans="1:25" x14ac:dyDescent="0.25">
      <c r="A129" s="149">
        <v>332320</v>
      </c>
      <c r="B129" s="149" t="s">
        <v>930</v>
      </c>
      <c r="D129" s="149">
        <v>332320</v>
      </c>
      <c r="E129" t="s">
        <v>294</v>
      </c>
      <c r="F129" t="s">
        <v>1506</v>
      </c>
      <c r="H129" t="s">
        <v>293</v>
      </c>
      <c r="I129" t="s">
        <v>1507</v>
      </c>
      <c r="J129" t="s">
        <v>931</v>
      </c>
      <c r="K129" t="b">
        <v>0</v>
      </c>
      <c r="L129" t="b">
        <v>1</v>
      </c>
      <c r="M129" s="149" t="s">
        <v>1798</v>
      </c>
      <c r="N129">
        <v>0.3</v>
      </c>
      <c r="O129" s="149">
        <v>1</v>
      </c>
      <c r="P129" s="149" t="s">
        <v>1796</v>
      </c>
      <c r="Q129" s="149">
        <v>1</v>
      </c>
      <c r="R129" s="149">
        <v>7.2</v>
      </c>
      <c r="S129" t="s">
        <v>501</v>
      </c>
      <c r="T129"/>
      <c r="U129">
        <v>56.001939999999998</v>
      </c>
      <c r="V129">
        <v>-161.20277999999999</v>
      </c>
      <c r="W129" s="149" t="s">
        <v>1797</v>
      </c>
      <c r="Y129">
        <f>VLOOKUP(F129,'LOOKUP OPERATOR 05032023'!$A$2:$P$173,16,FALSE)</f>
        <v>32</v>
      </c>
    </row>
    <row r="130" spans="1:25" x14ac:dyDescent="0.25">
      <c r="A130" s="149">
        <v>332110</v>
      </c>
      <c r="B130" s="149" t="s">
        <v>932</v>
      </c>
      <c r="D130" s="149">
        <v>332110</v>
      </c>
      <c r="E130" t="s">
        <v>296</v>
      </c>
      <c r="F130" t="s">
        <v>1767</v>
      </c>
      <c r="H130" t="s">
        <v>295</v>
      </c>
      <c r="I130" t="s">
        <v>1768</v>
      </c>
      <c r="J130" t="s">
        <v>933</v>
      </c>
      <c r="K130" t="b">
        <v>0</v>
      </c>
      <c r="L130" t="b">
        <v>1</v>
      </c>
      <c r="M130" s="173" t="s">
        <v>1801</v>
      </c>
      <c r="N130">
        <v>0.42</v>
      </c>
      <c r="O130" s="149">
        <v>1</v>
      </c>
      <c r="P130" s="149" t="s">
        <v>1796</v>
      </c>
      <c r="Q130" s="149">
        <v>1</v>
      </c>
      <c r="R130" s="149">
        <v>7.2</v>
      </c>
      <c r="S130" t="s">
        <v>501</v>
      </c>
      <c r="T130"/>
      <c r="U130">
        <v>59.728610000000003</v>
      </c>
      <c r="V130">
        <v>-157.28443999999999</v>
      </c>
      <c r="W130" s="149" t="s">
        <v>1797</v>
      </c>
      <c r="Y130">
        <f>VLOOKUP(F130,'LOOKUP OPERATOR 05032023'!$A$2:$P$173,16,FALSE)</f>
        <v>16</v>
      </c>
    </row>
    <row r="131" spans="1:25" x14ac:dyDescent="0.25">
      <c r="A131" s="149">
        <v>332330</v>
      </c>
      <c r="B131" s="149" t="s">
        <v>934</v>
      </c>
      <c r="D131" s="149">
        <v>332330</v>
      </c>
      <c r="E131" t="s">
        <v>298</v>
      </c>
      <c r="F131" t="s">
        <v>1512</v>
      </c>
      <c r="H131" t="s">
        <v>297</v>
      </c>
      <c r="I131" t="s">
        <v>1513</v>
      </c>
      <c r="J131" t="s">
        <v>935</v>
      </c>
      <c r="K131" t="b">
        <v>0</v>
      </c>
      <c r="L131" t="b">
        <v>1</v>
      </c>
      <c r="M131" s="149" t="s">
        <v>1798</v>
      </c>
      <c r="N131">
        <v>0.3</v>
      </c>
      <c r="O131" s="149">
        <v>1</v>
      </c>
      <c r="P131" s="149" t="s">
        <v>1796</v>
      </c>
      <c r="Q131" s="149">
        <v>1</v>
      </c>
      <c r="R131" s="149">
        <v>7.2</v>
      </c>
      <c r="S131" t="s">
        <v>501</v>
      </c>
      <c r="T131"/>
      <c r="W131" s="149" t="s">
        <v>1797</v>
      </c>
      <c r="Y131">
        <f>VLOOKUP(F131,'LOOKUP OPERATOR 05032023'!$A$2:$P$173,16,FALSE)</f>
        <v>18</v>
      </c>
    </row>
    <row r="132" spans="1:25" x14ac:dyDescent="0.25">
      <c r="A132" s="149">
        <v>332340</v>
      </c>
      <c r="B132" s="149" t="s">
        <v>936</v>
      </c>
      <c r="C132" s="149">
        <v>90</v>
      </c>
      <c r="D132" s="149">
        <v>332340</v>
      </c>
      <c r="E132" t="s">
        <v>300</v>
      </c>
      <c r="F132" t="s">
        <v>1517</v>
      </c>
      <c r="G132" s="149">
        <v>13642</v>
      </c>
      <c r="H132" t="s">
        <v>299</v>
      </c>
      <c r="I132" t="s">
        <v>1518</v>
      </c>
      <c r="J132" t="s">
        <v>937</v>
      </c>
      <c r="K132" t="b">
        <v>1</v>
      </c>
      <c r="L132" t="b">
        <v>1</v>
      </c>
      <c r="M132" t="b">
        <v>0</v>
      </c>
      <c r="N132">
        <v>19.2</v>
      </c>
      <c r="O132" s="149">
        <v>1</v>
      </c>
      <c r="P132" s="149" t="s">
        <v>1796</v>
      </c>
      <c r="Q132" s="149">
        <v>1</v>
      </c>
      <c r="R132" s="149">
        <v>4</v>
      </c>
      <c r="S132" t="s">
        <v>1470</v>
      </c>
      <c r="T132"/>
      <c r="U132">
        <v>64.505330999999998</v>
      </c>
      <c r="V132">
        <v>-165.42981399999999</v>
      </c>
      <c r="W132" s="149" t="s">
        <v>1797</v>
      </c>
      <c r="Y132">
        <f>VLOOKUP(F132,'LOOKUP OPERATOR 05032023'!$A$2:$P$173,16,FALSE)</f>
        <v>0</v>
      </c>
    </row>
    <row r="133" spans="1:25" x14ac:dyDescent="0.25">
      <c r="A133" s="149">
        <v>332350</v>
      </c>
      <c r="B133" s="149" t="s">
        <v>938</v>
      </c>
      <c r="C133" s="149">
        <v>7487</v>
      </c>
      <c r="D133" s="149">
        <v>332350</v>
      </c>
      <c r="E133" t="s">
        <v>302</v>
      </c>
      <c r="F133" t="s">
        <v>1523</v>
      </c>
      <c r="G133" s="149">
        <v>26616</v>
      </c>
      <c r="H133" t="s">
        <v>301</v>
      </c>
      <c r="I133" t="s">
        <v>1615</v>
      </c>
      <c r="J133" t="s">
        <v>939</v>
      </c>
      <c r="K133" t="b">
        <v>1</v>
      </c>
      <c r="L133" t="b">
        <v>1</v>
      </c>
      <c r="M133" s="137" t="b">
        <v>0</v>
      </c>
      <c r="N133">
        <v>2.7949999999999999</v>
      </c>
      <c r="O133" s="149">
        <v>1</v>
      </c>
      <c r="P133" s="149" t="s">
        <v>1796</v>
      </c>
      <c r="Q133" s="149">
        <v>1</v>
      </c>
      <c r="R133" s="149">
        <v>4.16</v>
      </c>
      <c r="S133" t="s">
        <v>1470</v>
      </c>
      <c r="T133"/>
      <c r="U133">
        <v>68.137950000000004</v>
      </c>
      <c r="V133">
        <v>-151.741017</v>
      </c>
      <c r="W133" s="149" t="s">
        <v>1797</v>
      </c>
      <c r="Y133">
        <f>VLOOKUP(F133,'LOOKUP OPERATOR 05032023'!$A$2:$P$173,16,FALSE)</f>
        <v>121</v>
      </c>
    </row>
    <row r="134" spans="1:25" x14ac:dyDescent="0.25">
      <c r="A134" s="149">
        <v>332360</v>
      </c>
      <c r="B134" s="149" t="s">
        <v>940</v>
      </c>
      <c r="C134" s="149">
        <v>7482</v>
      </c>
      <c r="D134" s="149">
        <v>332360</v>
      </c>
      <c r="E134" t="s">
        <v>303</v>
      </c>
      <c r="F134" t="s">
        <v>1523</v>
      </c>
      <c r="G134" s="149">
        <v>26616</v>
      </c>
      <c r="H134" t="s">
        <v>301</v>
      </c>
      <c r="I134" t="s">
        <v>1665</v>
      </c>
      <c r="J134" t="s">
        <v>941</v>
      </c>
      <c r="K134" t="b">
        <v>1</v>
      </c>
      <c r="L134" t="b">
        <v>1</v>
      </c>
      <c r="M134" t="b">
        <v>0</v>
      </c>
      <c r="N134">
        <v>3.37</v>
      </c>
      <c r="O134" s="149">
        <v>1</v>
      </c>
      <c r="P134" s="149" t="s">
        <v>1796</v>
      </c>
      <c r="Q134" s="149">
        <v>1</v>
      </c>
      <c r="R134" s="149">
        <v>4.16</v>
      </c>
      <c r="S134" t="s">
        <v>1470</v>
      </c>
      <c r="T134"/>
      <c r="U134">
        <v>70.482600000000005</v>
      </c>
      <c r="V134">
        <v>-157.42519999999999</v>
      </c>
      <c r="W134" s="149" t="s">
        <v>1797</v>
      </c>
      <c r="Y134">
        <f>VLOOKUP(F134,'LOOKUP OPERATOR 05032023'!$A$2:$P$173,16,FALSE)</f>
        <v>121</v>
      </c>
    </row>
    <row r="135" spans="1:25" x14ac:dyDescent="0.25">
      <c r="A135" s="149">
        <v>332370</v>
      </c>
      <c r="B135" s="149" t="s">
        <v>942</v>
      </c>
      <c r="C135" s="149">
        <v>7483</v>
      </c>
      <c r="D135" s="149">
        <v>332370</v>
      </c>
      <c r="E135" t="s">
        <v>304</v>
      </c>
      <c r="F135" t="s">
        <v>1523</v>
      </c>
      <c r="G135" s="149">
        <v>26616</v>
      </c>
      <c r="H135" t="s">
        <v>301</v>
      </c>
      <c r="I135" t="s">
        <v>1750</v>
      </c>
      <c r="J135" t="s">
        <v>943</v>
      </c>
      <c r="K135" t="b">
        <v>1</v>
      </c>
      <c r="L135" t="b">
        <v>1</v>
      </c>
      <c r="M135" s="137" t="b">
        <v>0</v>
      </c>
      <c r="N135">
        <v>2.72</v>
      </c>
      <c r="O135" s="149">
        <v>1</v>
      </c>
      <c r="P135" s="149" t="s">
        <v>1796</v>
      </c>
      <c r="Q135" s="149">
        <v>1</v>
      </c>
      <c r="R135" s="149">
        <v>4.16</v>
      </c>
      <c r="S135" t="s">
        <v>1470</v>
      </c>
      <c r="T135"/>
      <c r="U135">
        <v>70.125617000000005</v>
      </c>
      <c r="V135">
        <v>-143.619033</v>
      </c>
      <c r="W135" s="149" t="s">
        <v>1797</v>
      </c>
      <c r="Y135">
        <f>VLOOKUP(F135,'LOOKUP OPERATOR 05032023'!$A$2:$P$173,16,FALSE)</f>
        <v>121</v>
      </c>
    </row>
    <row r="136" spans="1:25" x14ac:dyDescent="0.25">
      <c r="A136" s="149">
        <v>332380</v>
      </c>
      <c r="B136" s="149" t="s">
        <v>944</v>
      </c>
      <c r="C136" s="149">
        <v>7484</v>
      </c>
      <c r="D136" s="149">
        <v>332380</v>
      </c>
      <c r="E136" t="s">
        <v>305</v>
      </c>
      <c r="F136" t="s">
        <v>1523</v>
      </c>
      <c r="G136" s="149">
        <v>26616</v>
      </c>
      <c r="H136" t="s">
        <v>301</v>
      </c>
      <c r="I136" t="s">
        <v>1524</v>
      </c>
      <c r="J136" t="s">
        <v>945</v>
      </c>
      <c r="K136" t="b">
        <v>1</v>
      </c>
      <c r="L136" t="b">
        <v>1</v>
      </c>
      <c r="M136" s="137" t="b">
        <v>0</v>
      </c>
      <c r="N136">
        <v>4.4000000000000004</v>
      </c>
      <c r="O136" s="149">
        <v>1</v>
      </c>
      <c r="P136" s="149" t="s">
        <v>1796</v>
      </c>
      <c r="Q136" s="149">
        <v>1</v>
      </c>
      <c r="R136" s="149">
        <v>4.16</v>
      </c>
      <c r="S136" t="s">
        <v>1470</v>
      </c>
      <c r="T136"/>
      <c r="U136">
        <v>70.220564999999993</v>
      </c>
      <c r="V136">
        <v>-150.993492</v>
      </c>
      <c r="W136" s="149" t="s">
        <v>1797</v>
      </c>
      <c r="Y136">
        <f>VLOOKUP(F136,'LOOKUP OPERATOR 05032023'!$A$2:$P$173,16,FALSE)</f>
        <v>121</v>
      </c>
    </row>
    <row r="137" spans="1:25" x14ac:dyDescent="0.25">
      <c r="A137" s="149">
        <v>331120</v>
      </c>
      <c r="B137" s="149" t="s">
        <v>610</v>
      </c>
      <c r="C137" s="149">
        <v>69</v>
      </c>
      <c r="D137" s="149">
        <v>331120</v>
      </c>
      <c r="E137" t="s">
        <v>87</v>
      </c>
      <c r="F137" t="s">
        <v>1493</v>
      </c>
      <c r="G137" s="149">
        <v>219</v>
      </c>
      <c r="H137" t="s">
        <v>78</v>
      </c>
      <c r="I137" t="s">
        <v>1577</v>
      </c>
      <c r="J137" t="s">
        <v>602</v>
      </c>
      <c r="K137" t="b">
        <v>1</v>
      </c>
      <c r="L137" t="b">
        <v>1</v>
      </c>
      <c r="M137" t="b">
        <v>0</v>
      </c>
      <c r="N137">
        <v>6.2</v>
      </c>
      <c r="O137" s="149">
        <v>1</v>
      </c>
      <c r="P137" s="149" t="s">
        <v>1796</v>
      </c>
      <c r="Q137" s="149">
        <v>1</v>
      </c>
      <c r="R137" s="149">
        <v>12.47</v>
      </c>
      <c r="S137" t="s">
        <v>1470</v>
      </c>
      <c r="T137"/>
      <c r="U137">
        <v>59.235931000000001</v>
      </c>
      <c r="V137">
        <v>-135.44622799999999</v>
      </c>
      <c r="W137" s="149" t="s">
        <v>1797</v>
      </c>
      <c r="X137" t="s">
        <v>1818</v>
      </c>
      <c r="Y137">
        <f>VLOOKUP(F137,'LOOKUP OPERATOR 05032023'!$A$2:$P$173,16,FALSE)</f>
        <v>2</v>
      </c>
    </row>
    <row r="138" spans="1:25" x14ac:dyDescent="0.25">
      <c r="A138" s="149">
        <v>332390</v>
      </c>
      <c r="B138" s="149" t="s">
        <v>946</v>
      </c>
      <c r="C138" s="149">
        <v>7485</v>
      </c>
      <c r="D138" s="149">
        <v>332390</v>
      </c>
      <c r="E138" t="s">
        <v>306</v>
      </c>
      <c r="F138" t="s">
        <v>1523</v>
      </c>
      <c r="G138" s="149">
        <v>26616</v>
      </c>
      <c r="H138" t="s">
        <v>301</v>
      </c>
      <c r="I138" t="s">
        <v>1546</v>
      </c>
      <c r="J138" t="s">
        <v>947</v>
      </c>
      <c r="K138" t="b">
        <v>1</v>
      </c>
      <c r="L138" t="b">
        <v>1</v>
      </c>
      <c r="M138" t="b">
        <v>1</v>
      </c>
      <c r="N138">
        <v>3.1</v>
      </c>
      <c r="O138" s="149">
        <v>1</v>
      </c>
      <c r="P138" s="149" t="s">
        <v>1796</v>
      </c>
      <c r="Q138" s="149">
        <v>1</v>
      </c>
      <c r="R138" s="149">
        <v>4.16</v>
      </c>
      <c r="S138" t="s">
        <v>1470</v>
      </c>
      <c r="T138"/>
      <c r="U138">
        <v>68.348423999999994</v>
      </c>
      <c r="V138">
        <v>-166.737211</v>
      </c>
      <c r="W138" s="149" t="s">
        <v>1797</v>
      </c>
      <c r="Y138">
        <f>VLOOKUP(F138,'LOOKUP OPERATOR 05032023'!$A$2:$P$173,16,FALSE)</f>
        <v>121</v>
      </c>
    </row>
    <row r="139" spans="1:25" x14ac:dyDescent="0.25">
      <c r="A139" s="149">
        <v>332400</v>
      </c>
      <c r="B139" s="149" t="s">
        <v>948</v>
      </c>
      <c r="C139" s="149">
        <v>7486</v>
      </c>
      <c r="D139" s="149">
        <v>332400</v>
      </c>
      <c r="E139" t="s">
        <v>307</v>
      </c>
      <c r="F139" t="s">
        <v>1523</v>
      </c>
      <c r="G139" s="149">
        <v>26616</v>
      </c>
      <c r="H139" t="s">
        <v>301</v>
      </c>
      <c r="I139" t="s">
        <v>1547</v>
      </c>
      <c r="J139" t="s">
        <v>949</v>
      </c>
      <c r="K139" t="b">
        <v>1</v>
      </c>
      <c r="L139" t="b">
        <v>1</v>
      </c>
      <c r="M139" t="b">
        <v>1</v>
      </c>
      <c r="N139">
        <v>2.4</v>
      </c>
      <c r="O139" s="149">
        <v>1</v>
      </c>
      <c r="P139" s="149" t="s">
        <v>1796</v>
      </c>
      <c r="Q139" s="149">
        <v>1</v>
      </c>
      <c r="R139" s="149">
        <v>4.16</v>
      </c>
      <c r="S139" t="s">
        <v>1470</v>
      </c>
      <c r="T139"/>
      <c r="U139">
        <v>69.740832999999995</v>
      </c>
      <c r="V139">
        <v>-163.005833</v>
      </c>
      <c r="W139" s="149" t="s">
        <v>1797</v>
      </c>
      <c r="Y139">
        <f>VLOOKUP(F139,'LOOKUP OPERATOR 05032023'!$A$2:$P$173,16,FALSE)</f>
        <v>121</v>
      </c>
    </row>
    <row r="140" spans="1:25" x14ac:dyDescent="0.25">
      <c r="A140" s="149">
        <v>332410</v>
      </c>
      <c r="B140" s="149" t="s">
        <v>950</v>
      </c>
      <c r="C140" s="149">
        <v>7488</v>
      </c>
      <c r="D140" s="149">
        <v>332410</v>
      </c>
      <c r="E140" t="s">
        <v>308</v>
      </c>
      <c r="F140" t="s">
        <v>1523</v>
      </c>
      <c r="G140" s="149">
        <v>26616</v>
      </c>
      <c r="H140" t="s">
        <v>301</v>
      </c>
      <c r="I140" t="s">
        <v>1612</v>
      </c>
      <c r="J140" t="s">
        <v>951</v>
      </c>
      <c r="K140" t="b">
        <v>1</v>
      </c>
      <c r="L140" t="b">
        <v>1</v>
      </c>
      <c r="M140" t="b">
        <v>1</v>
      </c>
      <c r="N140">
        <v>3.11</v>
      </c>
      <c r="O140" s="149">
        <v>1</v>
      </c>
      <c r="P140" s="149" t="s">
        <v>1796</v>
      </c>
      <c r="Q140" s="149">
        <v>1</v>
      </c>
      <c r="R140" s="149">
        <v>12.47</v>
      </c>
      <c r="S140" t="s">
        <v>1470</v>
      </c>
      <c r="T140"/>
      <c r="U140">
        <v>70.642876999999999</v>
      </c>
      <c r="V140">
        <v>-160.02046100000001</v>
      </c>
      <c r="W140" s="149" t="s">
        <v>1797</v>
      </c>
      <c r="Y140">
        <f>VLOOKUP(F140,'LOOKUP OPERATOR 05032023'!$A$2:$P$173,16,FALSE)</f>
        <v>121</v>
      </c>
    </row>
    <row r="141" spans="1:25" x14ac:dyDescent="0.25">
      <c r="A141" s="149">
        <v>332420</v>
      </c>
      <c r="B141" s="149" t="s">
        <v>952</v>
      </c>
      <c r="D141" s="149">
        <v>332420</v>
      </c>
      <c r="E141" t="s">
        <v>310</v>
      </c>
      <c r="F141" t="s">
        <v>1526</v>
      </c>
      <c r="H141" t="s">
        <v>309</v>
      </c>
      <c r="I141" t="s">
        <v>1527</v>
      </c>
      <c r="J141" t="s">
        <v>953</v>
      </c>
      <c r="K141" t="b">
        <v>0</v>
      </c>
      <c r="L141" t="b">
        <v>1</v>
      </c>
      <c r="M141" s="149" t="s">
        <v>1801</v>
      </c>
      <c r="N141">
        <v>0.84</v>
      </c>
      <c r="O141" s="149">
        <v>1</v>
      </c>
      <c r="P141" s="149" t="s">
        <v>1796</v>
      </c>
      <c r="Q141" s="149">
        <v>1</v>
      </c>
      <c r="R141" s="149">
        <v>7.2</v>
      </c>
      <c r="S141" t="s">
        <v>501</v>
      </c>
      <c r="T141"/>
      <c r="U141">
        <v>62.533610000000003</v>
      </c>
      <c r="V141">
        <v>-164.84110999999999</v>
      </c>
      <c r="W141" s="149" t="s">
        <v>1797</v>
      </c>
      <c r="Y141">
        <f>VLOOKUP(F141,'LOOKUP OPERATOR 05032023'!$A$2:$P$173,16,FALSE)</f>
        <v>108</v>
      </c>
    </row>
    <row r="142" spans="1:25" x14ac:dyDescent="0.25">
      <c r="A142" s="149">
        <v>332430</v>
      </c>
      <c r="B142" s="149" t="s">
        <v>954</v>
      </c>
      <c r="C142" s="149">
        <v>109</v>
      </c>
      <c r="D142" s="149">
        <v>332430</v>
      </c>
      <c r="E142" t="s">
        <v>312</v>
      </c>
      <c r="F142" t="s">
        <v>1709</v>
      </c>
      <c r="G142" s="149">
        <v>13870</v>
      </c>
      <c r="H142" t="s">
        <v>311</v>
      </c>
      <c r="I142" t="s">
        <v>1710</v>
      </c>
      <c r="J142" t="s">
        <v>955</v>
      </c>
      <c r="K142" t="b">
        <v>1</v>
      </c>
      <c r="L142" t="b">
        <v>1</v>
      </c>
      <c r="M142" t="b">
        <v>1</v>
      </c>
      <c r="N142">
        <v>6.6</v>
      </c>
      <c r="O142" s="149">
        <v>1</v>
      </c>
      <c r="P142" s="149" t="s">
        <v>1796</v>
      </c>
      <c r="Q142" s="149">
        <v>1</v>
      </c>
      <c r="R142" s="149">
        <v>12</v>
      </c>
      <c r="S142" t="s">
        <v>1470</v>
      </c>
      <c r="T142"/>
      <c r="U142">
        <v>59.042914000000003</v>
      </c>
      <c r="V142">
        <v>-158.46859699999999</v>
      </c>
      <c r="W142" s="149" t="s">
        <v>1797</v>
      </c>
      <c r="Y142">
        <f>VLOOKUP(F142,'LOOKUP OPERATOR 05032023'!$A$2:$P$173,16,FALSE)</f>
        <v>640</v>
      </c>
    </row>
    <row r="143" spans="1:25" x14ac:dyDescent="0.25">
      <c r="A143" s="149">
        <v>332440</v>
      </c>
      <c r="B143" s="149" t="s">
        <v>957</v>
      </c>
      <c r="D143" s="149">
        <v>332440</v>
      </c>
      <c r="E143" t="s">
        <v>314</v>
      </c>
      <c r="F143" t="s">
        <v>1530</v>
      </c>
      <c r="H143" t="s">
        <v>313</v>
      </c>
      <c r="I143" t="s">
        <v>1531</v>
      </c>
      <c r="J143" t="s">
        <v>958</v>
      </c>
      <c r="K143" t="b">
        <v>0</v>
      </c>
      <c r="L143" t="b">
        <v>1</v>
      </c>
      <c r="M143" s="149" t="s">
        <v>1798</v>
      </c>
      <c r="N143">
        <v>0.35100000000000003</v>
      </c>
      <c r="O143" s="149">
        <v>1</v>
      </c>
      <c r="P143" s="149" t="s">
        <v>1796</v>
      </c>
      <c r="Q143" s="149">
        <v>1</v>
      </c>
      <c r="R143" s="149">
        <v>7.2</v>
      </c>
      <c r="S143" t="s">
        <v>501</v>
      </c>
      <c r="T143"/>
      <c r="U143">
        <v>57.923609999999996</v>
      </c>
      <c r="V143">
        <v>-152.50221999999999</v>
      </c>
      <c r="W143" s="149" t="s">
        <v>1797</v>
      </c>
      <c r="Y143">
        <f>VLOOKUP(F143,'LOOKUP OPERATOR 05032023'!$A$2:$P$173,16,FALSE)</f>
        <v>0</v>
      </c>
    </row>
    <row r="144" spans="1:25" x14ac:dyDescent="0.25">
      <c r="B144" s="149" t="s">
        <v>1395</v>
      </c>
      <c r="E144" s="218" t="s">
        <v>1819</v>
      </c>
      <c r="F144" t="s">
        <v>1820</v>
      </c>
      <c r="H144" t="s">
        <v>1821</v>
      </c>
      <c r="K144" t="b">
        <v>0</v>
      </c>
      <c r="L144" t="b">
        <v>0</v>
      </c>
      <c r="M144" t="b">
        <v>0</v>
      </c>
      <c r="S144" t="s">
        <v>501</v>
      </c>
      <c r="T144"/>
      <c r="Y144">
        <f>VLOOKUP(F144,'LOOKUP OPERATOR 05032023'!$A$2:$P$173,16,FALSE)</f>
        <v>227</v>
      </c>
    </row>
    <row r="145" spans="1:25" x14ac:dyDescent="0.25">
      <c r="A145" s="149">
        <v>332450</v>
      </c>
      <c r="B145" s="149" t="s">
        <v>959</v>
      </c>
      <c r="D145" s="149">
        <v>332450</v>
      </c>
      <c r="E145" t="s">
        <v>316</v>
      </c>
      <c r="F145" t="s">
        <v>1532</v>
      </c>
      <c r="H145" t="s">
        <v>315</v>
      </c>
      <c r="I145" t="s">
        <v>1533</v>
      </c>
      <c r="J145" t="s">
        <v>960</v>
      </c>
      <c r="K145" t="b">
        <v>0</v>
      </c>
      <c r="L145" t="b">
        <v>1</v>
      </c>
      <c r="M145" s="149" t="b">
        <v>1</v>
      </c>
      <c r="N145">
        <v>0.21099999999999999</v>
      </c>
      <c r="O145" s="149">
        <v>1</v>
      </c>
      <c r="P145" s="149" t="s">
        <v>1796</v>
      </c>
      <c r="Q145" s="149">
        <v>1</v>
      </c>
      <c r="S145" t="s">
        <v>501</v>
      </c>
      <c r="T145"/>
      <c r="U145">
        <v>59.787219999999998</v>
      </c>
      <c r="V145">
        <v>-154.10611</v>
      </c>
      <c r="W145" s="149" t="s">
        <v>1797</v>
      </c>
      <c r="Y145">
        <f>VLOOKUP(F145,'LOOKUP OPERATOR 05032023'!$A$2:$P$173,16,FALSE)</f>
        <v>227</v>
      </c>
    </row>
    <row r="146" spans="1:25" x14ac:dyDescent="0.25">
      <c r="A146" s="149">
        <v>332460</v>
      </c>
      <c r="B146" s="149" t="s">
        <v>961</v>
      </c>
      <c r="C146" s="149">
        <v>6702</v>
      </c>
      <c r="D146" s="149">
        <v>332460</v>
      </c>
      <c r="E146" t="s">
        <v>318</v>
      </c>
      <c r="F146" t="s">
        <v>1534</v>
      </c>
      <c r="G146" s="149">
        <v>29297</v>
      </c>
      <c r="H146" t="s">
        <v>317</v>
      </c>
      <c r="I146" t="s">
        <v>1535</v>
      </c>
      <c r="J146" t="s">
        <v>962</v>
      </c>
      <c r="K146" t="b">
        <v>1</v>
      </c>
      <c r="L146" t="b">
        <v>1</v>
      </c>
      <c r="M146" t="b">
        <v>0</v>
      </c>
      <c r="N146">
        <v>1.7</v>
      </c>
      <c r="O146" s="149">
        <v>1</v>
      </c>
      <c r="P146" s="149" t="s">
        <v>1796</v>
      </c>
      <c r="Q146" s="149">
        <v>1</v>
      </c>
      <c r="R146" s="149">
        <v>2.4</v>
      </c>
      <c r="S146" t="s">
        <v>1470</v>
      </c>
      <c r="T146"/>
      <c r="U146">
        <v>57.957197000000001</v>
      </c>
      <c r="V146">
        <v>-136.22009499999999</v>
      </c>
      <c r="W146" s="149" t="s">
        <v>1797</v>
      </c>
      <c r="Y146">
        <f>VLOOKUP(F146,'LOOKUP OPERATOR 05032023'!$A$2:$P$173,16,FALSE)</f>
        <v>726</v>
      </c>
    </row>
    <row r="147" spans="1:25" x14ac:dyDescent="0.25">
      <c r="B147" s="149" t="s">
        <v>963</v>
      </c>
      <c r="C147" s="149">
        <v>91</v>
      </c>
      <c r="E147" t="s">
        <v>320</v>
      </c>
      <c r="F147" t="s">
        <v>1631</v>
      </c>
      <c r="G147" s="149">
        <v>14856</v>
      </c>
      <c r="H147" t="s">
        <v>319</v>
      </c>
      <c r="I147" t="s">
        <v>1632</v>
      </c>
      <c r="J147" t="s">
        <v>860</v>
      </c>
      <c r="K147" t="b">
        <v>1</v>
      </c>
      <c r="L147" t="b">
        <v>0</v>
      </c>
      <c r="M147" t="b">
        <v>0</v>
      </c>
      <c r="N147">
        <v>14.5</v>
      </c>
      <c r="O147" s="149">
        <v>1</v>
      </c>
      <c r="P147" s="149" t="s">
        <v>1796</v>
      </c>
      <c r="Q147" s="149">
        <v>1</v>
      </c>
      <c r="R147" s="149">
        <v>24.9</v>
      </c>
      <c r="S147" t="s">
        <v>1470</v>
      </c>
      <c r="T147"/>
      <c r="U147">
        <v>56.811039999999998</v>
      </c>
      <c r="V147">
        <v>-132.95709099999999</v>
      </c>
      <c r="Y147">
        <f>VLOOKUP(F147,'LOOKUP OPERATOR 05032023'!$A$2:$P$173,16,FALSE)</f>
        <v>0</v>
      </c>
    </row>
    <row r="148" spans="1:25" x14ac:dyDescent="0.25">
      <c r="A148" s="149">
        <v>331150</v>
      </c>
      <c r="B148" s="149" t="s">
        <v>611</v>
      </c>
      <c r="C148" s="149">
        <v>423</v>
      </c>
      <c r="D148" s="149">
        <v>331150</v>
      </c>
      <c r="E148" t="s">
        <v>90</v>
      </c>
      <c r="F148" t="s">
        <v>1493</v>
      </c>
      <c r="G148" s="149">
        <v>219</v>
      </c>
      <c r="H148" t="s">
        <v>78</v>
      </c>
      <c r="I148" t="s">
        <v>1503</v>
      </c>
      <c r="J148" t="s">
        <v>598</v>
      </c>
      <c r="K148" t="b">
        <v>1</v>
      </c>
      <c r="L148" t="b">
        <v>1</v>
      </c>
      <c r="M148" t="b">
        <v>0</v>
      </c>
      <c r="N148">
        <v>1</v>
      </c>
      <c r="O148" s="149">
        <v>1</v>
      </c>
      <c r="P148" s="149" t="s">
        <v>1796</v>
      </c>
      <c r="Q148" s="149">
        <v>1</v>
      </c>
      <c r="R148" s="149">
        <v>2.4</v>
      </c>
      <c r="S148" t="s">
        <v>1470</v>
      </c>
      <c r="T148"/>
      <c r="U148">
        <v>55.204937000000001</v>
      </c>
      <c r="V148">
        <v>-132.82143500000001</v>
      </c>
      <c r="Y148">
        <f>VLOOKUP(F148,'LOOKUP OPERATOR 05032023'!$A$2:$P$173,16,FALSE)</f>
        <v>2</v>
      </c>
    </row>
    <row r="149" spans="1:25" x14ac:dyDescent="0.25">
      <c r="A149" s="149">
        <v>332480</v>
      </c>
      <c r="B149" s="149" t="s">
        <v>966</v>
      </c>
      <c r="D149" s="149">
        <v>332480</v>
      </c>
      <c r="E149" t="s">
        <v>323</v>
      </c>
      <c r="F149" t="s">
        <v>1538</v>
      </c>
      <c r="H149" t="s">
        <v>322</v>
      </c>
      <c r="I149" t="s">
        <v>1539</v>
      </c>
      <c r="J149" t="s">
        <v>967</v>
      </c>
      <c r="K149" t="b">
        <v>0</v>
      </c>
      <c r="L149" t="b">
        <v>1</v>
      </c>
      <c r="M149" s="149" t="s">
        <v>1801</v>
      </c>
      <c r="N149">
        <v>0.246</v>
      </c>
      <c r="O149" s="149">
        <v>1</v>
      </c>
      <c r="P149" s="149" t="s">
        <v>1796</v>
      </c>
      <c r="Q149" s="149">
        <v>1</v>
      </c>
      <c r="R149" s="149">
        <v>7.2</v>
      </c>
      <c r="S149" t="s">
        <v>501</v>
      </c>
      <c r="T149"/>
      <c r="U149">
        <v>57.564169999999997</v>
      </c>
      <c r="V149">
        <v>-157.57917</v>
      </c>
      <c r="W149" s="149" t="s">
        <v>1797</v>
      </c>
      <c r="Y149">
        <f>VLOOKUP(F149,'LOOKUP OPERATOR 05032023'!$A$2:$P$173,16,FALSE)</f>
        <v>0</v>
      </c>
    </row>
    <row r="150" spans="1:25" x14ac:dyDescent="0.25">
      <c r="A150" s="149">
        <v>332490</v>
      </c>
      <c r="B150" s="149" t="s">
        <v>1304</v>
      </c>
      <c r="D150" s="149">
        <v>332490</v>
      </c>
      <c r="E150" t="s">
        <v>325</v>
      </c>
      <c r="F150" t="s">
        <v>1544</v>
      </c>
      <c r="H150" t="s">
        <v>324</v>
      </c>
      <c r="I150" t="s">
        <v>1545</v>
      </c>
      <c r="J150" t="s">
        <v>1305</v>
      </c>
      <c r="K150" t="b">
        <v>0</v>
      </c>
      <c r="L150" t="b">
        <v>1</v>
      </c>
      <c r="M150" s="173" t="s">
        <v>1801</v>
      </c>
      <c r="N150">
        <v>0.14000000000000001</v>
      </c>
      <c r="O150" s="149">
        <v>1</v>
      </c>
      <c r="P150" s="149" t="s">
        <v>1796</v>
      </c>
      <c r="Q150" s="149">
        <v>1</v>
      </c>
      <c r="S150" t="s">
        <v>501</v>
      </c>
      <c r="T150"/>
      <c r="U150">
        <v>59.013060000000003</v>
      </c>
      <c r="V150">
        <v>-161.81639000000001</v>
      </c>
      <c r="W150" s="149" t="s">
        <v>1797</v>
      </c>
      <c r="Y150">
        <f>VLOOKUP(F150,'LOOKUP OPERATOR 05032023'!$A$2:$P$173,16,FALSE)</f>
        <v>0</v>
      </c>
    </row>
    <row r="151" spans="1:25" x14ac:dyDescent="0.25">
      <c r="A151" s="149">
        <v>332500</v>
      </c>
      <c r="B151" s="149" t="s">
        <v>968</v>
      </c>
      <c r="D151" s="149">
        <v>332500</v>
      </c>
      <c r="E151" t="s">
        <v>327</v>
      </c>
      <c r="F151" t="s">
        <v>1550</v>
      </c>
      <c r="H151" t="s">
        <v>326</v>
      </c>
      <c r="I151" t="s">
        <v>1551</v>
      </c>
      <c r="J151" t="s">
        <v>969</v>
      </c>
      <c r="K151" t="b">
        <v>0</v>
      </c>
      <c r="L151" t="b">
        <v>1</v>
      </c>
      <c r="M151" s="173" t="s">
        <v>1801</v>
      </c>
      <c r="N151">
        <v>0.36899999999999999</v>
      </c>
      <c r="O151" s="149">
        <v>1</v>
      </c>
      <c r="P151" s="149" t="s">
        <v>1796</v>
      </c>
      <c r="Q151" s="149">
        <v>1</v>
      </c>
      <c r="R151" s="149">
        <v>7.2</v>
      </c>
      <c r="S151" t="s">
        <v>501</v>
      </c>
      <c r="T151"/>
      <c r="U151">
        <v>56.948390000000003</v>
      </c>
      <c r="V151">
        <v>-158.62902</v>
      </c>
      <c r="W151" s="149" t="s">
        <v>1797</v>
      </c>
      <c r="Y151">
        <f>VLOOKUP(F151,'LOOKUP OPERATOR 05032023'!$A$2:$P$173,16,FALSE)</f>
        <v>0</v>
      </c>
    </row>
    <row r="152" spans="1:25" x14ac:dyDescent="0.25">
      <c r="A152" s="149">
        <v>332510</v>
      </c>
      <c r="B152" s="149" t="s">
        <v>970</v>
      </c>
      <c r="D152" s="149">
        <v>332510</v>
      </c>
      <c r="E152" t="s">
        <v>329</v>
      </c>
      <c r="F152" t="s">
        <v>1769</v>
      </c>
      <c r="H152" t="s">
        <v>328</v>
      </c>
      <c r="I152" t="s">
        <v>1770</v>
      </c>
      <c r="J152" t="s">
        <v>971</v>
      </c>
      <c r="K152" t="b">
        <v>0</v>
      </c>
      <c r="L152" t="b">
        <v>1</v>
      </c>
      <c r="M152" s="149" t="s">
        <v>1801</v>
      </c>
      <c r="N152">
        <v>0.84</v>
      </c>
      <c r="O152" s="149">
        <v>1</v>
      </c>
      <c r="P152" s="149" t="s">
        <v>1796</v>
      </c>
      <c r="Q152" s="149">
        <v>1</v>
      </c>
      <c r="R152" s="149">
        <v>7.2</v>
      </c>
      <c r="S152" t="s">
        <v>501</v>
      </c>
      <c r="T152"/>
      <c r="U152">
        <v>59.88</v>
      </c>
      <c r="V152">
        <v>-163.054</v>
      </c>
      <c r="W152" s="149" t="s">
        <v>1797</v>
      </c>
      <c r="Y152">
        <f>VLOOKUP(F152,'LOOKUP OPERATOR 05032023'!$A$2:$P$173,16,FALSE)</f>
        <v>0</v>
      </c>
    </row>
    <row r="153" spans="1:25" x14ac:dyDescent="0.25">
      <c r="A153" s="149">
        <v>332520</v>
      </c>
      <c r="B153" s="149" t="s">
        <v>972</v>
      </c>
      <c r="D153" s="149">
        <v>332520</v>
      </c>
      <c r="E153" t="s">
        <v>331</v>
      </c>
      <c r="F153" t="s">
        <v>1553</v>
      </c>
      <c r="H153" t="s">
        <v>330</v>
      </c>
      <c r="I153" t="s">
        <v>1554</v>
      </c>
      <c r="J153" t="s">
        <v>973</v>
      </c>
      <c r="K153" t="b">
        <v>0</v>
      </c>
      <c r="L153" t="b">
        <v>1</v>
      </c>
      <c r="M153" s="149" t="s">
        <v>1798</v>
      </c>
      <c r="N153">
        <v>0.187</v>
      </c>
      <c r="O153" s="149">
        <v>1</v>
      </c>
      <c r="P153" s="149" t="s">
        <v>1796</v>
      </c>
      <c r="Q153" s="149">
        <v>1</v>
      </c>
      <c r="R153" s="149">
        <v>7.2</v>
      </c>
      <c r="S153" t="s">
        <v>501</v>
      </c>
      <c r="T153"/>
      <c r="U153">
        <v>65.504999999999995</v>
      </c>
      <c r="V153">
        <v>-150.16999999999999</v>
      </c>
      <c r="W153" s="149" t="s">
        <v>1797</v>
      </c>
      <c r="Y153">
        <f>VLOOKUP(F153,'LOOKUP OPERATOR 05032023'!$A$2:$P$173,16,FALSE)</f>
        <v>452</v>
      </c>
    </row>
    <row r="154" spans="1:25" x14ac:dyDescent="0.25">
      <c r="B154" s="149" t="s">
        <v>1306</v>
      </c>
      <c r="E154" t="s">
        <v>1308</v>
      </c>
      <c r="F154" t="s">
        <v>1822</v>
      </c>
      <c r="H154" t="s">
        <v>1307</v>
      </c>
      <c r="I154" t="s">
        <v>1635</v>
      </c>
      <c r="J154" t="s">
        <v>596</v>
      </c>
      <c r="K154" t="b">
        <v>0</v>
      </c>
      <c r="L154" t="b">
        <v>0</v>
      </c>
      <c r="M154" t="b">
        <v>0</v>
      </c>
      <c r="S154" t="s">
        <v>501</v>
      </c>
      <c r="T154"/>
      <c r="W154" s="149" t="s">
        <v>1797</v>
      </c>
      <c r="Y154">
        <f>VLOOKUP(F154,'LOOKUP OPERATOR 05032023'!$A$2:$P$173,16,FALSE)</f>
        <v>0</v>
      </c>
    </row>
    <row r="155" spans="1:25" x14ac:dyDescent="0.25">
      <c r="A155" s="149">
        <v>332530</v>
      </c>
      <c r="B155" s="149" t="s">
        <v>974</v>
      </c>
      <c r="D155" s="149">
        <v>332530</v>
      </c>
      <c r="E155" t="s">
        <v>333</v>
      </c>
      <c r="F155" t="s">
        <v>1559</v>
      </c>
      <c r="H155" t="s">
        <v>332</v>
      </c>
      <c r="I155" t="s">
        <v>1560</v>
      </c>
      <c r="J155" t="s">
        <v>975</v>
      </c>
      <c r="K155" t="b">
        <v>0</v>
      </c>
      <c r="L155" t="b">
        <v>1</v>
      </c>
      <c r="M155" s="149" t="s">
        <v>1801</v>
      </c>
      <c r="N155">
        <v>0.46400000000000002</v>
      </c>
      <c r="O155" s="149">
        <v>1</v>
      </c>
      <c r="P155" s="149" t="s">
        <v>1796</v>
      </c>
      <c r="Q155" s="149">
        <v>1</v>
      </c>
      <c r="R155" s="149">
        <v>7.2</v>
      </c>
      <c r="S155" t="s">
        <v>501</v>
      </c>
      <c r="T155"/>
      <c r="U155">
        <v>64.739440000000002</v>
      </c>
      <c r="V155">
        <v>-155.48694</v>
      </c>
      <c r="W155" s="149" t="s">
        <v>1797</v>
      </c>
      <c r="Y155">
        <f>VLOOKUP(F155,'LOOKUP OPERATOR 05032023'!$A$2:$P$173,16,FALSE)</f>
        <v>0</v>
      </c>
    </row>
    <row r="156" spans="1:25" x14ac:dyDescent="0.25">
      <c r="A156" s="149">
        <v>332550</v>
      </c>
      <c r="B156" s="149" t="s">
        <v>976</v>
      </c>
      <c r="D156" s="149">
        <v>332550</v>
      </c>
      <c r="E156" t="s">
        <v>335</v>
      </c>
      <c r="F156" t="s">
        <v>1562</v>
      </c>
      <c r="H156" t="s">
        <v>334</v>
      </c>
      <c r="I156" t="s">
        <v>1563</v>
      </c>
      <c r="J156" t="s">
        <v>977</v>
      </c>
      <c r="K156" t="b">
        <v>0</v>
      </c>
      <c r="L156" t="b">
        <v>1</v>
      </c>
      <c r="M156" s="149" t="b">
        <v>1</v>
      </c>
      <c r="N156">
        <v>0.8</v>
      </c>
      <c r="O156" s="149">
        <v>1</v>
      </c>
      <c r="P156" s="149" t="s">
        <v>1796</v>
      </c>
      <c r="Q156" s="149">
        <v>1</v>
      </c>
      <c r="R156" s="149">
        <v>7.2</v>
      </c>
      <c r="S156" t="s">
        <v>501</v>
      </c>
      <c r="T156"/>
      <c r="U156">
        <v>56.6</v>
      </c>
      <c r="V156">
        <v>-169.54167000000001</v>
      </c>
      <c r="W156" s="149" t="s">
        <v>1797</v>
      </c>
      <c r="Y156">
        <f>VLOOKUP(F156,'LOOKUP OPERATOR 05032023'!$A$2:$P$173,16,FALSE)</f>
        <v>100</v>
      </c>
    </row>
    <row r="157" spans="1:25" x14ac:dyDescent="0.25">
      <c r="A157" s="149">
        <v>332560</v>
      </c>
      <c r="B157" s="149" t="s">
        <v>978</v>
      </c>
      <c r="D157" s="149">
        <v>332560</v>
      </c>
      <c r="E157" t="s">
        <v>337</v>
      </c>
      <c r="F157" t="s">
        <v>1565</v>
      </c>
      <c r="H157" t="s">
        <v>336</v>
      </c>
      <c r="I157" t="s">
        <v>1566</v>
      </c>
      <c r="J157" t="s">
        <v>979</v>
      </c>
      <c r="K157" t="b">
        <v>0</v>
      </c>
      <c r="L157" t="b">
        <v>1</v>
      </c>
      <c r="M157" s="149" t="s">
        <v>1801</v>
      </c>
      <c r="N157">
        <v>2.92</v>
      </c>
      <c r="O157" s="149">
        <v>1</v>
      </c>
      <c r="P157" s="149" t="s">
        <v>1796</v>
      </c>
      <c r="Q157" s="149">
        <v>1</v>
      </c>
      <c r="R157" s="149">
        <v>7.2</v>
      </c>
      <c r="S157" t="s">
        <v>501</v>
      </c>
      <c r="T157"/>
      <c r="U157">
        <v>57.122219999999999</v>
      </c>
      <c r="V157">
        <v>-170.27500000000001</v>
      </c>
      <c r="W157" s="149" t="s">
        <v>1797</v>
      </c>
      <c r="Y157">
        <f>VLOOKUP(F157,'LOOKUP OPERATOR 05032023'!$A$2:$P$173,16,FALSE)</f>
        <v>103</v>
      </c>
    </row>
    <row r="158" spans="1:25" x14ac:dyDescent="0.25">
      <c r="B158" s="149" t="s">
        <v>779</v>
      </c>
      <c r="C158" s="149">
        <v>92</v>
      </c>
      <c r="E158" t="s">
        <v>339</v>
      </c>
      <c r="F158" t="s">
        <v>1633</v>
      </c>
      <c r="G158" s="149">
        <v>16955</v>
      </c>
      <c r="H158" t="s">
        <v>338</v>
      </c>
      <c r="I158" t="s">
        <v>1635</v>
      </c>
      <c r="J158" t="s">
        <v>596</v>
      </c>
      <c r="K158" t="b">
        <v>1</v>
      </c>
      <c r="L158" t="b">
        <v>0</v>
      </c>
      <c r="M158" t="b">
        <v>0</v>
      </c>
      <c r="N158">
        <v>15.6</v>
      </c>
      <c r="O158" s="149">
        <v>1</v>
      </c>
      <c r="P158" s="149" t="s">
        <v>1796</v>
      </c>
      <c r="Q158" s="149">
        <v>1</v>
      </c>
      <c r="R158" s="149">
        <v>150</v>
      </c>
      <c r="S158" t="s">
        <v>1470</v>
      </c>
      <c r="T158"/>
      <c r="U158">
        <v>60.130921999999998</v>
      </c>
      <c r="V158">
        <v>-149.43501000000001</v>
      </c>
      <c r="Y158">
        <f>VLOOKUP(F158,'LOOKUP OPERATOR 05032023'!$A$2:$P$173,16,FALSE)</f>
        <v>108</v>
      </c>
    </row>
    <row r="159" spans="1:25" x14ac:dyDescent="0.25">
      <c r="B159" s="149" t="s">
        <v>612</v>
      </c>
      <c r="C159" s="149">
        <v>61684</v>
      </c>
      <c r="E159" t="s">
        <v>613</v>
      </c>
      <c r="F159" t="s">
        <v>1493</v>
      </c>
      <c r="G159" s="149">
        <v>219</v>
      </c>
      <c r="H159" t="s">
        <v>78</v>
      </c>
      <c r="I159" t="s">
        <v>1503</v>
      </c>
      <c r="J159" t="s">
        <v>598</v>
      </c>
      <c r="K159" t="b">
        <v>1</v>
      </c>
      <c r="L159" t="b">
        <v>0</v>
      </c>
      <c r="M159" t="b">
        <v>0</v>
      </c>
      <c r="N159">
        <v>2.5</v>
      </c>
      <c r="O159" s="149">
        <v>1</v>
      </c>
      <c r="P159" s="149" t="s">
        <v>1796</v>
      </c>
      <c r="Q159" s="149">
        <v>1</v>
      </c>
      <c r="R159" s="149">
        <v>12.47</v>
      </c>
      <c r="S159" t="s">
        <v>1470</v>
      </c>
      <c r="T159"/>
      <c r="U159">
        <v>55.553196999999997</v>
      </c>
      <c r="V159">
        <v>-133.08535000000001</v>
      </c>
      <c r="Y159">
        <f>VLOOKUP(F159,'LOOKUP OPERATOR 05032023'!$A$2:$P$173,16,FALSE)</f>
        <v>2</v>
      </c>
    </row>
    <row r="160" spans="1:25" x14ac:dyDescent="0.25">
      <c r="B160" s="149" t="s">
        <v>980</v>
      </c>
      <c r="C160" s="149">
        <v>93</v>
      </c>
      <c r="E160" t="s">
        <v>981</v>
      </c>
      <c r="F160" t="s">
        <v>1622</v>
      </c>
      <c r="G160" s="149">
        <v>17271</v>
      </c>
      <c r="H160" t="s">
        <v>340</v>
      </c>
      <c r="I160" t="s">
        <v>1623</v>
      </c>
      <c r="J160" t="s">
        <v>982</v>
      </c>
      <c r="K160" t="b">
        <v>1</v>
      </c>
      <c r="L160" t="b">
        <v>0</v>
      </c>
      <c r="M160" t="b">
        <v>0</v>
      </c>
      <c r="N160">
        <v>15.9</v>
      </c>
      <c r="O160" s="149">
        <v>1</v>
      </c>
      <c r="P160" s="149" t="s">
        <v>1796</v>
      </c>
      <c r="Q160" s="149">
        <v>1</v>
      </c>
      <c r="R160" s="149">
        <v>69</v>
      </c>
      <c r="S160" t="s">
        <v>1470</v>
      </c>
      <c r="T160"/>
      <c r="U160">
        <v>57.051600000000001</v>
      </c>
      <c r="V160">
        <v>-135.22970000000001</v>
      </c>
      <c r="W160" s="149" t="s">
        <v>1797</v>
      </c>
      <c r="Y160">
        <f>VLOOKUP(F160,'LOOKUP OPERATOR 05032023'!$A$2:$P$173,16,FALSE)</f>
        <v>1</v>
      </c>
    </row>
    <row r="161" spans="1:25" x14ac:dyDescent="0.25">
      <c r="B161" s="149" t="s">
        <v>983</v>
      </c>
      <c r="C161" s="149">
        <v>313</v>
      </c>
      <c r="E161" t="s">
        <v>342</v>
      </c>
      <c r="F161" t="s">
        <v>1622</v>
      </c>
      <c r="G161" s="149">
        <v>17271</v>
      </c>
      <c r="H161" t="s">
        <v>340</v>
      </c>
      <c r="I161" t="s">
        <v>1623</v>
      </c>
      <c r="J161" t="s">
        <v>982</v>
      </c>
      <c r="K161" t="b">
        <v>1</v>
      </c>
      <c r="L161" t="b">
        <v>0</v>
      </c>
      <c r="M161" t="b">
        <v>0</v>
      </c>
      <c r="N161">
        <v>18.600000000000001</v>
      </c>
      <c r="O161" s="149">
        <v>1</v>
      </c>
      <c r="P161" s="149" t="s">
        <v>1796</v>
      </c>
      <c r="Q161" s="149">
        <v>1</v>
      </c>
      <c r="R161" s="149">
        <v>69</v>
      </c>
      <c r="S161" t="s">
        <v>1470</v>
      </c>
      <c r="T161"/>
      <c r="U161">
        <v>56.986283999999998</v>
      </c>
      <c r="V161">
        <v>-135.12275</v>
      </c>
      <c r="W161" s="149" t="s">
        <v>1797</v>
      </c>
      <c r="Y161">
        <f>VLOOKUP(F161,'LOOKUP OPERATOR 05032023'!$A$2:$P$173,16,FALSE)</f>
        <v>1</v>
      </c>
    </row>
    <row r="162" spans="1:25" x14ac:dyDescent="0.25">
      <c r="B162" s="149" t="s">
        <v>984</v>
      </c>
      <c r="C162" s="149">
        <v>6801</v>
      </c>
      <c r="E162" t="s">
        <v>343</v>
      </c>
      <c r="F162" t="s">
        <v>1622</v>
      </c>
      <c r="G162" s="149">
        <v>17271</v>
      </c>
      <c r="H162" t="s">
        <v>340</v>
      </c>
      <c r="I162" t="s">
        <v>1623</v>
      </c>
      <c r="J162" t="s">
        <v>982</v>
      </c>
      <c r="K162" t="b">
        <v>1</v>
      </c>
      <c r="L162" t="b">
        <v>0</v>
      </c>
      <c r="M162" t="b">
        <v>0</v>
      </c>
      <c r="N162">
        <v>25.6</v>
      </c>
      <c r="O162" s="149">
        <v>1</v>
      </c>
      <c r="P162" s="149" t="s">
        <v>1796</v>
      </c>
      <c r="Q162" s="149">
        <v>1</v>
      </c>
      <c r="R162" s="149">
        <v>69</v>
      </c>
      <c r="S162" t="s">
        <v>1470</v>
      </c>
      <c r="T162"/>
      <c r="U162">
        <v>57.049700000000001</v>
      </c>
      <c r="V162">
        <v>-135.31280000000001</v>
      </c>
      <c r="Y162">
        <f>VLOOKUP(F162,'LOOKUP OPERATOR 05032023'!$A$2:$P$173,16,FALSE)</f>
        <v>1</v>
      </c>
    </row>
    <row r="163" spans="1:25" x14ac:dyDescent="0.25">
      <c r="B163" s="149" t="s">
        <v>1309</v>
      </c>
      <c r="E163" s="77" t="s">
        <v>1311</v>
      </c>
      <c r="F163" t="s">
        <v>1823</v>
      </c>
      <c r="H163" t="s">
        <v>1310</v>
      </c>
      <c r="I163" t="s">
        <v>1635</v>
      </c>
      <c r="J163" t="s">
        <v>596</v>
      </c>
      <c r="K163" t="b">
        <v>0</v>
      </c>
      <c r="L163" t="b">
        <v>0</v>
      </c>
      <c r="M163" t="b">
        <v>0</v>
      </c>
      <c r="S163" t="s">
        <v>501</v>
      </c>
      <c r="T163"/>
      <c r="W163" s="149" t="s">
        <v>1797</v>
      </c>
      <c r="Y163">
        <f>VLOOKUP(F163,'LOOKUP OPERATOR 05032023'!$A$2:$P$173,16,FALSE)</f>
        <v>214</v>
      </c>
    </row>
    <row r="164" spans="1:25" x14ac:dyDescent="0.25">
      <c r="B164" s="149" t="s">
        <v>986</v>
      </c>
      <c r="C164" s="149">
        <v>61166</v>
      </c>
      <c r="E164" t="s">
        <v>987</v>
      </c>
      <c r="F164" t="s">
        <v>1655</v>
      </c>
      <c r="G164" s="149">
        <v>60770</v>
      </c>
      <c r="H164" t="s">
        <v>344</v>
      </c>
      <c r="I164" t="s">
        <v>1632</v>
      </c>
      <c r="J164" t="s">
        <v>860</v>
      </c>
      <c r="K164" t="b">
        <v>1</v>
      </c>
      <c r="L164" t="b">
        <v>0</v>
      </c>
      <c r="M164" t="b">
        <v>0</v>
      </c>
      <c r="N164">
        <v>22.6</v>
      </c>
      <c r="O164" s="149">
        <v>6</v>
      </c>
      <c r="P164" s="149" t="s">
        <v>1806</v>
      </c>
      <c r="Q164" s="149">
        <v>4</v>
      </c>
      <c r="R164" s="149">
        <v>69</v>
      </c>
      <c r="S164">
        <v>115</v>
      </c>
      <c r="T164"/>
      <c r="U164">
        <v>56.216403</v>
      </c>
      <c r="V164">
        <v>-131.504344</v>
      </c>
      <c r="W164" s="149" t="s">
        <v>1797</v>
      </c>
      <c r="Y164">
        <f>VLOOKUP(F164,'LOOKUP OPERATOR 05032023'!$A$2:$P$173,16,FALSE)</f>
        <v>111</v>
      </c>
    </row>
    <row r="165" spans="1:25" x14ac:dyDescent="0.25">
      <c r="B165" s="149" t="s">
        <v>1396</v>
      </c>
      <c r="E165" s="218" t="s">
        <v>1824</v>
      </c>
      <c r="F165" t="s">
        <v>1825</v>
      </c>
      <c r="H165" t="s">
        <v>1826</v>
      </c>
      <c r="K165" t="b">
        <v>0</v>
      </c>
      <c r="L165" t="b">
        <v>0</v>
      </c>
      <c r="M165" t="b">
        <v>0</v>
      </c>
      <c r="S165" t="s">
        <v>501</v>
      </c>
      <c r="T165"/>
      <c r="Y165">
        <f>VLOOKUP(F165,'LOOKUP OPERATOR 05032023'!$A$2:$P$173,16,FALSE)</f>
        <v>341</v>
      </c>
    </row>
    <row r="166" spans="1:25" x14ac:dyDescent="0.25">
      <c r="A166" s="149">
        <v>332570</v>
      </c>
      <c r="B166" s="149" t="s">
        <v>988</v>
      </c>
      <c r="D166" s="149">
        <v>332570</v>
      </c>
      <c r="E166" t="s">
        <v>346</v>
      </c>
      <c r="F166" t="s">
        <v>1580</v>
      </c>
      <c r="H166" t="s">
        <v>345</v>
      </c>
      <c r="I166" t="s">
        <v>1581</v>
      </c>
      <c r="J166" t="s">
        <v>989</v>
      </c>
      <c r="K166" t="b">
        <v>0</v>
      </c>
      <c r="L166" t="b">
        <v>1</v>
      </c>
      <c r="M166" s="149" t="s">
        <v>1801</v>
      </c>
      <c r="N166">
        <v>0.41699999999999998</v>
      </c>
      <c r="O166" s="149">
        <v>1</v>
      </c>
      <c r="P166" s="149" t="s">
        <v>1796</v>
      </c>
      <c r="Q166" s="149">
        <v>1</v>
      </c>
      <c r="R166" s="149">
        <v>7.2</v>
      </c>
      <c r="S166" t="s">
        <v>501</v>
      </c>
      <c r="T166"/>
      <c r="U166">
        <v>66.006389999999996</v>
      </c>
      <c r="V166">
        <v>-149.09083000000001</v>
      </c>
      <c r="W166" s="149" t="s">
        <v>1797</v>
      </c>
      <c r="Y166">
        <f>VLOOKUP(F166,'LOOKUP OPERATOR 05032023'!$A$2:$P$173,16,FALSE)</f>
        <v>345</v>
      </c>
    </row>
    <row r="167" spans="1:25" x14ac:dyDescent="0.25">
      <c r="A167" s="149">
        <v>332580</v>
      </c>
      <c r="B167" s="149" t="s">
        <v>990</v>
      </c>
      <c r="D167" s="149">
        <v>332580</v>
      </c>
      <c r="E167" t="s">
        <v>348</v>
      </c>
      <c r="F167" t="s">
        <v>1584</v>
      </c>
      <c r="H167" t="s">
        <v>347</v>
      </c>
      <c r="I167" t="s">
        <v>1585</v>
      </c>
      <c r="J167" t="s">
        <v>991</v>
      </c>
      <c r="K167" t="b">
        <v>0</v>
      </c>
      <c r="L167" t="b">
        <v>1</v>
      </c>
      <c r="M167" s="149" t="s">
        <v>1798</v>
      </c>
      <c r="N167">
        <v>0.216</v>
      </c>
      <c r="O167" s="149">
        <v>1</v>
      </c>
      <c r="P167" s="149" t="s">
        <v>1796</v>
      </c>
      <c r="Q167" s="149">
        <v>1</v>
      </c>
      <c r="R167" s="149">
        <v>7.2</v>
      </c>
      <c r="S167" t="s">
        <v>501</v>
      </c>
      <c r="T167"/>
      <c r="U167">
        <v>62.988610000000001</v>
      </c>
      <c r="V167">
        <v>-156.06416999999999</v>
      </c>
      <c r="W167" s="149" t="s">
        <v>1797</v>
      </c>
      <c r="Y167">
        <f>VLOOKUP(F167,'LOOKUP OPERATOR 05032023'!$A$2:$P$173,16,FALSE)</f>
        <v>523</v>
      </c>
    </row>
    <row r="168" spans="1:25" x14ac:dyDescent="0.25">
      <c r="A168" s="149">
        <v>332590</v>
      </c>
      <c r="B168" s="149" t="s">
        <v>992</v>
      </c>
      <c r="D168" s="149">
        <v>332590</v>
      </c>
      <c r="E168" t="s">
        <v>350</v>
      </c>
      <c r="F168" t="s">
        <v>1548</v>
      </c>
      <c r="H168" t="s">
        <v>349</v>
      </c>
      <c r="I168" t="s">
        <v>1549</v>
      </c>
      <c r="J168" t="s">
        <v>993</v>
      </c>
      <c r="K168" t="b">
        <v>0</v>
      </c>
      <c r="L168" t="b">
        <v>1</v>
      </c>
      <c r="M168" s="173" t="s">
        <v>1801</v>
      </c>
      <c r="N168">
        <v>0.63</v>
      </c>
      <c r="O168" s="149">
        <v>1</v>
      </c>
      <c r="P168" s="149" t="s">
        <v>1796</v>
      </c>
      <c r="Q168" s="149">
        <v>1</v>
      </c>
      <c r="R168" s="149">
        <v>7.2</v>
      </c>
      <c r="S168" t="s">
        <v>501</v>
      </c>
      <c r="T168"/>
      <c r="U168">
        <v>60.202500000000001</v>
      </c>
      <c r="V168">
        <v>-154.31278</v>
      </c>
      <c r="W168" s="149" t="s">
        <v>1797</v>
      </c>
      <c r="Y168">
        <f>VLOOKUP(F168,'LOOKUP OPERATOR 05032023'!$A$2:$P$173,16,FALSE)</f>
        <v>549</v>
      </c>
    </row>
    <row r="169" spans="1:25" x14ac:dyDescent="0.25">
      <c r="A169" s="149">
        <v>332600</v>
      </c>
      <c r="B169" s="149" t="s">
        <v>994</v>
      </c>
      <c r="D169" s="149">
        <v>332600</v>
      </c>
      <c r="E169" t="s">
        <v>352</v>
      </c>
      <c r="F169" t="s">
        <v>1586</v>
      </c>
      <c r="H169" t="s">
        <v>351</v>
      </c>
      <c r="I169" t="s">
        <v>1587</v>
      </c>
      <c r="J169" t="s">
        <v>995</v>
      </c>
      <c r="K169" t="b">
        <v>0</v>
      </c>
      <c r="L169" t="b">
        <v>1</v>
      </c>
      <c r="M169" s="173" t="s">
        <v>1801</v>
      </c>
      <c r="N169">
        <v>1.375</v>
      </c>
      <c r="O169" s="149">
        <v>1</v>
      </c>
      <c r="P169" s="149" t="s">
        <v>1796</v>
      </c>
      <c r="Q169" s="149">
        <v>1</v>
      </c>
      <c r="R169" s="149">
        <v>2.4</v>
      </c>
      <c r="S169" t="s">
        <v>501</v>
      </c>
      <c r="T169"/>
      <c r="U169">
        <v>65.171940000000006</v>
      </c>
      <c r="V169">
        <v>-152.07889</v>
      </c>
      <c r="W169" s="149" t="s">
        <v>1797</v>
      </c>
      <c r="Y169">
        <f>VLOOKUP(F169,'LOOKUP OPERATOR 05032023'!$A$2:$P$173,16,FALSE)</f>
        <v>735</v>
      </c>
    </row>
    <row r="170" spans="1:25" x14ac:dyDescent="0.25">
      <c r="A170" s="149">
        <v>331180</v>
      </c>
      <c r="B170" s="149" t="s">
        <v>614</v>
      </c>
      <c r="C170" s="149">
        <v>7169</v>
      </c>
      <c r="D170" s="149">
        <v>331180</v>
      </c>
      <c r="E170" t="s">
        <v>92</v>
      </c>
      <c r="F170" t="s">
        <v>1493</v>
      </c>
      <c r="G170" s="149">
        <v>219</v>
      </c>
      <c r="H170" t="s">
        <v>78</v>
      </c>
      <c r="I170" t="s">
        <v>1520</v>
      </c>
      <c r="J170" t="s">
        <v>615</v>
      </c>
      <c r="K170" t="b">
        <v>1</v>
      </c>
      <c r="L170" t="b">
        <v>1</v>
      </c>
      <c r="M170" t="b">
        <v>0</v>
      </c>
      <c r="N170">
        <v>1.1000000000000001</v>
      </c>
      <c r="O170" s="149">
        <v>1</v>
      </c>
      <c r="P170" s="149" t="s">
        <v>1796</v>
      </c>
      <c r="Q170" s="149">
        <v>1</v>
      </c>
      <c r="R170" s="149">
        <v>14.4</v>
      </c>
      <c r="S170" t="s">
        <v>1470</v>
      </c>
      <c r="T170"/>
      <c r="U170">
        <v>62.9617</v>
      </c>
      <c r="V170">
        <v>-141.93719999999999</v>
      </c>
      <c r="W170" s="149" t="s">
        <v>1797</v>
      </c>
      <c r="Y170">
        <f>VLOOKUP(F170,'LOOKUP OPERATOR 05032023'!$A$2:$P$173,16,FALSE)</f>
        <v>2</v>
      </c>
    </row>
    <row r="171" spans="1:25" x14ac:dyDescent="0.25">
      <c r="A171" s="149">
        <v>332610</v>
      </c>
      <c r="B171" s="149" t="s">
        <v>996</v>
      </c>
      <c r="D171" s="149">
        <v>332610</v>
      </c>
      <c r="E171" t="s">
        <v>354</v>
      </c>
      <c r="F171" t="s">
        <v>1588</v>
      </c>
      <c r="H171" t="s">
        <v>353</v>
      </c>
      <c r="I171" t="s">
        <v>1589</v>
      </c>
      <c r="J171" t="s">
        <v>997</v>
      </c>
      <c r="K171" t="b">
        <v>0</v>
      </c>
      <c r="L171" t="b">
        <v>1</v>
      </c>
      <c r="M171" s="149" t="b">
        <v>1</v>
      </c>
      <c r="N171">
        <v>0.315</v>
      </c>
      <c r="O171" s="149">
        <v>1</v>
      </c>
      <c r="P171" s="149" t="s">
        <v>1796</v>
      </c>
      <c r="Q171" s="149">
        <v>1</v>
      </c>
      <c r="S171" t="s">
        <v>501</v>
      </c>
      <c r="T171"/>
      <c r="U171">
        <v>60.864719999999998</v>
      </c>
      <c r="V171">
        <v>-146.67860999999999</v>
      </c>
      <c r="W171" s="149" t="s">
        <v>1797</v>
      </c>
      <c r="Y171">
        <f>VLOOKUP(F171,'LOOKUP OPERATOR 05032023'!$A$2:$P$173,16,FALSE)</f>
        <v>573</v>
      </c>
    </row>
    <row r="172" spans="1:25" x14ac:dyDescent="0.25">
      <c r="A172" s="149">
        <v>331005</v>
      </c>
      <c r="B172" s="149" t="s">
        <v>998</v>
      </c>
      <c r="D172" s="149">
        <v>331005</v>
      </c>
      <c r="E172" t="s">
        <v>356</v>
      </c>
      <c r="F172" t="s">
        <v>1487</v>
      </c>
      <c r="H172" t="s">
        <v>355</v>
      </c>
      <c r="I172" t="s">
        <v>1488</v>
      </c>
      <c r="J172" t="s">
        <v>999</v>
      </c>
      <c r="K172" t="b">
        <v>0</v>
      </c>
      <c r="L172" t="b">
        <v>1</v>
      </c>
      <c r="M172" s="149" t="s">
        <v>1798</v>
      </c>
      <c r="N172">
        <v>4.335</v>
      </c>
      <c r="O172" s="149">
        <v>1</v>
      </c>
      <c r="P172" s="149" t="s">
        <v>1796</v>
      </c>
      <c r="Q172" s="149">
        <v>1</v>
      </c>
      <c r="R172" s="149">
        <v>2.4</v>
      </c>
      <c r="S172" t="s">
        <v>501</v>
      </c>
      <c r="T172"/>
      <c r="U172">
        <v>51.872500000000002</v>
      </c>
      <c r="V172">
        <v>-176.62861000000001</v>
      </c>
      <c r="W172" s="149" t="s">
        <v>1797</v>
      </c>
      <c r="Y172">
        <f>VLOOKUP(F172,'LOOKUP OPERATOR 05032023'!$A$2:$P$173,16,FALSE)</f>
        <v>704</v>
      </c>
    </row>
    <row r="173" spans="1:25" x14ac:dyDescent="0.25">
      <c r="A173" s="149">
        <v>332540</v>
      </c>
      <c r="B173" s="149" t="s">
        <v>1000</v>
      </c>
      <c r="D173" s="149">
        <v>332540</v>
      </c>
      <c r="E173" t="s">
        <v>358</v>
      </c>
      <c r="F173" t="s">
        <v>1567</v>
      </c>
      <c r="H173" t="s">
        <v>357</v>
      </c>
      <c r="I173" t="s">
        <v>1568</v>
      </c>
      <c r="J173" t="s">
        <v>1001</v>
      </c>
      <c r="K173" t="b">
        <v>0</v>
      </c>
      <c r="L173" t="b">
        <v>1</v>
      </c>
      <c r="M173" s="149" t="s">
        <v>1801</v>
      </c>
      <c r="N173">
        <v>2.83</v>
      </c>
      <c r="O173" s="149">
        <v>1</v>
      </c>
      <c r="P173" s="149" t="s">
        <v>1796</v>
      </c>
      <c r="Q173" s="149">
        <v>1</v>
      </c>
      <c r="R173" s="149">
        <v>7.2</v>
      </c>
      <c r="S173" t="s">
        <v>501</v>
      </c>
      <c r="T173"/>
      <c r="U173">
        <v>55.33972</v>
      </c>
      <c r="V173">
        <v>-160.49722</v>
      </c>
      <c r="W173" s="149" t="s">
        <v>1797</v>
      </c>
      <c r="Y173">
        <f>VLOOKUP(F173,'LOOKUP OPERATOR 05032023'!$A$2:$P$173,16,FALSE)</f>
        <v>521</v>
      </c>
    </row>
    <row r="174" spans="1:25" x14ac:dyDescent="0.25">
      <c r="A174" s="149">
        <v>332200</v>
      </c>
      <c r="B174" s="149" t="s">
        <v>1002</v>
      </c>
      <c r="C174" s="149">
        <v>7171</v>
      </c>
      <c r="D174" s="149">
        <v>332200</v>
      </c>
      <c r="E174" t="s">
        <v>1827</v>
      </c>
      <c r="G174" s="149">
        <v>11591</v>
      </c>
      <c r="H174" t="s">
        <v>1828</v>
      </c>
      <c r="I174" t="s">
        <v>1484</v>
      </c>
      <c r="J174" t="s">
        <v>1003</v>
      </c>
      <c r="K174" t="b">
        <v>0</v>
      </c>
      <c r="L174" t="b">
        <v>1</v>
      </c>
      <c r="M174" s="149" t="s">
        <v>1801</v>
      </c>
      <c r="N174">
        <v>0.23600000000000002</v>
      </c>
      <c r="O174" s="149">
        <v>1</v>
      </c>
      <c r="P174" s="149" t="s">
        <v>1796</v>
      </c>
      <c r="Q174" s="149">
        <v>1</v>
      </c>
      <c r="R174" s="149">
        <v>7.2</v>
      </c>
      <c r="S174" t="s">
        <v>501</v>
      </c>
      <c r="T174"/>
      <c r="U174">
        <v>65.001109999999997</v>
      </c>
      <c r="V174">
        <v>-150.63389000000001</v>
      </c>
      <c r="W174" s="149" t="s">
        <v>1797</v>
      </c>
      <c r="Y174" t="e">
        <f>VLOOKUP(F174,'LOOKUP OPERATOR 05032023'!$A$2:$P$173,16,FALSE)</f>
        <v>#N/A</v>
      </c>
    </row>
    <row r="175" spans="1:25" x14ac:dyDescent="0.25">
      <c r="A175" s="149">
        <v>332200</v>
      </c>
      <c r="B175" s="149" t="s">
        <v>1002</v>
      </c>
      <c r="D175" s="149">
        <v>332200</v>
      </c>
      <c r="E175" t="s">
        <v>360</v>
      </c>
      <c r="F175" t="s">
        <v>1642</v>
      </c>
      <c r="H175" t="s">
        <v>359</v>
      </c>
      <c r="I175" t="s">
        <v>1484</v>
      </c>
      <c r="J175" t="s">
        <v>1003</v>
      </c>
      <c r="K175" t="b">
        <v>0</v>
      </c>
      <c r="L175" t="b">
        <v>1</v>
      </c>
      <c r="M175" s="173" t="s">
        <v>1801</v>
      </c>
      <c r="N175">
        <v>0.23600000000000002</v>
      </c>
      <c r="O175" s="149">
        <v>1</v>
      </c>
      <c r="P175" s="149" t="s">
        <v>1796</v>
      </c>
      <c r="Q175" s="149">
        <v>1</v>
      </c>
      <c r="R175" s="149">
        <v>7.2</v>
      </c>
      <c r="S175" t="s">
        <v>501</v>
      </c>
      <c r="T175"/>
      <c r="U175">
        <v>65.001109999999997</v>
      </c>
      <c r="V175">
        <v>-150.63389000000001</v>
      </c>
      <c r="W175" s="149" t="s">
        <v>1797</v>
      </c>
      <c r="Y175">
        <f>VLOOKUP(F175,'LOOKUP OPERATOR 05032023'!$A$2:$P$173,16,FALSE)</f>
        <v>0</v>
      </c>
    </row>
    <row r="176" spans="1:25" x14ac:dyDescent="0.25">
      <c r="B176" s="149" t="s">
        <v>1004</v>
      </c>
      <c r="C176" s="149">
        <v>58278</v>
      </c>
      <c r="E176" t="s">
        <v>1006</v>
      </c>
      <c r="F176" t="s">
        <v>1464</v>
      </c>
      <c r="G176" s="149">
        <v>19277</v>
      </c>
      <c r="H176" t="s">
        <v>1273</v>
      </c>
      <c r="I176" t="s">
        <v>1465</v>
      </c>
      <c r="J176" t="s">
        <v>1008</v>
      </c>
      <c r="K176" t="b">
        <v>1</v>
      </c>
      <c r="L176" t="b">
        <v>0</v>
      </c>
      <c r="M176" t="b">
        <v>0</v>
      </c>
      <c r="N176">
        <v>25.7</v>
      </c>
      <c r="O176" s="149">
        <v>1</v>
      </c>
      <c r="P176" s="149" t="s">
        <v>1796</v>
      </c>
      <c r="Q176" s="149">
        <v>1</v>
      </c>
      <c r="R176" s="149">
        <v>12.47</v>
      </c>
      <c r="S176">
        <v>4.16</v>
      </c>
      <c r="T176"/>
      <c r="U176">
        <v>70.235277999999994</v>
      </c>
      <c r="V176">
        <v>-148.383611</v>
      </c>
      <c r="W176" s="149" t="s">
        <v>1797</v>
      </c>
      <c r="Y176">
        <f>VLOOKUP(F176,'LOOKUP OPERATOR 05032023'!$A$2:$P$173,16,FALSE)</f>
        <v>748</v>
      </c>
    </row>
    <row r="177" spans="1:25" x14ac:dyDescent="0.25">
      <c r="B177" s="149" t="s">
        <v>1009</v>
      </c>
      <c r="C177" s="149">
        <v>58117</v>
      </c>
      <c r="E177" t="s">
        <v>1010</v>
      </c>
      <c r="F177" t="s">
        <v>1464</v>
      </c>
      <c r="G177" s="149">
        <v>19277</v>
      </c>
      <c r="H177" t="s">
        <v>1273</v>
      </c>
      <c r="I177" t="s">
        <v>1465</v>
      </c>
      <c r="J177" t="s">
        <v>1008</v>
      </c>
      <c r="K177" t="b">
        <v>1</v>
      </c>
      <c r="L177" t="b">
        <v>0</v>
      </c>
      <c r="M177" t="b">
        <v>0</v>
      </c>
      <c r="N177">
        <v>7.8</v>
      </c>
      <c r="O177" s="149">
        <v>1</v>
      </c>
      <c r="P177" s="149" t="s">
        <v>1796</v>
      </c>
      <c r="Q177" s="149">
        <v>1</v>
      </c>
      <c r="R177" s="149">
        <v>12.47</v>
      </c>
      <c r="S177">
        <v>4.16</v>
      </c>
      <c r="T177"/>
      <c r="U177">
        <v>70.2</v>
      </c>
      <c r="V177">
        <v>-148.466667</v>
      </c>
      <c r="W177" s="149" t="s">
        <v>1797</v>
      </c>
      <c r="Y177">
        <f>VLOOKUP(F177,'LOOKUP OPERATOR 05032023'!$A$2:$P$173,16,FALSE)</f>
        <v>748</v>
      </c>
    </row>
    <row r="178" spans="1:25" x14ac:dyDescent="0.25">
      <c r="A178" s="149">
        <v>332630</v>
      </c>
      <c r="B178" s="149" t="s">
        <v>1011</v>
      </c>
      <c r="D178" s="149">
        <v>332630</v>
      </c>
      <c r="E178" t="s">
        <v>362</v>
      </c>
      <c r="F178" t="s">
        <v>1592</v>
      </c>
      <c r="H178" t="s">
        <v>361</v>
      </c>
      <c r="I178" t="s">
        <v>1593</v>
      </c>
      <c r="J178" t="s">
        <v>1012</v>
      </c>
      <c r="K178" t="b">
        <v>0</v>
      </c>
      <c r="L178" t="b">
        <v>1</v>
      </c>
      <c r="M178" s="173" t="s">
        <v>1798</v>
      </c>
      <c r="N178">
        <v>0.24</v>
      </c>
      <c r="O178" s="149">
        <v>1</v>
      </c>
      <c r="P178" s="149" t="s">
        <v>1796</v>
      </c>
      <c r="Q178" s="149">
        <v>1</v>
      </c>
      <c r="R178" s="149">
        <v>7.2</v>
      </c>
      <c r="S178" t="s">
        <v>501</v>
      </c>
      <c r="T178"/>
      <c r="U178">
        <v>57.780830000000002</v>
      </c>
      <c r="V178">
        <v>-135.21888999999999</v>
      </c>
      <c r="W178" s="149" t="s">
        <v>1797</v>
      </c>
      <c r="Y178">
        <f>VLOOKUP(F178,'LOOKUP OPERATOR 05032023'!$A$2:$P$173,16,FALSE)</f>
        <v>0</v>
      </c>
    </row>
    <row r="179" spans="1:25" x14ac:dyDescent="0.25">
      <c r="B179" s="149" t="s">
        <v>1013</v>
      </c>
      <c r="C179" s="149">
        <v>52184</v>
      </c>
      <c r="E179" t="s">
        <v>1015</v>
      </c>
      <c r="F179" t="s">
        <v>1829</v>
      </c>
      <c r="G179" s="149">
        <v>18617</v>
      </c>
      <c r="H179" t="s">
        <v>1312</v>
      </c>
      <c r="I179" t="s">
        <v>1635</v>
      </c>
      <c r="J179" t="s">
        <v>596</v>
      </c>
      <c r="K179" t="b">
        <v>1</v>
      </c>
      <c r="L179" t="b">
        <v>0</v>
      </c>
      <c r="M179" t="b">
        <v>1</v>
      </c>
      <c r="N179">
        <v>8.6</v>
      </c>
      <c r="O179" s="149">
        <v>4</v>
      </c>
      <c r="P179" s="149" t="s">
        <v>1830</v>
      </c>
      <c r="Q179" s="149">
        <v>7</v>
      </c>
      <c r="R179" s="149">
        <v>25</v>
      </c>
      <c r="S179" t="s">
        <v>1470</v>
      </c>
      <c r="T179"/>
      <c r="U179">
        <v>60.677</v>
      </c>
      <c r="V179">
        <v>-151.38149999999999</v>
      </c>
      <c r="Y179">
        <f>VLOOKUP(F179,'LOOKUP OPERATOR 05032023'!$A$2:$P$173,16,FALSE)</f>
        <v>0</v>
      </c>
    </row>
    <row r="180" spans="1:25" x14ac:dyDescent="0.25">
      <c r="A180" s="149">
        <v>332710</v>
      </c>
      <c r="B180" s="149" t="s">
        <v>1016</v>
      </c>
      <c r="D180" s="149">
        <v>332710</v>
      </c>
      <c r="E180" t="s">
        <v>364</v>
      </c>
      <c r="F180" t="s">
        <v>1600</v>
      </c>
      <c r="H180" t="s">
        <v>363</v>
      </c>
      <c r="I180" t="s">
        <v>1601</v>
      </c>
      <c r="J180" t="s">
        <v>1017</v>
      </c>
      <c r="K180" t="b">
        <v>0</v>
      </c>
      <c r="L180" t="b">
        <v>1</v>
      </c>
      <c r="M180" s="149" t="s">
        <v>1798</v>
      </c>
      <c r="N180">
        <v>0.3</v>
      </c>
      <c r="O180" s="149">
        <v>1</v>
      </c>
      <c r="P180" s="149" t="s">
        <v>1796</v>
      </c>
      <c r="Q180" s="149">
        <v>1</v>
      </c>
      <c r="R180" s="149">
        <v>7.2</v>
      </c>
      <c r="S180" t="s">
        <v>501</v>
      </c>
      <c r="T180"/>
      <c r="U180">
        <v>61.102499999999999</v>
      </c>
      <c r="V180">
        <v>-160.96167</v>
      </c>
      <c r="W180" s="149" t="s">
        <v>1797</v>
      </c>
      <c r="Y180">
        <f>VLOOKUP(F180,'LOOKUP OPERATOR 05032023'!$A$2:$P$173,16,FALSE)</f>
        <v>749</v>
      </c>
    </row>
    <row r="181" spans="1:25" x14ac:dyDescent="0.25">
      <c r="A181" s="149">
        <v>332720</v>
      </c>
      <c r="B181" s="149" t="s">
        <v>1018</v>
      </c>
      <c r="D181" s="149">
        <v>332720</v>
      </c>
      <c r="E181" t="s">
        <v>366</v>
      </c>
      <c r="F181" t="s">
        <v>1602</v>
      </c>
      <c r="H181" t="s">
        <v>365</v>
      </c>
      <c r="I181" t="s">
        <v>1603</v>
      </c>
      <c r="J181" t="s">
        <v>1019</v>
      </c>
      <c r="K181" t="b">
        <v>0</v>
      </c>
      <c r="L181" t="b">
        <v>1</v>
      </c>
      <c r="M181" s="149" t="b">
        <v>1</v>
      </c>
      <c r="N181">
        <v>0.97499999999999998</v>
      </c>
      <c r="O181" s="149">
        <v>1</v>
      </c>
      <c r="P181" s="149" t="s">
        <v>1796</v>
      </c>
      <c r="Q181" s="149">
        <v>1</v>
      </c>
      <c r="R181" s="149">
        <v>7.2</v>
      </c>
      <c r="S181" t="s">
        <v>501</v>
      </c>
      <c r="T181"/>
      <c r="U181">
        <v>60.343060000000001</v>
      </c>
      <c r="V181">
        <v>-162.66306</v>
      </c>
      <c r="W181" s="149" t="s">
        <v>1797</v>
      </c>
      <c r="Y181">
        <f>VLOOKUP(F181,'LOOKUP OPERATOR 05032023'!$A$2:$P$173,16,FALSE)</f>
        <v>377</v>
      </c>
    </row>
    <row r="182" spans="1:25" x14ac:dyDescent="0.25">
      <c r="A182" s="149">
        <v>331190</v>
      </c>
      <c r="B182" s="149" t="s">
        <v>617</v>
      </c>
      <c r="C182" s="149">
        <v>66</v>
      </c>
      <c r="D182" s="149">
        <v>331190</v>
      </c>
      <c r="E182" t="s">
        <v>93</v>
      </c>
      <c r="F182" t="s">
        <v>1493</v>
      </c>
      <c r="G182" s="149">
        <v>219</v>
      </c>
      <c r="H182" t="s">
        <v>78</v>
      </c>
      <c r="I182" t="s">
        <v>1577</v>
      </c>
      <c r="J182" t="s">
        <v>602</v>
      </c>
      <c r="K182" t="b">
        <v>1</v>
      </c>
      <c r="L182" t="b">
        <v>1</v>
      </c>
      <c r="M182" t="b">
        <v>0</v>
      </c>
      <c r="N182">
        <v>4.4000000000000004</v>
      </c>
      <c r="O182" s="149">
        <v>1</v>
      </c>
      <c r="P182" s="149" t="s">
        <v>1796</v>
      </c>
      <c r="Q182" s="149">
        <v>1</v>
      </c>
      <c r="R182" s="149">
        <v>2.4</v>
      </c>
      <c r="S182" t="s">
        <v>1470</v>
      </c>
      <c r="T182"/>
      <c r="U182">
        <v>59.454500000000003</v>
      </c>
      <c r="V182">
        <v>-135.31309999999999</v>
      </c>
      <c r="W182" s="149" t="s">
        <v>1797</v>
      </c>
      <c r="X182" t="s">
        <v>1818</v>
      </c>
      <c r="Y182">
        <f>VLOOKUP(F182,'LOOKUP OPERATOR 05032023'!$A$2:$P$173,16,FALSE)</f>
        <v>2</v>
      </c>
    </row>
    <row r="183" spans="1:25" x14ac:dyDescent="0.25">
      <c r="A183" s="149">
        <v>332730</v>
      </c>
      <c r="B183" s="149" t="s">
        <v>1020</v>
      </c>
      <c r="D183" s="149">
        <v>332730</v>
      </c>
      <c r="E183" t="s">
        <v>368</v>
      </c>
      <c r="F183" t="s">
        <v>1604</v>
      </c>
      <c r="H183" t="s">
        <v>367</v>
      </c>
      <c r="I183" t="s">
        <v>1605</v>
      </c>
      <c r="J183" t="s">
        <v>1021</v>
      </c>
      <c r="K183" t="b">
        <v>0</v>
      </c>
      <c r="L183" t="b">
        <v>1</v>
      </c>
      <c r="M183" s="149" t="s">
        <v>1798</v>
      </c>
      <c r="N183">
        <v>0.22</v>
      </c>
      <c r="O183" s="149">
        <v>1</v>
      </c>
      <c r="P183" s="149" t="s">
        <v>1796</v>
      </c>
      <c r="Q183" s="149">
        <v>1</v>
      </c>
      <c r="S183" t="s">
        <v>501</v>
      </c>
      <c r="T183"/>
      <c r="U183">
        <v>59.079169999999998</v>
      </c>
      <c r="V183">
        <v>-160.27500000000001</v>
      </c>
      <c r="Y183">
        <f>VLOOKUP(F183,'LOOKUP OPERATOR 05032023'!$A$2:$P$173,16,FALSE)</f>
        <v>71</v>
      </c>
    </row>
    <row r="184" spans="1:25" x14ac:dyDescent="0.25">
      <c r="A184" s="149">
        <v>332740</v>
      </c>
      <c r="B184" s="149" t="s">
        <v>1025</v>
      </c>
      <c r="D184" s="149">
        <v>332740</v>
      </c>
      <c r="E184" t="s">
        <v>370</v>
      </c>
      <c r="F184" t="s">
        <v>1514</v>
      </c>
      <c r="H184" t="s">
        <v>369</v>
      </c>
      <c r="I184" t="s">
        <v>1515</v>
      </c>
      <c r="J184" t="s">
        <v>1026</v>
      </c>
      <c r="K184" t="b">
        <v>0</v>
      </c>
      <c r="L184" t="b">
        <v>1</v>
      </c>
      <c r="M184" s="173" t="s">
        <v>1801</v>
      </c>
      <c r="N184">
        <v>0.19600000000000001</v>
      </c>
      <c r="O184" s="149">
        <v>1</v>
      </c>
      <c r="P184" s="149" t="s">
        <v>1796</v>
      </c>
      <c r="Q184" s="149">
        <v>1</v>
      </c>
      <c r="R184" s="149">
        <v>7.2</v>
      </c>
      <c r="S184" t="s">
        <v>501</v>
      </c>
      <c r="T184"/>
      <c r="U184">
        <v>52.93806</v>
      </c>
      <c r="V184">
        <v>-168.86778000000001</v>
      </c>
      <c r="Y184">
        <f>VLOOKUP(F184,'LOOKUP OPERATOR 05032023'!$A$2:$P$173,16,FALSE)</f>
        <v>0</v>
      </c>
    </row>
    <row r="185" spans="1:25" x14ac:dyDescent="0.25">
      <c r="A185" s="149">
        <v>332850</v>
      </c>
      <c r="B185" s="149" t="s">
        <v>1027</v>
      </c>
      <c r="C185" s="149">
        <v>6299</v>
      </c>
      <c r="D185" s="149">
        <v>332850</v>
      </c>
      <c r="E185" t="s">
        <v>372</v>
      </c>
      <c r="F185" t="s">
        <v>1606</v>
      </c>
      <c r="G185" s="149">
        <v>40548</v>
      </c>
      <c r="H185" t="s">
        <v>371</v>
      </c>
      <c r="I185" t="s">
        <v>1607</v>
      </c>
      <c r="J185" t="s">
        <v>1028</v>
      </c>
      <c r="K185" t="b">
        <v>1</v>
      </c>
      <c r="L185" t="b">
        <v>1</v>
      </c>
      <c r="M185" s="149" t="s">
        <v>1801</v>
      </c>
      <c r="N185">
        <v>1.9000000000000001</v>
      </c>
      <c r="O185" s="149">
        <v>1</v>
      </c>
      <c r="P185" s="149" t="s">
        <v>1796</v>
      </c>
      <c r="Q185" s="149">
        <v>1</v>
      </c>
      <c r="R185" s="149">
        <v>4</v>
      </c>
      <c r="S185" t="s">
        <v>1470</v>
      </c>
      <c r="T185"/>
      <c r="U185">
        <v>63.876789000000002</v>
      </c>
      <c r="V185">
        <v>-160.790414</v>
      </c>
      <c r="W185" s="149" t="s">
        <v>1797</v>
      </c>
      <c r="Y185">
        <f>VLOOKUP(F185,'LOOKUP OPERATOR 05032023'!$A$2:$P$173,16,FALSE)</f>
        <v>0</v>
      </c>
    </row>
    <row r="186" spans="1:25" x14ac:dyDescent="0.25">
      <c r="B186" s="223" t="s">
        <v>1029</v>
      </c>
      <c r="C186" s="223">
        <v>7502</v>
      </c>
      <c r="E186" s="77" t="s">
        <v>374</v>
      </c>
      <c r="F186" t="s">
        <v>1608</v>
      </c>
      <c r="G186" s="223">
        <v>19454</v>
      </c>
      <c r="H186" s="77" t="s">
        <v>373</v>
      </c>
      <c r="I186" s="77" t="s">
        <v>1609</v>
      </c>
      <c r="J186" t="s">
        <v>1030</v>
      </c>
      <c r="K186" t="b">
        <v>1</v>
      </c>
      <c r="M186" s="77" t="b">
        <v>1</v>
      </c>
      <c r="N186" s="77">
        <v>21.9</v>
      </c>
      <c r="O186" s="223">
        <v>1</v>
      </c>
      <c r="P186" s="223" t="s">
        <v>1796</v>
      </c>
      <c r="Q186" s="223">
        <v>1</v>
      </c>
      <c r="R186" s="223">
        <v>4.16</v>
      </c>
      <c r="S186" s="77" t="s">
        <v>1470</v>
      </c>
      <c r="T186" s="77"/>
      <c r="U186" s="77">
        <v>53.892459000000002</v>
      </c>
      <c r="V186" s="77">
        <v>-166.538185</v>
      </c>
      <c r="W186" s="149" t="s">
        <v>1797</v>
      </c>
      <c r="Y186">
        <f>VLOOKUP(F186,'LOOKUP OPERATOR 05032023'!$A$2:$P$173,16,FALSE)</f>
        <v>0</v>
      </c>
    </row>
    <row r="187" spans="1:25" x14ac:dyDescent="0.25">
      <c r="B187" s="223" t="s">
        <v>1031</v>
      </c>
      <c r="C187" s="223">
        <v>7503</v>
      </c>
      <c r="E187" s="77" t="s">
        <v>375</v>
      </c>
      <c r="F187" t="s">
        <v>1608</v>
      </c>
      <c r="G187" s="223">
        <v>19454</v>
      </c>
      <c r="H187" s="77" t="s">
        <v>373</v>
      </c>
      <c r="I187" s="77" t="s">
        <v>1609</v>
      </c>
      <c r="J187" t="s">
        <v>1030</v>
      </c>
      <c r="K187" t="b">
        <v>1</v>
      </c>
      <c r="M187" s="77" t="b">
        <v>1</v>
      </c>
      <c r="N187" s="77">
        <v>1.1000000000000001</v>
      </c>
      <c r="O187" s="223">
        <v>1</v>
      </c>
      <c r="P187" s="223" t="s">
        <v>1796</v>
      </c>
      <c r="Q187" s="223">
        <v>1</v>
      </c>
      <c r="R187" s="223">
        <v>4.16</v>
      </c>
      <c r="S187" s="77" t="s">
        <v>1470</v>
      </c>
      <c r="T187" s="77"/>
      <c r="U187" s="77">
        <v>53.863993000000001</v>
      </c>
      <c r="V187" s="77">
        <v>-166.51259099999999</v>
      </c>
      <c r="W187" s="149" t="s">
        <v>1797</v>
      </c>
      <c r="X187" s="77"/>
      <c r="Y187">
        <f>VLOOKUP(F187,'LOOKUP OPERATOR 05032023'!$A$2:$P$173,16,FALSE)</f>
        <v>0</v>
      </c>
    </row>
    <row r="188" spans="1:25" x14ac:dyDescent="0.25">
      <c r="A188" s="149">
        <v>332870</v>
      </c>
      <c r="B188" s="149" t="s">
        <v>1032</v>
      </c>
      <c r="D188" s="149">
        <v>332870</v>
      </c>
      <c r="E188" t="s">
        <v>409</v>
      </c>
      <c r="F188" t="s">
        <v>1509</v>
      </c>
      <c r="H188" t="s">
        <v>408</v>
      </c>
      <c r="I188" t="s">
        <v>1510</v>
      </c>
      <c r="J188" t="s">
        <v>1033</v>
      </c>
      <c r="K188" t="b">
        <v>0</v>
      </c>
      <c r="L188" t="b">
        <v>1</v>
      </c>
      <c r="M188" s="149" t="b">
        <v>1</v>
      </c>
      <c r="N188">
        <v>0.27</v>
      </c>
      <c r="O188" s="149">
        <v>1</v>
      </c>
      <c r="P188" s="149" t="s">
        <v>1796</v>
      </c>
      <c r="Q188" s="149">
        <v>1</v>
      </c>
      <c r="S188" t="s">
        <v>501</v>
      </c>
      <c r="T188"/>
      <c r="U188">
        <v>60.942779999999999</v>
      </c>
      <c r="V188">
        <v>-164.62943999999999</v>
      </c>
      <c r="W188" s="149" t="s">
        <v>1797</v>
      </c>
      <c r="Y188">
        <f>VLOOKUP(F188,'LOOKUP OPERATOR 05032023'!$A$2:$P$173,16,FALSE)</f>
        <v>0</v>
      </c>
    </row>
    <row r="189" spans="1:25" x14ac:dyDescent="0.25">
      <c r="B189" s="149" t="s">
        <v>1034</v>
      </c>
      <c r="C189" s="149">
        <v>54422</v>
      </c>
      <c r="E189" t="s">
        <v>1036</v>
      </c>
      <c r="F189" t="s">
        <v>1650</v>
      </c>
      <c r="G189" s="149">
        <v>19553</v>
      </c>
      <c r="H189" t="s">
        <v>1035</v>
      </c>
      <c r="I189" t="s">
        <v>1609</v>
      </c>
      <c r="J189" t="s">
        <v>1030</v>
      </c>
      <c r="K189" t="b">
        <v>1</v>
      </c>
      <c r="L189" t="b">
        <v>0</v>
      </c>
      <c r="M189" t="b">
        <v>0</v>
      </c>
      <c r="N189">
        <v>17.5</v>
      </c>
      <c r="O189" s="149">
        <v>5</v>
      </c>
      <c r="P189" s="149" t="s">
        <v>1831</v>
      </c>
      <c r="Q189" s="149">
        <v>6</v>
      </c>
      <c r="R189" s="149">
        <v>12.4</v>
      </c>
      <c r="S189" t="s">
        <v>1470</v>
      </c>
      <c r="T189"/>
      <c r="U189">
        <v>53.879600000000003</v>
      </c>
      <c r="V189">
        <v>-166.5532</v>
      </c>
      <c r="W189" s="149" t="s">
        <v>1797</v>
      </c>
      <c r="X189" s="77"/>
      <c r="Y189">
        <f>VLOOKUP(F189,'LOOKUP OPERATOR 05032023'!$A$2:$P$173,16,FALSE)</f>
        <v>0</v>
      </c>
    </row>
    <row r="190" spans="1:25" x14ac:dyDescent="0.25">
      <c r="B190" s="149" t="s">
        <v>1037</v>
      </c>
      <c r="C190" s="149">
        <v>50711</v>
      </c>
      <c r="E190" t="s">
        <v>1039</v>
      </c>
      <c r="F190" t="s">
        <v>1653</v>
      </c>
      <c r="G190" s="149">
        <v>19511</v>
      </c>
      <c r="H190" t="s">
        <v>1038</v>
      </c>
      <c r="I190" t="s">
        <v>1635</v>
      </c>
      <c r="J190" t="s">
        <v>596</v>
      </c>
      <c r="K190" t="b">
        <v>1</v>
      </c>
      <c r="L190" t="b">
        <v>0</v>
      </c>
      <c r="M190" t="b">
        <v>1</v>
      </c>
      <c r="N190">
        <v>22.6</v>
      </c>
      <c r="O190" s="149">
        <v>3</v>
      </c>
      <c r="P190" s="149" t="s">
        <v>1832</v>
      </c>
      <c r="Q190" s="149">
        <v>5</v>
      </c>
      <c r="R190" s="149">
        <v>69</v>
      </c>
      <c r="S190" t="s">
        <v>1470</v>
      </c>
      <c r="T190"/>
      <c r="U190">
        <v>64.854170999999994</v>
      </c>
      <c r="V190">
        <v>-147.82207500000001</v>
      </c>
      <c r="W190" s="149" t="s">
        <v>1797</v>
      </c>
      <c r="Y190">
        <f>VLOOKUP(F190,'LOOKUP OPERATOR 05032023'!$A$2:$P$173,16,FALSE)</f>
        <v>0</v>
      </c>
    </row>
    <row r="191" spans="1:25" x14ac:dyDescent="0.25">
      <c r="B191" s="149" t="s">
        <v>1022</v>
      </c>
      <c r="C191" s="149">
        <v>50392</v>
      </c>
      <c r="E191" t="s">
        <v>1024</v>
      </c>
      <c r="F191" t="s">
        <v>1640</v>
      </c>
      <c r="G191" s="149">
        <v>22199</v>
      </c>
      <c r="H191" t="s">
        <v>1313</v>
      </c>
      <c r="I191" t="s">
        <v>1635</v>
      </c>
      <c r="J191" t="s">
        <v>596</v>
      </c>
      <c r="K191" t="b">
        <v>1</v>
      </c>
      <c r="L191" t="b">
        <v>0</v>
      </c>
      <c r="M191" t="b">
        <v>1</v>
      </c>
      <c r="N191">
        <v>33.5</v>
      </c>
      <c r="O191" s="149">
        <v>3</v>
      </c>
      <c r="P191" s="149" t="s">
        <v>1832</v>
      </c>
      <c r="Q191" s="149">
        <v>5</v>
      </c>
      <c r="R191" s="149">
        <v>7.2</v>
      </c>
      <c r="S191" t="s">
        <v>1470</v>
      </c>
      <c r="T191"/>
      <c r="U191">
        <v>64.671409999999995</v>
      </c>
      <c r="V191">
        <v>-147.075988</v>
      </c>
      <c r="W191" s="149" t="s">
        <v>1797</v>
      </c>
      <c r="Y191">
        <f>VLOOKUP(F191,'LOOKUP OPERATOR 05032023'!$A$2:$P$173,16,FALSE)</f>
        <v>59</v>
      </c>
    </row>
    <row r="192" spans="1:25" x14ac:dyDescent="0.25">
      <c r="B192" s="149" t="s">
        <v>1397</v>
      </c>
      <c r="E192" t="s">
        <v>1833</v>
      </c>
      <c r="G192" s="173"/>
      <c r="H192" s="137"/>
      <c r="K192" t="b">
        <v>0</v>
      </c>
      <c r="L192" t="b">
        <v>0</v>
      </c>
      <c r="M192" s="173" t="s">
        <v>1798</v>
      </c>
      <c r="N192" s="137">
        <v>0.224</v>
      </c>
      <c r="O192" s="173"/>
      <c r="P192" s="173"/>
      <c r="Q192" s="173"/>
      <c r="R192" s="149">
        <v>7.2</v>
      </c>
      <c r="S192" t="s">
        <v>501</v>
      </c>
      <c r="T192"/>
      <c r="Y192" t="e">
        <f>VLOOKUP(F192,'LOOKUP OPERATOR 05032023'!$A$2:$P$173,16,FALSE)</f>
        <v>#N/A</v>
      </c>
    </row>
    <row r="193" spans="1:25" x14ac:dyDescent="0.25">
      <c r="A193" s="149">
        <v>331195</v>
      </c>
      <c r="B193" s="149" t="s">
        <v>618</v>
      </c>
      <c r="C193" s="149">
        <v>61685</v>
      </c>
      <c r="D193" s="149">
        <v>331195</v>
      </c>
      <c r="E193" t="s">
        <v>1336</v>
      </c>
      <c r="F193" t="s">
        <v>1493</v>
      </c>
      <c r="G193" s="149">
        <v>219</v>
      </c>
      <c r="H193" t="s">
        <v>78</v>
      </c>
      <c r="I193" t="s">
        <v>1834</v>
      </c>
      <c r="J193" t="s">
        <v>619</v>
      </c>
      <c r="K193" t="b">
        <v>1</v>
      </c>
      <c r="L193" t="b">
        <v>1</v>
      </c>
      <c r="M193" s="173" t="s">
        <v>1801</v>
      </c>
      <c r="N193">
        <v>0.73</v>
      </c>
      <c r="O193" s="149">
        <v>1</v>
      </c>
      <c r="P193" s="149" t="s">
        <v>1796</v>
      </c>
      <c r="Q193" s="149">
        <v>1</v>
      </c>
      <c r="R193" s="149">
        <v>12.47</v>
      </c>
      <c r="S193" t="s">
        <v>1470</v>
      </c>
      <c r="T193"/>
      <c r="U193">
        <v>62.592756000000001</v>
      </c>
      <c r="V193">
        <v>-143.58886899999999</v>
      </c>
      <c r="W193" s="149" t="s">
        <v>1797</v>
      </c>
      <c r="Y193">
        <f>VLOOKUP(F193,'LOOKUP OPERATOR 05032023'!$A$2:$P$173,16,FALSE)</f>
        <v>2</v>
      </c>
    </row>
    <row r="194" spans="1:25" x14ac:dyDescent="0.25">
      <c r="A194" s="149">
        <v>332880</v>
      </c>
      <c r="B194" s="149" t="s">
        <v>1040</v>
      </c>
      <c r="D194" s="149">
        <v>332880</v>
      </c>
      <c r="E194" t="s">
        <v>377</v>
      </c>
      <c r="F194" t="s">
        <v>1610</v>
      </c>
      <c r="H194" t="s">
        <v>376</v>
      </c>
      <c r="I194" t="s">
        <v>1611</v>
      </c>
      <c r="J194" t="s">
        <v>1041</v>
      </c>
      <c r="K194" t="b">
        <v>0</v>
      </c>
      <c r="L194" t="b">
        <v>1</v>
      </c>
      <c r="M194" s="149" t="s">
        <v>1801</v>
      </c>
      <c r="N194">
        <v>0.495</v>
      </c>
      <c r="O194" s="149">
        <v>1</v>
      </c>
      <c r="P194" s="149" t="s">
        <v>1796</v>
      </c>
      <c r="Q194" s="149">
        <v>1</v>
      </c>
      <c r="R194" s="149">
        <v>7.2</v>
      </c>
      <c r="S194" t="s">
        <v>501</v>
      </c>
      <c r="T194"/>
      <c r="U194">
        <v>67.013890000000004</v>
      </c>
      <c r="V194">
        <v>-146.41861</v>
      </c>
      <c r="W194" s="149" t="s">
        <v>1797</v>
      </c>
      <c r="Y194">
        <f>VLOOKUP(F194,'LOOKUP OPERATOR 05032023'!$A$2:$P$173,16,FALSE)</f>
        <v>0</v>
      </c>
    </row>
    <row r="195" spans="1:25" x14ac:dyDescent="0.25">
      <c r="B195" s="149" t="s">
        <v>1042</v>
      </c>
      <c r="C195" s="149">
        <v>54305</v>
      </c>
      <c r="E195" t="s">
        <v>1044</v>
      </c>
      <c r="F195" t="s">
        <v>1835</v>
      </c>
      <c r="G195" s="149">
        <v>20523</v>
      </c>
      <c r="H195" t="s">
        <v>1043</v>
      </c>
      <c r="I195" t="s">
        <v>1609</v>
      </c>
      <c r="J195" t="s">
        <v>1030</v>
      </c>
      <c r="K195" t="b">
        <v>1</v>
      </c>
      <c r="L195" t="b">
        <v>0</v>
      </c>
      <c r="M195" t="b">
        <v>1</v>
      </c>
      <c r="N195">
        <v>6.6</v>
      </c>
      <c r="O195" s="149">
        <v>4</v>
      </c>
      <c r="P195" s="149" t="s">
        <v>1830</v>
      </c>
      <c r="Q195" s="149">
        <v>7</v>
      </c>
      <c r="R195" s="149">
        <v>4.16</v>
      </c>
      <c r="S195" t="s">
        <v>1470</v>
      </c>
      <c r="T195"/>
      <c r="U195">
        <v>53.858508</v>
      </c>
      <c r="V195">
        <v>-166.55287999999999</v>
      </c>
      <c r="W195" s="149" t="s">
        <v>1797</v>
      </c>
      <c r="Y195">
        <f>VLOOKUP(F195,'LOOKUP OPERATOR 05032023'!$A$2:$P$173,16,FALSE)</f>
        <v>0</v>
      </c>
    </row>
    <row r="196" spans="1:25" x14ac:dyDescent="0.25">
      <c r="A196" s="149">
        <v>332890</v>
      </c>
      <c r="B196" s="149" t="s">
        <v>1045</v>
      </c>
      <c r="D196" s="149">
        <v>332890</v>
      </c>
      <c r="E196" t="s">
        <v>379</v>
      </c>
      <c r="F196" t="s">
        <v>1616</v>
      </c>
      <c r="H196" t="s">
        <v>378</v>
      </c>
      <c r="I196" t="s">
        <v>1617</v>
      </c>
      <c r="J196" t="s">
        <v>1046</v>
      </c>
      <c r="K196" t="b">
        <v>0</v>
      </c>
      <c r="L196" t="b">
        <v>1</v>
      </c>
      <c r="M196" s="149" t="s">
        <v>1801</v>
      </c>
      <c r="O196" s="149">
        <v>1</v>
      </c>
      <c r="P196" s="149" t="s">
        <v>1796</v>
      </c>
      <c r="Q196" s="149">
        <v>1</v>
      </c>
      <c r="R196" s="149">
        <v>7.2</v>
      </c>
      <c r="S196" t="s">
        <v>501</v>
      </c>
      <c r="T196"/>
      <c r="U196">
        <v>64.681389999999993</v>
      </c>
      <c r="V196">
        <v>-163.40556000000001</v>
      </c>
      <c r="W196" s="149" t="s">
        <v>1797</v>
      </c>
      <c r="Y196">
        <f>VLOOKUP(F196,'LOOKUP OPERATOR 05032023'!$A$2:$P$173,16,FALSE)</f>
        <v>0</v>
      </c>
    </row>
    <row r="197" spans="1:25" x14ac:dyDescent="0.25">
      <c r="B197" s="149" t="s">
        <v>1047</v>
      </c>
      <c r="C197" s="149">
        <v>95</v>
      </c>
      <c r="E197" t="s">
        <v>381</v>
      </c>
      <c r="F197" t="s">
        <v>1639</v>
      </c>
      <c r="G197" s="149">
        <v>21015</v>
      </c>
      <c r="H197" t="s">
        <v>380</v>
      </c>
      <c r="I197" t="s">
        <v>1632</v>
      </c>
      <c r="J197" t="s">
        <v>860</v>
      </c>
      <c r="K197" t="b">
        <v>1</v>
      </c>
      <c r="L197" t="b">
        <v>0</v>
      </c>
      <c r="M197" t="b">
        <v>1</v>
      </c>
      <c r="N197">
        <v>8.5</v>
      </c>
      <c r="O197" s="149">
        <v>1</v>
      </c>
      <c r="P197" s="149" t="s">
        <v>1796</v>
      </c>
      <c r="Q197" s="149">
        <v>1</v>
      </c>
      <c r="R197" s="149">
        <v>12.47</v>
      </c>
      <c r="S197" t="s">
        <v>1470</v>
      </c>
      <c r="T197"/>
      <c r="U197">
        <v>56.460976000000002</v>
      </c>
      <c r="V197">
        <v>-132.37943899999999</v>
      </c>
      <c r="Y197">
        <f>VLOOKUP(F197,'LOOKUP OPERATOR 05032023'!$A$2:$P$173,16,FALSE)</f>
        <v>0</v>
      </c>
    </row>
    <row r="198" spans="1:25" x14ac:dyDescent="0.25">
      <c r="B198" s="149" t="s">
        <v>1398</v>
      </c>
      <c r="E198" s="218" t="s">
        <v>1836</v>
      </c>
      <c r="G198" s="173"/>
      <c r="H198" s="137"/>
      <c r="K198" t="b">
        <v>0</v>
      </c>
      <c r="L198" t="b">
        <v>0</v>
      </c>
      <c r="M198" s="137" t="b">
        <v>0</v>
      </c>
      <c r="N198" s="137"/>
      <c r="O198" s="173"/>
      <c r="P198" s="173"/>
      <c r="Q198" s="173"/>
      <c r="R198" s="173"/>
      <c r="S198" s="137" t="s">
        <v>501</v>
      </c>
      <c r="T198" s="137"/>
      <c r="U198" s="137"/>
      <c r="V198" s="137"/>
      <c r="W198" s="173"/>
      <c r="Y198" t="e">
        <f>VLOOKUP(F198,'LOOKUP OPERATOR 05032023'!$A$2:$P$173,16,FALSE)</f>
        <v>#N/A</v>
      </c>
    </row>
    <row r="199" spans="1:25" x14ac:dyDescent="0.25">
      <c r="B199" s="149" t="s">
        <v>1314</v>
      </c>
      <c r="E199" s="218" t="s">
        <v>1315</v>
      </c>
      <c r="G199" s="173"/>
      <c r="H199" s="137"/>
      <c r="K199" t="b">
        <v>0</v>
      </c>
      <c r="L199" t="b">
        <v>0</v>
      </c>
      <c r="M199" s="137" t="b">
        <v>0</v>
      </c>
      <c r="N199" s="137"/>
      <c r="O199" s="173"/>
      <c r="P199" s="173"/>
      <c r="Q199" s="173"/>
      <c r="R199" s="173"/>
      <c r="S199" s="137" t="s">
        <v>501</v>
      </c>
      <c r="T199" s="137"/>
      <c r="U199" s="137"/>
      <c r="V199" s="137"/>
      <c r="W199" s="173"/>
      <c r="Y199" t="e">
        <f>VLOOKUP(F199,'LOOKUP OPERATOR 05032023'!$A$2:$P$173,16,FALSE)</f>
        <v>#N/A</v>
      </c>
    </row>
    <row r="200" spans="1:25" x14ac:dyDescent="0.25">
      <c r="B200" s="149" t="s">
        <v>1316</v>
      </c>
      <c r="E200" s="218" t="s">
        <v>208</v>
      </c>
      <c r="G200" s="173"/>
      <c r="H200" s="137"/>
      <c r="K200" t="b">
        <v>0</v>
      </c>
      <c r="L200" t="b">
        <v>0</v>
      </c>
      <c r="M200" s="137" t="b">
        <v>0</v>
      </c>
      <c r="N200" s="137"/>
      <c r="O200" s="173"/>
      <c r="P200" s="173"/>
      <c r="Q200" s="173"/>
      <c r="R200" s="173"/>
      <c r="S200" s="137" t="s">
        <v>501</v>
      </c>
      <c r="T200" s="137"/>
      <c r="U200" s="137"/>
      <c r="V200" s="137"/>
      <c r="W200" s="173"/>
      <c r="Y200" t="e">
        <f>VLOOKUP(F200,'LOOKUP OPERATOR 05032023'!$A$2:$P$173,16,FALSE)</f>
        <v>#N/A</v>
      </c>
    </row>
    <row r="201" spans="1:25" x14ac:dyDescent="0.25">
      <c r="B201" s="149" t="s">
        <v>1399</v>
      </c>
      <c r="E201" s="88" t="s">
        <v>1837</v>
      </c>
      <c r="G201" s="173"/>
      <c r="H201" s="137"/>
      <c r="K201" t="b">
        <v>0</v>
      </c>
      <c r="L201" t="b">
        <v>0</v>
      </c>
      <c r="M201" s="137" t="b">
        <v>0</v>
      </c>
      <c r="N201" s="137"/>
      <c r="O201" s="173"/>
      <c r="P201" s="173"/>
      <c r="Q201" s="173"/>
      <c r="R201" s="173"/>
      <c r="S201" s="137" t="s">
        <v>501</v>
      </c>
      <c r="T201" s="137"/>
      <c r="U201" s="137"/>
      <c r="V201" s="137"/>
      <c r="W201" s="173"/>
      <c r="Y201" t="e">
        <f>VLOOKUP(F201,'LOOKUP OPERATOR 05032023'!$A$2:$P$173,16,FALSE)</f>
        <v>#N/A</v>
      </c>
    </row>
    <row r="202" spans="1:25" x14ac:dyDescent="0.25">
      <c r="A202" s="149">
        <v>331155</v>
      </c>
      <c r="B202" s="149" t="s">
        <v>1339</v>
      </c>
      <c r="C202" s="149">
        <v>7466</v>
      </c>
      <c r="D202" s="149">
        <v>331155</v>
      </c>
      <c r="E202" t="s">
        <v>96</v>
      </c>
      <c r="F202" t="s">
        <v>1637</v>
      </c>
      <c r="G202" s="173">
        <v>18963</v>
      </c>
      <c r="H202" s="137" t="s">
        <v>1340</v>
      </c>
      <c r="I202" t="s">
        <v>1503</v>
      </c>
      <c r="J202" t="s">
        <v>598</v>
      </c>
      <c r="K202" t="b">
        <v>0</v>
      </c>
      <c r="L202" t="b">
        <v>1</v>
      </c>
      <c r="M202" s="137"/>
      <c r="N202" s="137"/>
      <c r="O202" s="173"/>
      <c r="P202" s="173"/>
      <c r="Q202" s="173"/>
      <c r="R202" s="173"/>
      <c r="S202" s="173"/>
      <c r="T202" s="173"/>
      <c r="U202" s="137"/>
      <c r="V202" s="137"/>
      <c r="W202" s="149" t="s">
        <v>1797</v>
      </c>
      <c r="Y202">
        <f>VLOOKUP(F202,'LOOKUP OPERATOR 05032023'!$A$2:$P$173,16,FALSE)</f>
        <v>240</v>
      </c>
    </row>
    <row r="203" spans="1:25" x14ac:dyDescent="0.25">
      <c r="B203" s="149" t="s">
        <v>1400</v>
      </c>
      <c r="C203" s="149">
        <v>55982</v>
      </c>
      <c r="E203" t="s">
        <v>1838</v>
      </c>
      <c r="F203" t="s">
        <v>1691</v>
      </c>
      <c r="G203" s="149">
        <v>7353</v>
      </c>
      <c r="H203" t="s">
        <v>218</v>
      </c>
      <c r="I203" t="s">
        <v>1635</v>
      </c>
      <c r="J203" t="s">
        <v>596</v>
      </c>
      <c r="K203" t="b">
        <v>0</v>
      </c>
      <c r="L203" t="b">
        <v>0</v>
      </c>
      <c r="Y203">
        <f>VLOOKUP(F203,'LOOKUP OPERATOR 05032023'!$A$2:$P$173,16,FALSE)</f>
        <v>13</v>
      </c>
    </row>
    <row r="204" spans="1:25" x14ac:dyDescent="0.25">
      <c r="A204" s="149">
        <v>331210</v>
      </c>
      <c r="B204" s="149" t="s">
        <v>620</v>
      </c>
      <c r="C204" s="149">
        <v>7414</v>
      </c>
      <c r="D204" s="149">
        <v>331210</v>
      </c>
      <c r="E204" t="s">
        <v>97</v>
      </c>
      <c r="F204" t="s">
        <v>1493</v>
      </c>
      <c r="G204" s="149">
        <v>219</v>
      </c>
      <c r="H204" t="s">
        <v>78</v>
      </c>
      <c r="I204" t="s">
        <v>1503</v>
      </c>
      <c r="J204" t="s">
        <v>598</v>
      </c>
      <c r="K204" t="b">
        <v>1</v>
      </c>
      <c r="L204" t="b">
        <v>1</v>
      </c>
      <c r="M204" s="149" t="s">
        <v>1798</v>
      </c>
      <c r="N204">
        <v>1.075</v>
      </c>
      <c r="O204" s="149">
        <v>1</v>
      </c>
      <c r="P204" s="149" t="s">
        <v>1796</v>
      </c>
      <c r="Q204" s="149">
        <v>1</v>
      </c>
      <c r="R204" s="149">
        <v>4.16</v>
      </c>
      <c r="S204" t="s">
        <v>1470</v>
      </c>
      <c r="T204"/>
      <c r="U204">
        <v>55.685859999999998</v>
      </c>
      <c r="V204">
        <v>-132.52892</v>
      </c>
      <c r="Y204">
        <f>VLOOKUP(F204,'LOOKUP OPERATOR 05032023'!$A$2:$P$173,16,FALSE)</f>
        <v>2</v>
      </c>
    </row>
    <row r="205" spans="1:25" x14ac:dyDescent="0.25">
      <c r="B205" s="149" t="s">
        <v>1401</v>
      </c>
      <c r="C205" s="149">
        <v>7333</v>
      </c>
      <c r="E205" t="s">
        <v>1839</v>
      </c>
      <c r="F205" t="s">
        <v>1622</v>
      </c>
      <c r="G205" s="149">
        <v>17271</v>
      </c>
      <c r="H205" t="s">
        <v>1840</v>
      </c>
      <c r="I205" t="s">
        <v>1623</v>
      </c>
      <c r="J205" t="s">
        <v>982</v>
      </c>
      <c r="K205" t="b">
        <v>0</v>
      </c>
      <c r="L205" t="b">
        <v>0</v>
      </c>
      <c r="M205" t="b">
        <v>0</v>
      </c>
      <c r="N205">
        <v>15.9</v>
      </c>
      <c r="O205" s="149">
        <v>1</v>
      </c>
      <c r="P205" s="149" t="s">
        <v>1796</v>
      </c>
      <c r="Q205" s="149">
        <v>1</v>
      </c>
      <c r="R205" s="149">
        <v>69</v>
      </c>
      <c r="S205" t="s">
        <v>1470</v>
      </c>
      <c r="T205"/>
      <c r="U205">
        <v>57.051600000000001</v>
      </c>
      <c r="V205">
        <v>-135.22970000000001</v>
      </c>
      <c r="Y205">
        <f>VLOOKUP(F205,'LOOKUP OPERATOR 05032023'!$A$2:$P$173,16,FALSE)</f>
        <v>1</v>
      </c>
    </row>
    <row r="206" spans="1:25" x14ac:dyDescent="0.25">
      <c r="B206" s="149" t="s">
        <v>1402</v>
      </c>
      <c r="C206" s="149">
        <v>54222</v>
      </c>
      <c r="E206" t="s">
        <v>1841</v>
      </c>
      <c r="F206" t="s">
        <v>1645</v>
      </c>
      <c r="G206" s="149">
        <v>431</v>
      </c>
      <c r="H206" t="s">
        <v>1646</v>
      </c>
      <c r="K206" t="b">
        <v>0</v>
      </c>
      <c r="L206" t="b">
        <v>0</v>
      </c>
      <c r="Y206">
        <f>VLOOKUP(F206,'LOOKUP OPERATOR 05032023'!$A$2:$P$173,16,FALSE)</f>
        <v>0</v>
      </c>
    </row>
    <row r="207" spans="1:25" x14ac:dyDescent="0.25">
      <c r="B207" s="149" t="s">
        <v>1403</v>
      </c>
      <c r="C207" s="149">
        <v>54888</v>
      </c>
      <c r="E207" t="s">
        <v>1842</v>
      </c>
      <c r="F207" t="s">
        <v>1843</v>
      </c>
      <c r="G207" s="149">
        <v>14313</v>
      </c>
      <c r="H207" t="s">
        <v>1844</v>
      </c>
      <c r="K207" t="b">
        <v>0</v>
      </c>
      <c r="L207" t="b">
        <v>0</v>
      </c>
      <c r="Y207">
        <f>VLOOKUP(F207,'LOOKUP OPERATOR 05032023'!$A$2:$P$173,16,FALSE)</f>
        <v>520</v>
      </c>
    </row>
    <row r="208" spans="1:25" x14ac:dyDescent="0.25">
      <c r="B208" s="149" t="s">
        <v>1404</v>
      </c>
      <c r="C208" s="149">
        <v>54883</v>
      </c>
      <c r="E208" t="s">
        <v>1845</v>
      </c>
      <c r="F208" t="s">
        <v>1846</v>
      </c>
      <c r="G208" s="149">
        <v>9183</v>
      </c>
      <c r="H208" t="s">
        <v>1847</v>
      </c>
      <c r="K208" t="b">
        <v>0</v>
      </c>
      <c r="L208" t="b">
        <v>0</v>
      </c>
      <c r="Y208">
        <f>VLOOKUP(F208,'LOOKUP OPERATOR 05032023'!$A$2:$P$173,16,FALSE)</f>
        <v>0</v>
      </c>
    </row>
    <row r="209" spans="1:25" x14ac:dyDescent="0.25">
      <c r="B209" s="149" t="s">
        <v>1405</v>
      </c>
      <c r="C209" s="149">
        <v>54151</v>
      </c>
      <c r="E209" t="s">
        <v>1848</v>
      </c>
      <c r="F209" t="s">
        <v>1849</v>
      </c>
      <c r="G209" s="149">
        <v>14956</v>
      </c>
      <c r="H209" t="s">
        <v>1850</v>
      </c>
      <c r="K209" t="b">
        <v>0</v>
      </c>
      <c r="L209" t="b">
        <v>0</v>
      </c>
      <c r="Y209">
        <f>VLOOKUP(F209,'LOOKUP OPERATOR 05032023'!$A$2:$P$173,16,FALSE)</f>
        <v>724</v>
      </c>
    </row>
    <row r="210" spans="1:25" s="77" customFormat="1" x14ac:dyDescent="0.25">
      <c r="A210" s="149"/>
      <c r="B210" s="149" t="s">
        <v>1406</v>
      </c>
      <c r="C210" s="149">
        <v>54152</v>
      </c>
      <c r="D210" s="149"/>
      <c r="E210" t="s">
        <v>1851</v>
      </c>
      <c r="F210" t="s">
        <v>1849</v>
      </c>
      <c r="G210" s="149">
        <v>14956</v>
      </c>
      <c r="H210" t="s">
        <v>1850</v>
      </c>
      <c r="I210"/>
      <c r="J210"/>
      <c r="K210" t="b">
        <v>0</v>
      </c>
      <c r="L210" t="b">
        <v>0</v>
      </c>
      <c r="M210"/>
      <c r="N210"/>
      <c r="O210" s="149"/>
      <c r="P210" s="149"/>
      <c r="Q210" s="149"/>
      <c r="R210" s="149"/>
      <c r="S210" s="149"/>
      <c r="T210" s="149"/>
      <c r="U210"/>
      <c r="V210"/>
      <c r="W210" s="149"/>
      <c r="X210"/>
      <c r="Y210">
        <f>VLOOKUP(F210,'LOOKUP OPERATOR 05032023'!$A$2:$P$173,16,FALSE)</f>
        <v>724</v>
      </c>
    </row>
    <row r="211" spans="1:25" s="77" customFormat="1" x14ac:dyDescent="0.25">
      <c r="A211" s="149"/>
      <c r="B211" s="149" t="s">
        <v>1407</v>
      </c>
      <c r="C211" s="149">
        <v>54153</v>
      </c>
      <c r="D211" s="149"/>
      <c r="E211" t="s">
        <v>1852</v>
      </c>
      <c r="F211" t="s">
        <v>1849</v>
      </c>
      <c r="G211" s="149">
        <v>14956</v>
      </c>
      <c r="H211" t="s">
        <v>1850</v>
      </c>
      <c r="I211"/>
      <c r="J211"/>
      <c r="K211" t="b">
        <v>0</v>
      </c>
      <c r="L211" t="b">
        <v>0</v>
      </c>
      <c r="M211"/>
      <c r="N211"/>
      <c r="O211" s="149"/>
      <c r="P211" s="149"/>
      <c r="Q211" s="149"/>
      <c r="R211" s="149"/>
      <c r="S211" s="149"/>
      <c r="T211" s="149"/>
      <c r="U211"/>
      <c r="V211"/>
      <c r="W211" s="149"/>
      <c r="X211"/>
      <c r="Y211">
        <f>VLOOKUP(F211,'LOOKUP OPERATOR 05032023'!$A$2:$P$173,16,FALSE)</f>
        <v>724</v>
      </c>
    </row>
    <row r="212" spans="1:25" x14ac:dyDescent="0.25">
      <c r="B212" s="149" t="s">
        <v>1408</v>
      </c>
      <c r="C212" s="149">
        <v>50415</v>
      </c>
      <c r="E212" t="s">
        <v>252</v>
      </c>
      <c r="F212" t="s">
        <v>1853</v>
      </c>
      <c r="G212" s="149">
        <v>14852</v>
      </c>
      <c r="H212" t="s">
        <v>1854</v>
      </c>
      <c r="I212" t="s">
        <v>1756</v>
      </c>
      <c r="J212" t="s">
        <v>867</v>
      </c>
      <c r="K212" t="b">
        <v>0</v>
      </c>
      <c r="L212" t="b">
        <v>0</v>
      </c>
      <c r="Y212">
        <f>VLOOKUP(F212,'LOOKUP OPERATOR 05032023'!$A$2:$P$173,16,FALSE)</f>
        <v>0</v>
      </c>
    </row>
    <row r="213" spans="1:25" x14ac:dyDescent="0.25">
      <c r="B213" s="149" t="s">
        <v>1409</v>
      </c>
      <c r="C213" s="149">
        <v>54155</v>
      </c>
      <c r="E213" t="s">
        <v>1855</v>
      </c>
      <c r="F213" t="s">
        <v>1856</v>
      </c>
      <c r="G213" s="149">
        <v>1388</v>
      </c>
      <c r="H213" t="s">
        <v>1857</v>
      </c>
      <c r="K213" t="b">
        <v>0</v>
      </c>
      <c r="L213" t="b">
        <v>0</v>
      </c>
      <c r="Y213">
        <f>VLOOKUP(F213,'LOOKUP OPERATOR 05032023'!$A$2:$P$173,16,FALSE)</f>
        <v>0</v>
      </c>
    </row>
    <row r="214" spans="1:25" x14ac:dyDescent="0.25">
      <c r="B214" s="149" t="s">
        <v>1410</v>
      </c>
      <c r="C214" s="149">
        <v>54871</v>
      </c>
      <c r="E214" t="s">
        <v>1858</v>
      </c>
      <c r="F214" t="s">
        <v>1859</v>
      </c>
      <c r="G214" s="173">
        <v>13972</v>
      </c>
      <c r="H214" s="137" t="s">
        <v>1860</v>
      </c>
      <c r="I214" s="137"/>
      <c r="K214" t="b">
        <v>0</v>
      </c>
      <c r="L214" t="b">
        <v>0</v>
      </c>
      <c r="M214" s="137"/>
      <c r="N214" s="137"/>
      <c r="O214" s="173"/>
      <c r="P214" s="173"/>
      <c r="Q214" s="173"/>
      <c r="R214" s="173"/>
      <c r="S214" s="173"/>
      <c r="T214" s="173"/>
      <c r="U214" s="137"/>
      <c r="V214" s="137"/>
      <c r="W214" s="173"/>
      <c r="Y214">
        <f>VLOOKUP(F214,'LOOKUP OPERATOR 05032023'!$A$2:$P$173,16,FALSE)</f>
        <v>742</v>
      </c>
    </row>
    <row r="215" spans="1:25" x14ac:dyDescent="0.25">
      <c r="A215" s="149">
        <v>331220</v>
      </c>
      <c r="B215" s="149" t="s">
        <v>621</v>
      </c>
      <c r="C215" s="149">
        <v>406</v>
      </c>
      <c r="D215" s="149">
        <v>331220</v>
      </c>
      <c r="E215" t="s">
        <v>98</v>
      </c>
      <c r="F215" t="s">
        <v>1493</v>
      </c>
      <c r="G215" s="149">
        <v>219</v>
      </c>
      <c r="H215" t="s">
        <v>78</v>
      </c>
      <c r="I215" t="s">
        <v>1594</v>
      </c>
      <c r="J215" t="s">
        <v>622</v>
      </c>
      <c r="K215" t="b">
        <v>1</v>
      </c>
      <c r="L215" t="b">
        <v>1</v>
      </c>
      <c r="M215" s="137" t="b">
        <v>0</v>
      </c>
      <c r="N215">
        <v>7.6</v>
      </c>
      <c r="O215" s="149">
        <v>1</v>
      </c>
      <c r="P215" s="149" t="s">
        <v>1796</v>
      </c>
      <c r="Q215" s="149">
        <v>1</v>
      </c>
      <c r="R215" s="149">
        <v>12.47</v>
      </c>
      <c r="S215" t="s">
        <v>1470</v>
      </c>
      <c r="T215"/>
      <c r="U215">
        <v>63.335520000000002</v>
      </c>
      <c r="V215">
        <v>-142.99996999999999</v>
      </c>
      <c r="W215" s="149" t="s">
        <v>1797</v>
      </c>
      <c r="Y215">
        <f>VLOOKUP(F215,'LOOKUP OPERATOR 05032023'!$A$2:$P$173,16,FALSE)</f>
        <v>2</v>
      </c>
    </row>
    <row r="216" spans="1:25" x14ac:dyDescent="0.25">
      <c r="B216" s="149" t="s">
        <v>1411</v>
      </c>
      <c r="C216" s="149">
        <v>54154</v>
      </c>
      <c r="E216" t="s">
        <v>1861</v>
      </c>
      <c r="F216" t="s">
        <v>1862</v>
      </c>
      <c r="G216" s="173">
        <v>14811</v>
      </c>
      <c r="H216" s="137" t="s">
        <v>1863</v>
      </c>
      <c r="I216" s="137"/>
      <c r="K216" t="b">
        <v>0</v>
      </c>
      <c r="L216" t="b">
        <v>0</v>
      </c>
      <c r="M216" s="137"/>
      <c r="N216" s="137"/>
      <c r="O216" s="173"/>
      <c r="P216" s="173"/>
      <c r="Q216" s="173"/>
      <c r="R216" s="173"/>
      <c r="S216" s="173"/>
      <c r="T216" s="173"/>
      <c r="U216" s="137"/>
      <c r="V216" s="137"/>
      <c r="W216" s="173"/>
      <c r="Y216">
        <f>VLOOKUP(F216,'LOOKUP OPERATOR 05032023'!$A$2:$P$173,16,FALSE)</f>
        <v>0</v>
      </c>
    </row>
    <row r="217" spans="1:25" x14ac:dyDescent="0.25">
      <c r="A217" s="149">
        <v>332860</v>
      </c>
      <c r="B217" s="149" t="s">
        <v>1412</v>
      </c>
      <c r="D217" s="149">
        <v>332860</v>
      </c>
      <c r="E217" t="s">
        <v>407</v>
      </c>
      <c r="F217" t="s">
        <v>1608</v>
      </c>
      <c r="G217" s="223">
        <v>19454</v>
      </c>
      <c r="H217" s="77" t="s">
        <v>373</v>
      </c>
      <c r="I217" s="77" t="s">
        <v>1609</v>
      </c>
      <c r="J217" t="s">
        <v>1030</v>
      </c>
      <c r="K217" t="b">
        <v>0</v>
      </c>
      <c r="L217" t="b">
        <v>1</v>
      </c>
      <c r="M217" s="77" t="b">
        <v>1</v>
      </c>
      <c r="N217" s="77">
        <v>1.1000000000000001</v>
      </c>
      <c r="O217" s="223">
        <v>1</v>
      </c>
      <c r="P217" s="223" t="s">
        <v>1796</v>
      </c>
      <c r="Q217" s="223">
        <v>1</v>
      </c>
      <c r="U217" s="77">
        <v>53.863993000000001</v>
      </c>
      <c r="V217" s="77">
        <v>-166.51259099999999</v>
      </c>
      <c r="W217" s="149" t="s">
        <v>1797</v>
      </c>
      <c r="X217" t="s">
        <v>1864</v>
      </c>
      <c r="Y217">
        <f>VLOOKUP(F217,'LOOKUP OPERATOR 05032023'!$A$2:$P$173,16,FALSE)</f>
        <v>0</v>
      </c>
    </row>
    <row r="218" spans="1:25" x14ac:dyDescent="0.25">
      <c r="A218" s="149">
        <v>331920</v>
      </c>
      <c r="B218" s="149" t="s">
        <v>1413</v>
      </c>
      <c r="D218" s="149">
        <v>331920</v>
      </c>
      <c r="E218" t="s">
        <v>793</v>
      </c>
      <c r="F218" t="s">
        <v>1703</v>
      </c>
      <c r="G218" s="213">
        <v>40215</v>
      </c>
      <c r="H218" t="s">
        <v>200</v>
      </c>
      <c r="I218" t="s">
        <v>1704</v>
      </c>
      <c r="J218" t="s">
        <v>792</v>
      </c>
      <c r="K218" t="b">
        <v>0</v>
      </c>
      <c r="L218" t="b">
        <v>1</v>
      </c>
      <c r="M218" t="b">
        <v>0</v>
      </c>
      <c r="O218" s="149">
        <v>1</v>
      </c>
      <c r="P218" s="149" t="s">
        <v>1796</v>
      </c>
      <c r="Q218" s="149">
        <v>1</v>
      </c>
      <c r="R218" s="149">
        <v>13</v>
      </c>
      <c r="U218">
        <v>60.555889000000001</v>
      </c>
      <c r="V218">
        <v>-145.752983</v>
      </c>
      <c r="W218" s="149" t="s">
        <v>1797</v>
      </c>
      <c r="X218" t="s">
        <v>1865</v>
      </c>
      <c r="Y218">
        <f>VLOOKUP(F218,'LOOKUP OPERATOR 05032023'!$A$2:$P$173,16,FALSE)</f>
        <v>160</v>
      </c>
    </row>
    <row r="219" spans="1:25" x14ac:dyDescent="0.25">
      <c r="A219" s="149">
        <v>331020</v>
      </c>
      <c r="B219" s="149" t="s">
        <v>575</v>
      </c>
      <c r="D219" s="149">
        <v>331020</v>
      </c>
      <c r="E219" t="s">
        <v>62</v>
      </c>
      <c r="F219" t="s">
        <v>1521</v>
      </c>
      <c r="H219" t="s">
        <v>61</v>
      </c>
      <c r="I219" t="s">
        <v>1522</v>
      </c>
      <c r="J219" t="s">
        <v>576</v>
      </c>
      <c r="K219" t="b">
        <v>0</v>
      </c>
      <c r="L219" t="b">
        <v>1</v>
      </c>
      <c r="M219" s="149" t="s">
        <v>1801</v>
      </c>
      <c r="N219">
        <v>1.5</v>
      </c>
      <c r="O219" s="149">
        <v>1</v>
      </c>
      <c r="P219" s="149" t="s">
        <v>1796</v>
      </c>
      <c r="Q219" s="149">
        <v>1</v>
      </c>
      <c r="R219" s="149">
        <v>7.2</v>
      </c>
      <c r="S219"/>
      <c r="T219"/>
      <c r="U219">
        <v>60.909439999999996</v>
      </c>
      <c r="V219">
        <v>-161.43138999999999</v>
      </c>
      <c r="W219" s="149" t="s">
        <v>1797</v>
      </c>
      <c r="Y219">
        <f>VLOOKUP(F219,'LOOKUP OPERATOR 05032023'!$A$2:$P$173,16,FALSE)</f>
        <v>412</v>
      </c>
    </row>
    <row r="220" spans="1:25" x14ac:dyDescent="0.25">
      <c r="A220" s="149">
        <v>331050</v>
      </c>
      <c r="B220" s="149" t="s">
        <v>624</v>
      </c>
      <c r="C220" s="149">
        <v>7750</v>
      </c>
      <c r="D220" s="149">
        <v>331050</v>
      </c>
      <c r="E220" t="s">
        <v>79</v>
      </c>
      <c r="F220" t="s">
        <v>1493</v>
      </c>
      <c r="G220" s="149">
        <v>219</v>
      </c>
      <c r="H220" t="s">
        <v>78</v>
      </c>
      <c r="I220" t="s">
        <v>1583</v>
      </c>
      <c r="J220" t="s">
        <v>625</v>
      </c>
      <c r="K220" t="b">
        <v>0</v>
      </c>
      <c r="L220" t="b">
        <v>1</v>
      </c>
      <c r="M220" s="149" t="s">
        <v>1801</v>
      </c>
      <c r="N220">
        <v>0.52500000000000002</v>
      </c>
      <c r="O220" s="149">
        <v>1</v>
      </c>
      <c r="P220" s="149" t="s">
        <v>1796</v>
      </c>
      <c r="Q220" s="149">
        <v>1</v>
      </c>
      <c r="R220" s="149">
        <v>7.2</v>
      </c>
      <c r="S220"/>
      <c r="T220"/>
      <c r="U220">
        <v>66.562610000000006</v>
      </c>
      <c r="V220">
        <v>-152.64756</v>
      </c>
      <c r="W220" s="149" t="s">
        <v>1797</v>
      </c>
      <c r="Y220">
        <f>VLOOKUP(F220,'LOOKUP OPERATOR 05032023'!$A$2:$P$173,16,FALSE)</f>
        <v>2</v>
      </c>
    </row>
    <row r="221" spans="1:25" x14ac:dyDescent="0.25">
      <c r="A221" s="149">
        <v>331060</v>
      </c>
      <c r="B221" s="149" t="s">
        <v>627</v>
      </c>
      <c r="C221" s="149">
        <v>7176</v>
      </c>
      <c r="D221" s="149">
        <v>331060</v>
      </c>
      <c r="E221" t="s">
        <v>80</v>
      </c>
      <c r="F221" t="s">
        <v>1493</v>
      </c>
      <c r="G221" s="149">
        <v>219</v>
      </c>
      <c r="H221" t="s">
        <v>78</v>
      </c>
      <c r="I221" t="s">
        <v>1669</v>
      </c>
      <c r="J221" t="s">
        <v>628</v>
      </c>
      <c r="K221" t="b">
        <v>0</v>
      </c>
      <c r="L221" t="b">
        <v>1</v>
      </c>
      <c r="M221" s="149" t="s">
        <v>1798</v>
      </c>
      <c r="N221">
        <v>0.6</v>
      </c>
      <c r="O221" s="149">
        <v>1</v>
      </c>
      <c r="P221" s="149" t="s">
        <v>1796</v>
      </c>
      <c r="Q221" s="149">
        <v>1</v>
      </c>
      <c r="R221" s="149">
        <v>2.4</v>
      </c>
      <c r="S221"/>
      <c r="T221"/>
      <c r="U221">
        <v>66.917879999999997</v>
      </c>
      <c r="V221">
        <v>-151.51513</v>
      </c>
      <c r="W221" s="149" t="s">
        <v>1797</v>
      </c>
      <c r="Y221">
        <f>VLOOKUP(F221,'LOOKUP OPERATOR 05032023'!$A$2:$P$173,16,FALSE)</f>
        <v>2</v>
      </c>
    </row>
    <row r="222" spans="1:25" x14ac:dyDescent="0.25">
      <c r="A222" s="149">
        <v>331070</v>
      </c>
      <c r="B222" s="149" t="s">
        <v>1318</v>
      </c>
      <c r="C222" s="149">
        <v>7332</v>
      </c>
      <c r="D222" s="149">
        <v>331070</v>
      </c>
      <c r="E222" t="s">
        <v>83</v>
      </c>
      <c r="F222" t="s">
        <v>1493</v>
      </c>
      <c r="G222" s="149">
        <v>219</v>
      </c>
      <c r="H222" t="s">
        <v>78</v>
      </c>
      <c r="I222" t="s">
        <v>1834</v>
      </c>
      <c r="J222" t="s">
        <v>619</v>
      </c>
      <c r="K222" t="b">
        <v>0</v>
      </c>
      <c r="L222" t="b">
        <v>1</v>
      </c>
      <c r="M222" s="149" t="s">
        <v>1798</v>
      </c>
      <c r="N222">
        <v>0.2</v>
      </c>
      <c r="O222" s="149">
        <v>1</v>
      </c>
      <c r="P222" s="149" t="s">
        <v>1796</v>
      </c>
      <c r="Q222" s="149">
        <v>1</v>
      </c>
      <c r="R222" s="149">
        <v>7.2</v>
      </c>
      <c r="S222"/>
      <c r="T222"/>
      <c r="U222">
        <v>62.564999999999998</v>
      </c>
      <c r="V222">
        <v>-144.66471999999999</v>
      </c>
      <c r="Y222">
        <f>VLOOKUP(F222,'LOOKUP OPERATOR 05032023'!$A$2:$P$173,16,FALSE)</f>
        <v>2</v>
      </c>
    </row>
    <row r="223" spans="1:25" x14ac:dyDescent="0.25">
      <c r="A223" s="149">
        <v>331080</v>
      </c>
      <c r="B223" s="149" t="s">
        <v>1319</v>
      </c>
      <c r="C223" s="149">
        <v>7342</v>
      </c>
      <c r="D223" s="149">
        <v>331080</v>
      </c>
      <c r="E223" t="s">
        <v>84</v>
      </c>
      <c r="F223" t="s">
        <v>1493</v>
      </c>
      <c r="G223" s="149">
        <v>219</v>
      </c>
      <c r="H223" t="s">
        <v>78</v>
      </c>
      <c r="I223" t="s">
        <v>1503</v>
      </c>
      <c r="J223" t="s">
        <v>598</v>
      </c>
      <c r="K223" t="b">
        <v>0</v>
      </c>
      <c r="L223" t="b">
        <v>1</v>
      </c>
      <c r="M223" s="149" t="s">
        <v>1798</v>
      </c>
      <c r="N223">
        <v>0.66</v>
      </c>
      <c r="O223" s="149">
        <v>1</v>
      </c>
      <c r="P223" s="149" t="s">
        <v>1796</v>
      </c>
      <c r="Q223" s="149">
        <v>1</v>
      </c>
      <c r="R223" s="149">
        <v>2.4</v>
      </c>
      <c r="S223"/>
      <c r="T223"/>
      <c r="U223">
        <v>56.013890000000004</v>
      </c>
      <c r="V223">
        <v>-132.82777999999999</v>
      </c>
      <c r="Y223">
        <f>VLOOKUP(F223,'LOOKUP OPERATOR 05032023'!$A$2:$P$173,16,FALSE)</f>
        <v>2</v>
      </c>
    </row>
    <row r="224" spans="1:25" x14ac:dyDescent="0.25">
      <c r="A224" s="149">
        <v>331110</v>
      </c>
      <c r="B224" s="149" t="s">
        <v>630</v>
      </c>
      <c r="C224" s="149">
        <v>7375</v>
      </c>
      <c r="D224" s="149">
        <v>331110</v>
      </c>
      <c r="E224" t="s">
        <v>85</v>
      </c>
      <c r="F224" t="s">
        <v>1493</v>
      </c>
      <c r="G224" s="149">
        <v>219</v>
      </c>
      <c r="H224" t="s">
        <v>78</v>
      </c>
      <c r="I224" t="s">
        <v>1713</v>
      </c>
      <c r="J224" t="s">
        <v>631</v>
      </c>
      <c r="K224" t="b">
        <v>0</v>
      </c>
      <c r="L224" t="b">
        <v>1</v>
      </c>
      <c r="M224" s="149" t="s">
        <v>1801</v>
      </c>
      <c r="N224">
        <v>0.45</v>
      </c>
      <c r="O224" s="149">
        <v>1</v>
      </c>
      <c r="P224" s="149" t="s">
        <v>1796</v>
      </c>
      <c r="Q224" s="149">
        <v>1</v>
      </c>
      <c r="R224" s="149">
        <v>7.2</v>
      </c>
      <c r="S224"/>
      <c r="T224"/>
      <c r="U224">
        <v>64.788060000000002</v>
      </c>
      <c r="V224">
        <v>-141.19999999999999</v>
      </c>
      <c r="W224" s="149" t="s">
        <v>1797</v>
      </c>
      <c r="Y224">
        <f>VLOOKUP(F224,'LOOKUP OPERATOR 05032023'!$A$2:$P$173,16,FALSE)</f>
        <v>2</v>
      </c>
    </row>
    <row r="225" spans="1:25" x14ac:dyDescent="0.25">
      <c r="A225" s="149">
        <v>332010</v>
      </c>
      <c r="B225" s="149" t="s">
        <v>831</v>
      </c>
      <c r="D225" s="149">
        <v>332010</v>
      </c>
      <c r="E225" t="s">
        <v>224</v>
      </c>
      <c r="F225" t="s">
        <v>1493</v>
      </c>
      <c r="G225" s="149">
        <v>219</v>
      </c>
      <c r="H225" t="s">
        <v>78</v>
      </c>
      <c r="I225" t="s">
        <v>1736</v>
      </c>
      <c r="J225" t="s">
        <v>832</v>
      </c>
      <c r="K225" t="b">
        <v>0</v>
      </c>
      <c r="L225" t="b">
        <v>1</v>
      </c>
      <c r="M225" s="149" t="s">
        <v>1798</v>
      </c>
      <c r="N225">
        <v>0.84199999999999997</v>
      </c>
      <c r="O225" s="149">
        <v>1</v>
      </c>
      <c r="P225" s="149" t="s">
        <v>1796</v>
      </c>
      <c r="Q225" s="149">
        <v>1</v>
      </c>
      <c r="R225" s="149">
        <v>7.2</v>
      </c>
      <c r="S225"/>
      <c r="T225"/>
      <c r="U225">
        <v>58.413330000000002</v>
      </c>
      <c r="V225">
        <v>-135.73694</v>
      </c>
      <c r="W225" s="149" t="s">
        <v>1797</v>
      </c>
      <c r="Y225">
        <f>VLOOKUP(F225,'LOOKUP OPERATOR 05032023'!$A$2:$P$173,16,FALSE)</f>
        <v>2</v>
      </c>
    </row>
    <row r="226" spans="1:25" x14ac:dyDescent="0.25">
      <c r="A226" s="149">
        <v>331130</v>
      </c>
      <c r="B226" s="149" t="s">
        <v>633</v>
      </c>
      <c r="C226" s="149">
        <v>7506</v>
      </c>
      <c r="D226" s="149">
        <v>331130</v>
      </c>
      <c r="E226" t="s">
        <v>88</v>
      </c>
      <c r="F226" t="s">
        <v>1493</v>
      </c>
      <c r="G226" s="149">
        <v>219</v>
      </c>
      <c r="H226" t="s">
        <v>78</v>
      </c>
      <c r="I226" t="s">
        <v>1737</v>
      </c>
      <c r="J226" t="s">
        <v>634</v>
      </c>
      <c r="K226" t="b">
        <v>0</v>
      </c>
      <c r="L226" t="b">
        <v>1</v>
      </c>
      <c r="M226" s="149" t="s">
        <v>1798</v>
      </c>
      <c r="N226">
        <v>8.3000000000000004E-2</v>
      </c>
      <c r="O226" s="149">
        <v>1</v>
      </c>
      <c r="P226" s="149" t="s">
        <v>1796</v>
      </c>
      <c r="Q226" s="149">
        <v>1</v>
      </c>
      <c r="R226" s="149">
        <v>2.4</v>
      </c>
      <c r="S226"/>
      <c r="T226"/>
      <c r="U226">
        <v>64.026889999999995</v>
      </c>
      <c r="V226">
        <v>-144.66162</v>
      </c>
      <c r="Y226">
        <f>VLOOKUP(F226,'LOOKUP OPERATOR 05032023'!$A$2:$P$173,16,FALSE)</f>
        <v>2</v>
      </c>
    </row>
    <row r="227" spans="1:25" x14ac:dyDescent="0.25">
      <c r="A227" s="149">
        <v>331140</v>
      </c>
      <c r="B227" s="149" t="s">
        <v>1320</v>
      </c>
      <c r="C227" s="149">
        <v>7249</v>
      </c>
      <c r="D227" s="149">
        <v>331140</v>
      </c>
      <c r="E227" t="s">
        <v>89</v>
      </c>
      <c r="F227" t="s">
        <v>1493</v>
      </c>
      <c r="G227" s="149">
        <v>219</v>
      </c>
      <c r="H227" t="s">
        <v>78</v>
      </c>
      <c r="I227" t="s">
        <v>1503</v>
      </c>
      <c r="J227" t="s">
        <v>598</v>
      </c>
      <c r="K227" t="b">
        <v>0</v>
      </c>
      <c r="L227" t="b">
        <v>1</v>
      </c>
      <c r="M227" s="149" t="s">
        <v>1798</v>
      </c>
      <c r="N227">
        <v>0.45</v>
      </c>
      <c r="O227" s="149">
        <v>1</v>
      </c>
      <c r="P227" s="149" t="s">
        <v>1796</v>
      </c>
      <c r="Q227" s="149">
        <v>1</v>
      </c>
      <c r="R227" s="149">
        <v>2.4</v>
      </c>
      <c r="S227"/>
      <c r="T227"/>
      <c r="U227" t="s">
        <v>501</v>
      </c>
      <c r="Y227">
        <f>VLOOKUP(F227,'LOOKUP OPERATOR 05032023'!$A$2:$P$173,16,FALSE)</f>
        <v>2</v>
      </c>
    </row>
    <row r="228" spans="1:25" s="137" customFormat="1" x14ac:dyDescent="0.25">
      <c r="A228" s="149">
        <v>331160</v>
      </c>
      <c r="B228" s="149" t="s">
        <v>1414</v>
      </c>
      <c r="C228" s="149">
        <v>7341</v>
      </c>
      <c r="D228" s="149">
        <v>331160</v>
      </c>
      <c r="E228" t="s">
        <v>392</v>
      </c>
      <c r="F228" t="s">
        <v>1493</v>
      </c>
      <c r="G228" s="149">
        <v>219</v>
      </c>
      <c r="H228" t="s">
        <v>78</v>
      </c>
      <c r="I228" t="s">
        <v>1834</v>
      </c>
      <c r="J228" t="s">
        <v>619</v>
      </c>
      <c r="K228" t="b">
        <v>0</v>
      </c>
      <c r="L228" t="b">
        <v>1</v>
      </c>
      <c r="M228" s="173" t="b">
        <v>0</v>
      </c>
      <c r="N228"/>
      <c r="O228" s="149">
        <v>1</v>
      </c>
      <c r="P228" s="149" t="s">
        <v>1796</v>
      </c>
      <c r="Q228" s="149">
        <v>1</v>
      </c>
      <c r="R228" s="149"/>
      <c r="S228"/>
      <c r="T228"/>
      <c r="U228">
        <v>62.931550000000001</v>
      </c>
      <c r="V228">
        <v>-143.79273000000001</v>
      </c>
      <c r="W228" s="149"/>
      <c r="X228"/>
      <c r="Y228">
        <f>VLOOKUP(F228,'LOOKUP OPERATOR 05032023'!$A$2:$P$173,16,FALSE)</f>
        <v>2</v>
      </c>
    </row>
    <row r="229" spans="1:25" x14ac:dyDescent="0.25">
      <c r="A229" s="149">
        <v>331200</v>
      </c>
      <c r="B229" s="149" t="s">
        <v>1415</v>
      </c>
      <c r="C229" s="149">
        <v>7371</v>
      </c>
      <c r="D229" s="149">
        <v>331200</v>
      </c>
      <c r="E229" t="s">
        <v>393</v>
      </c>
      <c r="F229" t="s">
        <v>1493</v>
      </c>
      <c r="G229" s="149">
        <v>219</v>
      </c>
      <c r="H229" t="s">
        <v>78</v>
      </c>
      <c r="I229" t="s">
        <v>1594</v>
      </c>
      <c r="J229" t="s">
        <v>622</v>
      </c>
      <c r="K229" t="b">
        <v>0</v>
      </c>
      <c r="L229" t="b">
        <v>1</v>
      </c>
      <c r="M229" s="149" t="b">
        <v>0</v>
      </c>
      <c r="O229" s="149">
        <v>1</v>
      </c>
      <c r="P229" s="149" t="s">
        <v>1796</v>
      </c>
      <c r="Q229" s="149">
        <v>1</v>
      </c>
      <c r="S229"/>
      <c r="T229"/>
      <c r="U229">
        <v>63.137219999999999</v>
      </c>
      <c r="V229">
        <v>-142.51611</v>
      </c>
      <c r="Y229">
        <f>VLOOKUP(F229,'LOOKUP OPERATOR 05032023'!$A$2:$P$173,16,FALSE)</f>
        <v>2</v>
      </c>
    </row>
    <row r="230" spans="1:25" x14ac:dyDescent="0.25">
      <c r="A230" s="149">
        <v>331030</v>
      </c>
      <c r="B230" s="149" t="s">
        <v>577</v>
      </c>
      <c r="D230" s="149">
        <v>331030</v>
      </c>
      <c r="E230" t="s">
        <v>64</v>
      </c>
      <c r="F230" t="s">
        <v>1540</v>
      </c>
      <c r="H230" t="s">
        <v>63</v>
      </c>
      <c r="I230" t="s">
        <v>1541</v>
      </c>
      <c r="J230" t="s">
        <v>578</v>
      </c>
      <c r="K230" t="b">
        <v>0</v>
      </c>
      <c r="L230" t="b">
        <v>1</v>
      </c>
      <c r="M230" s="149" t="s">
        <v>1801</v>
      </c>
      <c r="N230">
        <v>0.92</v>
      </c>
      <c r="O230" s="149">
        <v>1</v>
      </c>
      <c r="P230" s="149" t="s">
        <v>1796</v>
      </c>
      <c r="Q230" s="149">
        <v>1</v>
      </c>
      <c r="R230" s="149">
        <v>7.2</v>
      </c>
      <c r="S230"/>
      <c r="T230"/>
      <c r="U230">
        <v>60.912219999999998</v>
      </c>
      <c r="V230">
        <v>-161.21388999999999</v>
      </c>
      <c r="W230" s="149" t="s">
        <v>1797</v>
      </c>
      <c r="Y230">
        <f>VLOOKUP(F230,'LOOKUP OPERATOR 05032023'!$A$2:$P$173,16,FALSE)</f>
        <v>635</v>
      </c>
    </row>
    <row r="231" spans="1:25" s="137" customFormat="1" x14ac:dyDescent="0.25">
      <c r="A231" s="149">
        <v>331230</v>
      </c>
      <c r="B231" s="149" t="s">
        <v>635</v>
      </c>
      <c r="C231" s="149">
        <v>7753</v>
      </c>
      <c r="D231" s="149">
        <v>331230</v>
      </c>
      <c r="E231" t="s">
        <v>100</v>
      </c>
      <c r="F231" t="s">
        <v>1493</v>
      </c>
      <c r="G231" s="149">
        <v>219</v>
      </c>
      <c r="H231" t="s">
        <v>78</v>
      </c>
      <c r="I231" t="s">
        <v>1614</v>
      </c>
      <c r="J231" t="s">
        <v>636</v>
      </c>
      <c r="K231" t="b">
        <v>0</v>
      </c>
      <c r="L231" t="b">
        <v>1</v>
      </c>
      <c r="M231" s="173" t="b">
        <v>0</v>
      </c>
      <c r="N231">
        <v>0.25</v>
      </c>
      <c r="O231" s="149">
        <v>1</v>
      </c>
      <c r="P231" s="149" t="s">
        <v>1796</v>
      </c>
      <c r="Q231" s="149">
        <v>1</v>
      </c>
      <c r="R231" s="149">
        <v>2.4</v>
      </c>
      <c r="S231"/>
      <c r="T231"/>
      <c r="U231">
        <v>56.115279999999998</v>
      </c>
      <c r="V231">
        <v>-133.12083000000001</v>
      </c>
      <c r="W231" s="149" t="s">
        <v>1797</v>
      </c>
      <c r="X231"/>
      <c r="Y231">
        <f>VLOOKUP(F231,'LOOKUP OPERATOR 05032023'!$A$2:$P$173,16,FALSE)</f>
        <v>2</v>
      </c>
    </row>
    <row r="232" spans="1:25" x14ac:dyDescent="0.25">
      <c r="B232" s="149" t="s">
        <v>1321</v>
      </c>
      <c r="E232" s="218" t="s">
        <v>1322</v>
      </c>
      <c r="F232" t="s">
        <v>1493</v>
      </c>
      <c r="G232" s="149">
        <v>219</v>
      </c>
      <c r="H232" t="s">
        <v>78</v>
      </c>
      <c r="I232" t="s">
        <v>1577</v>
      </c>
      <c r="J232" t="s">
        <v>602</v>
      </c>
      <c r="K232" t="b">
        <v>0</v>
      </c>
      <c r="L232" t="b">
        <v>0</v>
      </c>
      <c r="M232" t="b">
        <v>0</v>
      </c>
      <c r="N232">
        <v>0.94299999999999995</v>
      </c>
      <c r="O232" s="149">
        <v>1</v>
      </c>
      <c r="P232" s="149" t="s">
        <v>1796</v>
      </c>
      <c r="Q232" s="149">
        <v>1</v>
      </c>
      <c r="S232"/>
      <c r="T232"/>
      <c r="U232">
        <v>59.451099999999997</v>
      </c>
      <c r="V232">
        <v>-135.3081</v>
      </c>
      <c r="W232" s="149" t="s">
        <v>1797</v>
      </c>
      <c r="X232" t="s">
        <v>1812</v>
      </c>
      <c r="Y232">
        <f>VLOOKUP(F232,'LOOKUP OPERATOR 05032023'!$A$2:$P$173,16,FALSE)</f>
        <v>2</v>
      </c>
    </row>
    <row r="233" spans="1:25" s="137" customFormat="1" x14ac:dyDescent="0.25">
      <c r="A233" s="149"/>
      <c r="B233" s="149" t="s">
        <v>1323</v>
      </c>
      <c r="C233" s="149"/>
      <c r="D233" s="149"/>
      <c r="E233" s="218" t="s">
        <v>1324</v>
      </c>
      <c r="F233" t="s">
        <v>1493</v>
      </c>
      <c r="G233" s="149">
        <v>219</v>
      </c>
      <c r="H233" t="s">
        <v>78</v>
      </c>
      <c r="I233" t="s">
        <v>1577</v>
      </c>
      <c r="J233" t="s">
        <v>602</v>
      </c>
      <c r="K233" t="b">
        <v>0</v>
      </c>
      <c r="L233" t="b">
        <v>0</v>
      </c>
      <c r="M233" s="149" t="b">
        <v>0</v>
      </c>
      <c r="N233"/>
      <c r="O233" s="149">
        <v>1</v>
      </c>
      <c r="P233" s="149" t="s">
        <v>1796</v>
      </c>
      <c r="Q233" s="149">
        <v>1</v>
      </c>
      <c r="R233" s="149"/>
      <c r="S233"/>
      <c r="T233"/>
      <c r="U233">
        <v>59.341111099999999</v>
      </c>
      <c r="V233">
        <v>-135.56555560000001</v>
      </c>
      <c r="W233" s="149" t="s">
        <v>1797</v>
      </c>
      <c r="X233" t="s">
        <v>1812</v>
      </c>
      <c r="Y233">
        <f>VLOOKUP(F233,'LOOKUP OPERATOR 05032023'!$A$2:$P$173,16,FALSE)</f>
        <v>2</v>
      </c>
    </row>
    <row r="234" spans="1:25" s="137" customFormat="1" x14ac:dyDescent="0.25">
      <c r="A234" s="149">
        <v>331170</v>
      </c>
      <c r="B234" s="149" t="s">
        <v>1341</v>
      </c>
      <c r="C234" s="149">
        <v>7792</v>
      </c>
      <c r="D234" s="149">
        <v>331170</v>
      </c>
      <c r="E234" s="77" t="s">
        <v>91</v>
      </c>
      <c r="F234" t="s">
        <v>1493</v>
      </c>
      <c r="G234" s="149">
        <v>219</v>
      </c>
      <c r="H234" t="s">
        <v>78</v>
      </c>
      <c r="I234" t="s">
        <v>1503</v>
      </c>
      <c r="J234" t="s">
        <v>598</v>
      </c>
      <c r="K234" t="b">
        <v>0</v>
      </c>
      <c r="L234" t="b">
        <v>1</v>
      </c>
      <c r="M234" s="137" t="b">
        <v>0</v>
      </c>
      <c r="O234" s="149">
        <v>1</v>
      </c>
      <c r="P234" s="149" t="s">
        <v>1796</v>
      </c>
      <c r="Q234" s="149">
        <v>1</v>
      </c>
      <c r="R234" s="149"/>
      <c r="S234"/>
      <c r="T234"/>
      <c r="U234">
        <v>55.880769999999998</v>
      </c>
      <c r="V234">
        <v>-133.19499999999999</v>
      </c>
      <c r="W234" s="149"/>
      <c r="X234"/>
      <c r="Y234">
        <f>VLOOKUP(F234,'LOOKUP OPERATOR 05032023'!$A$2:$P$173,16,FALSE)</f>
        <v>2</v>
      </c>
    </row>
    <row r="235" spans="1:25" x14ac:dyDescent="0.25">
      <c r="B235" s="149" t="s">
        <v>1416</v>
      </c>
      <c r="C235" s="213">
        <v>60814</v>
      </c>
      <c r="E235" s="214" t="s">
        <v>1866</v>
      </c>
      <c r="F235" t="s">
        <v>1493</v>
      </c>
      <c r="G235" s="219">
        <v>219</v>
      </c>
      <c r="H235" t="s">
        <v>78</v>
      </c>
      <c r="K235" t="b">
        <v>0</v>
      </c>
      <c r="L235" t="b">
        <v>0</v>
      </c>
      <c r="M235" s="137" t="b">
        <v>0</v>
      </c>
      <c r="N235" s="137"/>
      <c r="O235" s="173"/>
      <c r="P235" s="149" t="s">
        <v>1796</v>
      </c>
      <c r="Q235" s="149">
        <v>1</v>
      </c>
      <c r="R235" s="173"/>
      <c r="S235" s="173"/>
      <c r="T235" s="173"/>
      <c r="U235" s="217">
        <v>63.210689000000002</v>
      </c>
      <c r="V235" s="217">
        <v>-143.24715599999999</v>
      </c>
      <c r="W235" s="173"/>
      <c r="Y235">
        <f>VLOOKUP(F235,'LOOKUP OPERATOR 05032023'!$A$2:$P$173,16,FALSE)</f>
        <v>2</v>
      </c>
    </row>
    <row r="236" spans="1:25" x14ac:dyDescent="0.25">
      <c r="A236" s="149">
        <v>331240</v>
      </c>
      <c r="B236" s="149" t="s">
        <v>637</v>
      </c>
      <c r="C236" s="149">
        <v>6308</v>
      </c>
      <c r="D236" s="149">
        <v>331240</v>
      </c>
      <c r="E236" t="s">
        <v>102</v>
      </c>
      <c r="F236" t="s">
        <v>1466</v>
      </c>
      <c r="G236" s="149">
        <v>221</v>
      </c>
      <c r="H236" t="s">
        <v>101</v>
      </c>
      <c r="I236" t="s">
        <v>1867</v>
      </c>
      <c r="J236" t="s">
        <v>1325</v>
      </c>
      <c r="K236" t="b">
        <v>0</v>
      </c>
      <c r="L236" t="b">
        <v>1</v>
      </c>
      <c r="M236" t="b">
        <v>0</v>
      </c>
      <c r="N236">
        <v>0.8</v>
      </c>
      <c r="O236" s="149">
        <v>1</v>
      </c>
      <c r="P236" s="149" t="s">
        <v>1796</v>
      </c>
      <c r="Q236" s="149">
        <v>1</v>
      </c>
      <c r="R236" s="149">
        <v>13.47</v>
      </c>
      <c r="S236" t="s">
        <v>1470</v>
      </c>
      <c r="T236"/>
      <c r="U236">
        <v>62.683300000000003</v>
      </c>
      <c r="V236">
        <v>-164.65440000000001</v>
      </c>
      <c r="Y236">
        <f>VLOOKUP(F236,'LOOKUP OPERATOR 05032023'!$A$2:$P$173,16,FALSE)</f>
        <v>169</v>
      </c>
    </row>
    <row r="237" spans="1:25" x14ac:dyDescent="0.25">
      <c r="A237" s="149">
        <v>331240</v>
      </c>
      <c r="B237" s="149" t="s">
        <v>637</v>
      </c>
      <c r="C237" s="149">
        <v>57053</v>
      </c>
      <c r="D237" s="149">
        <v>331240</v>
      </c>
      <c r="E237" t="s">
        <v>102</v>
      </c>
      <c r="F237" t="s">
        <v>1466</v>
      </c>
      <c r="G237" s="149">
        <v>221</v>
      </c>
      <c r="H237" t="s">
        <v>101</v>
      </c>
      <c r="I237" t="s">
        <v>1867</v>
      </c>
      <c r="J237" t="s">
        <v>1325</v>
      </c>
      <c r="K237" t="b">
        <v>1</v>
      </c>
      <c r="L237" t="b">
        <v>1</v>
      </c>
      <c r="M237" t="b">
        <v>0</v>
      </c>
      <c r="N237">
        <v>0.8</v>
      </c>
      <c r="O237" s="149">
        <v>1</v>
      </c>
      <c r="P237" s="149" t="s">
        <v>1796</v>
      </c>
      <c r="Q237" s="149">
        <v>1</v>
      </c>
      <c r="R237" s="149">
        <v>13.47</v>
      </c>
      <c r="S237" t="s">
        <v>1470</v>
      </c>
      <c r="T237"/>
      <c r="U237">
        <v>62.683300000000003</v>
      </c>
      <c r="V237">
        <v>-164.65440000000001</v>
      </c>
      <c r="Y237">
        <f>VLOOKUP(F237,'LOOKUP OPERATOR 05032023'!$A$2:$P$173,16,FALSE)</f>
        <v>169</v>
      </c>
    </row>
    <row r="238" spans="1:25" x14ac:dyDescent="0.25">
      <c r="A238" s="149">
        <v>331250</v>
      </c>
      <c r="B238" s="149" t="s">
        <v>639</v>
      </c>
      <c r="C238" s="149">
        <v>6556</v>
      </c>
      <c r="D238" s="149">
        <v>331250</v>
      </c>
      <c r="E238" t="s">
        <v>103</v>
      </c>
      <c r="F238" t="s">
        <v>1466</v>
      </c>
      <c r="G238" s="149">
        <v>221</v>
      </c>
      <c r="H238" t="s">
        <v>101</v>
      </c>
      <c r="I238" t="s">
        <v>1599</v>
      </c>
      <c r="J238" t="s">
        <v>640</v>
      </c>
      <c r="K238" t="b">
        <v>0</v>
      </c>
      <c r="L238" t="b">
        <v>1</v>
      </c>
      <c r="M238" t="b">
        <v>1</v>
      </c>
      <c r="N238">
        <v>1.1000000000000001</v>
      </c>
      <c r="O238" s="149">
        <v>1</v>
      </c>
      <c r="P238" s="149" t="s">
        <v>1796</v>
      </c>
      <c r="Q238" s="149">
        <v>1</v>
      </c>
      <c r="R238" s="149">
        <v>12.5</v>
      </c>
      <c r="S238" t="s">
        <v>1470</v>
      </c>
      <c r="T238"/>
      <c r="U238">
        <v>67.087980000000002</v>
      </c>
      <c r="V238">
        <v>-157.856719</v>
      </c>
      <c r="W238" s="149" t="s">
        <v>1797</v>
      </c>
      <c r="Y238">
        <f>VLOOKUP(F238,'LOOKUP OPERATOR 05032023'!$A$2:$P$173,16,FALSE)</f>
        <v>169</v>
      </c>
    </row>
    <row r="239" spans="1:25" x14ac:dyDescent="0.25">
      <c r="A239" s="149">
        <v>331250</v>
      </c>
      <c r="B239" s="149" t="s">
        <v>639</v>
      </c>
      <c r="C239" s="149">
        <v>60243</v>
      </c>
      <c r="D239" s="149">
        <v>331250</v>
      </c>
      <c r="E239" t="s">
        <v>103</v>
      </c>
      <c r="F239" t="s">
        <v>1466</v>
      </c>
      <c r="G239" s="149">
        <v>221</v>
      </c>
      <c r="H239" t="s">
        <v>101</v>
      </c>
      <c r="I239" t="s">
        <v>1599</v>
      </c>
      <c r="J239" t="s">
        <v>640</v>
      </c>
      <c r="K239" t="b">
        <v>1</v>
      </c>
      <c r="L239" t="b">
        <v>1</v>
      </c>
      <c r="M239" t="b">
        <v>1</v>
      </c>
      <c r="N239">
        <v>1.1000000000000001</v>
      </c>
      <c r="O239" s="149">
        <v>1</v>
      </c>
      <c r="P239" s="149" t="s">
        <v>1796</v>
      </c>
      <c r="Q239" s="149">
        <v>1</v>
      </c>
      <c r="R239" s="149">
        <v>12.5</v>
      </c>
      <c r="S239" t="s">
        <v>1470</v>
      </c>
      <c r="T239"/>
      <c r="U239">
        <v>67.087980000000002</v>
      </c>
      <c r="V239">
        <v>-157.856719</v>
      </c>
      <c r="W239" s="149" t="s">
        <v>1797</v>
      </c>
      <c r="Y239">
        <f>VLOOKUP(F239,'LOOKUP OPERATOR 05032023'!$A$2:$P$173,16,FALSE)</f>
        <v>169</v>
      </c>
    </row>
    <row r="240" spans="1:25" s="137" customFormat="1" x14ac:dyDescent="0.25">
      <c r="A240" s="149">
        <v>331800</v>
      </c>
      <c r="B240" s="149" t="s">
        <v>641</v>
      </c>
      <c r="C240" s="149">
        <v>6566</v>
      </c>
      <c r="D240" s="149">
        <v>331800</v>
      </c>
      <c r="E240" t="s">
        <v>171</v>
      </c>
      <c r="F240" t="s">
        <v>1466</v>
      </c>
      <c r="G240" s="149">
        <v>221</v>
      </c>
      <c r="H240" t="s">
        <v>101</v>
      </c>
      <c r="I240" t="s">
        <v>1500</v>
      </c>
      <c r="J240" t="s">
        <v>642</v>
      </c>
      <c r="K240" t="b">
        <v>1</v>
      </c>
      <c r="L240" t="b">
        <v>1</v>
      </c>
      <c r="M240" s="137" t="b">
        <v>0</v>
      </c>
      <c r="N240">
        <v>12.6</v>
      </c>
      <c r="O240" s="149">
        <v>1</v>
      </c>
      <c r="P240" s="149" t="s">
        <v>1796</v>
      </c>
      <c r="Q240" s="149">
        <v>1</v>
      </c>
      <c r="R240" s="149">
        <v>2.4</v>
      </c>
      <c r="S240" t="s">
        <v>1470</v>
      </c>
      <c r="T240"/>
      <c r="U240">
        <v>60.789700000000003</v>
      </c>
      <c r="V240">
        <v>-161.787778</v>
      </c>
      <c r="W240" s="149" t="s">
        <v>1797</v>
      </c>
      <c r="X240"/>
      <c r="Y240">
        <f>VLOOKUP(F240,'LOOKUP OPERATOR 05032023'!$A$2:$P$173,16,FALSE)</f>
        <v>169</v>
      </c>
    </row>
    <row r="241" spans="1:25" s="137" customFormat="1" x14ac:dyDescent="0.25">
      <c r="A241" s="149">
        <v>331270</v>
      </c>
      <c r="B241" s="149" t="s">
        <v>644</v>
      </c>
      <c r="C241" s="149">
        <v>7374</v>
      </c>
      <c r="D241" s="149">
        <v>331270</v>
      </c>
      <c r="E241" t="s">
        <v>105</v>
      </c>
      <c r="F241" t="s">
        <v>1466</v>
      </c>
      <c r="G241" s="149">
        <v>221</v>
      </c>
      <c r="H241" t="s">
        <v>101</v>
      </c>
      <c r="I241" t="s">
        <v>1673</v>
      </c>
      <c r="J241" t="s">
        <v>645</v>
      </c>
      <c r="K241" t="b">
        <v>0</v>
      </c>
      <c r="L241" t="b">
        <v>1</v>
      </c>
      <c r="M241" s="137" t="b">
        <v>0</v>
      </c>
      <c r="N241">
        <v>1.1000000000000001</v>
      </c>
      <c r="O241" s="149">
        <v>1</v>
      </c>
      <c r="P241" s="149" t="s">
        <v>1796</v>
      </c>
      <c r="Q241" s="149">
        <v>1</v>
      </c>
      <c r="R241" s="149">
        <v>12.5</v>
      </c>
      <c r="S241" t="s">
        <v>1470</v>
      </c>
      <c r="T241"/>
      <c r="U241">
        <v>65.331716</v>
      </c>
      <c r="V241">
        <v>-166.47950599999999</v>
      </c>
      <c r="W241" s="149" t="s">
        <v>1797</v>
      </c>
      <c r="X241"/>
      <c r="Y241">
        <f>VLOOKUP(F241,'LOOKUP OPERATOR 05032023'!$A$2:$P$173,16,FALSE)</f>
        <v>169</v>
      </c>
    </row>
    <row r="242" spans="1:25" s="137" customFormat="1" x14ac:dyDescent="0.25">
      <c r="A242" s="149">
        <v>331270</v>
      </c>
      <c r="B242" s="149" t="s">
        <v>644</v>
      </c>
      <c r="C242" s="149">
        <v>60260</v>
      </c>
      <c r="D242" s="149">
        <v>331270</v>
      </c>
      <c r="E242" t="s">
        <v>105</v>
      </c>
      <c r="F242" t="s">
        <v>1466</v>
      </c>
      <c r="G242" s="149">
        <v>221</v>
      </c>
      <c r="H242" t="s">
        <v>101</v>
      </c>
      <c r="I242" t="s">
        <v>1673</v>
      </c>
      <c r="J242" t="s">
        <v>645</v>
      </c>
      <c r="K242" t="b">
        <v>1</v>
      </c>
      <c r="L242" t="b">
        <v>1</v>
      </c>
      <c r="M242" s="137" t="b">
        <v>0</v>
      </c>
      <c r="N242">
        <v>1.1000000000000001</v>
      </c>
      <c r="O242" s="149">
        <v>1</v>
      </c>
      <c r="P242" s="149" t="s">
        <v>1796</v>
      </c>
      <c r="Q242" s="149">
        <v>1</v>
      </c>
      <c r="R242" s="149">
        <v>12.5</v>
      </c>
      <c r="S242" t="s">
        <v>1470</v>
      </c>
      <c r="T242"/>
      <c r="U242">
        <v>65.331716</v>
      </c>
      <c r="V242">
        <v>-166.47950599999999</v>
      </c>
      <c r="W242" s="149" t="s">
        <v>1797</v>
      </c>
      <c r="X242"/>
      <c r="Y242">
        <f>VLOOKUP(F242,'LOOKUP OPERATOR 05032023'!$A$2:$P$173,16,FALSE)</f>
        <v>169</v>
      </c>
    </row>
    <row r="243" spans="1:25" s="137" customFormat="1" x14ac:dyDescent="0.25">
      <c r="A243" s="149">
        <v>331280</v>
      </c>
      <c r="B243" s="149" t="s">
        <v>646</v>
      </c>
      <c r="C243" s="149">
        <v>6311</v>
      </c>
      <c r="D243" s="149">
        <v>331280</v>
      </c>
      <c r="E243" t="s">
        <v>106</v>
      </c>
      <c r="F243" t="s">
        <v>1466</v>
      </c>
      <c r="G243" s="149">
        <v>221</v>
      </c>
      <c r="H243" t="s">
        <v>101</v>
      </c>
      <c r="I243" t="s">
        <v>1686</v>
      </c>
      <c r="J243" t="s">
        <v>647</v>
      </c>
      <c r="K243" t="b">
        <v>1</v>
      </c>
      <c r="L243" t="b">
        <v>1</v>
      </c>
      <c r="M243" s="137" t="b">
        <v>1</v>
      </c>
      <c r="N243">
        <v>1.8</v>
      </c>
      <c r="O243" s="149">
        <v>1</v>
      </c>
      <c r="P243" s="149" t="s">
        <v>1796</v>
      </c>
      <c r="Q243" s="149">
        <v>1</v>
      </c>
      <c r="R243" s="149">
        <v>12.5</v>
      </c>
      <c r="S243" t="s">
        <v>1470</v>
      </c>
      <c r="T243"/>
      <c r="U243">
        <v>61.525297000000002</v>
      </c>
      <c r="V243">
        <v>-165.59015199999999</v>
      </c>
      <c r="W243" s="149" t="s">
        <v>1797</v>
      </c>
      <c r="X243"/>
      <c r="Y243">
        <f>VLOOKUP(F243,'LOOKUP OPERATOR 05032023'!$A$2:$P$173,16,FALSE)</f>
        <v>169</v>
      </c>
    </row>
    <row r="244" spans="1:25" x14ac:dyDescent="0.25">
      <c r="A244" s="149">
        <v>331040</v>
      </c>
      <c r="B244" s="149" t="s">
        <v>579</v>
      </c>
      <c r="D244" s="149">
        <v>331040</v>
      </c>
      <c r="E244" t="s">
        <v>66</v>
      </c>
      <c r="F244" t="s">
        <v>1557</v>
      </c>
      <c r="H244" t="s">
        <v>65</v>
      </c>
      <c r="I244" t="s">
        <v>1558</v>
      </c>
      <c r="J244" t="s">
        <v>580</v>
      </c>
      <c r="K244" t="b">
        <v>0</v>
      </c>
      <c r="L244" t="b">
        <v>1</v>
      </c>
      <c r="M244" s="149" t="s">
        <v>1798</v>
      </c>
      <c r="N244">
        <v>0.55200000000000005</v>
      </c>
      <c r="O244" s="149">
        <v>1</v>
      </c>
      <c r="P244" s="149" t="s">
        <v>1796</v>
      </c>
      <c r="Q244" s="149">
        <v>1</v>
      </c>
      <c r="R244" s="149">
        <v>7.2</v>
      </c>
      <c r="S244"/>
      <c r="T244"/>
      <c r="U244">
        <v>54.135559999999998</v>
      </c>
      <c r="V244">
        <v>-165.77305999999999</v>
      </c>
      <c r="W244" s="149" t="s">
        <v>1797</v>
      </c>
      <c r="Y244">
        <f>VLOOKUP(F244,'LOOKUP OPERATOR 05032023'!$A$2:$P$173,16,FALSE)</f>
        <v>293</v>
      </c>
    </row>
    <row r="245" spans="1:25" x14ac:dyDescent="0.25">
      <c r="A245" s="149">
        <v>331300</v>
      </c>
      <c r="B245" s="149" t="s">
        <v>648</v>
      </c>
      <c r="C245" s="149">
        <v>6313</v>
      </c>
      <c r="D245" s="149">
        <v>331300</v>
      </c>
      <c r="E245" t="s">
        <v>109</v>
      </c>
      <c r="F245" t="s">
        <v>1466</v>
      </c>
      <c r="G245" s="149">
        <v>221</v>
      </c>
      <c r="H245" t="s">
        <v>101</v>
      </c>
      <c r="I245" t="s">
        <v>1721</v>
      </c>
      <c r="J245" t="s">
        <v>649</v>
      </c>
      <c r="K245" t="b">
        <v>0</v>
      </c>
      <c r="L245" t="b">
        <v>1</v>
      </c>
      <c r="M245" t="b">
        <v>0</v>
      </c>
      <c r="N245">
        <v>1.1000000000000001</v>
      </c>
      <c r="O245" s="149">
        <v>1</v>
      </c>
      <c r="P245" s="149" t="s">
        <v>1796</v>
      </c>
      <c r="Q245" s="149">
        <v>1</v>
      </c>
      <c r="R245" s="149">
        <v>13.47</v>
      </c>
      <c r="S245" t="s">
        <v>1470</v>
      </c>
      <c r="T245"/>
      <c r="U245">
        <v>64.616557999999998</v>
      </c>
      <c r="V245">
        <v>-162.26371700000001</v>
      </c>
      <c r="W245" s="149" t="s">
        <v>1797</v>
      </c>
      <c r="Y245">
        <f>VLOOKUP(F245,'LOOKUP OPERATOR 05032023'!$A$2:$P$173,16,FALSE)</f>
        <v>169</v>
      </c>
    </row>
    <row r="246" spans="1:25" x14ac:dyDescent="0.25">
      <c r="A246" s="149">
        <v>331300</v>
      </c>
      <c r="B246" s="149" t="s">
        <v>648</v>
      </c>
      <c r="C246" s="149">
        <v>57060</v>
      </c>
      <c r="D246" s="149">
        <v>331300</v>
      </c>
      <c r="E246" t="s">
        <v>109</v>
      </c>
      <c r="F246" t="s">
        <v>1466</v>
      </c>
      <c r="G246" s="149">
        <v>221</v>
      </c>
      <c r="H246" t="s">
        <v>101</v>
      </c>
      <c r="I246" t="s">
        <v>1721</v>
      </c>
      <c r="J246" t="s">
        <v>649</v>
      </c>
      <c r="K246" t="b">
        <v>1</v>
      </c>
      <c r="L246" t="b">
        <v>1</v>
      </c>
      <c r="M246" t="b">
        <v>0</v>
      </c>
      <c r="N246">
        <v>1.1000000000000001</v>
      </c>
      <c r="O246" s="149">
        <v>1</v>
      </c>
      <c r="P246" s="149" t="s">
        <v>1796</v>
      </c>
      <c r="Q246" s="149">
        <v>1</v>
      </c>
      <c r="R246" s="149">
        <v>13.47</v>
      </c>
      <c r="S246" t="s">
        <v>1470</v>
      </c>
      <c r="T246"/>
      <c r="U246">
        <v>64.616557999999998</v>
      </c>
      <c r="V246">
        <v>-162.26371700000001</v>
      </c>
      <c r="W246" s="149" t="s">
        <v>1797</v>
      </c>
      <c r="Y246">
        <f>VLOOKUP(F246,'LOOKUP OPERATOR 05032023'!$A$2:$P$173,16,FALSE)</f>
        <v>169</v>
      </c>
    </row>
    <row r="247" spans="1:25" x14ac:dyDescent="0.25">
      <c r="A247" s="149">
        <v>331310</v>
      </c>
      <c r="B247" s="149" t="s">
        <v>650</v>
      </c>
      <c r="C247" s="149">
        <v>6314</v>
      </c>
      <c r="D247" s="149">
        <v>331310</v>
      </c>
      <c r="E247" t="s">
        <v>110</v>
      </c>
      <c r="F247" t="s">
        <v>1466</v>
      </c>
      <c r="G247" s="149">
        <v>221</v>
      </c>
      <c r="H247" t="s">
        <v>101</v>
      </c>
      <c r="I247" t="s">
        <v>1868</v>
      </c>
      <c r="J247" t="s">
        <v>638</v>
      </c>
      <c r="K247" t="b">
        <v>1</v>
      </c>
      <c r="L247" t="b">
        <v>1</v>
      </c>
      <c r="M247" t="b">
        <v>1</v>
      </c>
      <c r="N247">
        <v>3.2</v>
      </c>
      <c r="O247" s="149">
        <v>1</v>
      </c>
      <c r="P247" s="149" t="s">
        <v>1796</v>
      </c>
      <c r="Q247" s="149">
        <v>1</v>
      </c>
      <c r="R247" s="149">
        <v>12.5</v>
      </c>
      <c r="S247" t="s">
        <v>1470</v>
      </c>
      <c r="T247"/>
      <c r="U247">
        <v>62.777693999999997</v>
      </c>
      <c r="V247">
        <v>-164.53151700000001</v>
      </c>
      <c r="W247" s="149" t="s">
        <v>1797</v>
      </c>
      <c r="Y247">
        <f>VLOOKUP(F247,'LOOKUP OPERATOR 05032023'!$A$2:$P$173,16,FALSE)</f>
        <v>169</v>
      </c>
    </row>
    <row r="248" spans="1:25" x14ac:dyDescent="0.25">
      <c r="A248" s="149">
        <v>331320</v>
      </c>
      <c r="B248" s="149" t="s">
        <v>651</v>
      </c>
      <c r="C248" s="149">
        <v>6315</v>
      </c>
      <c r="D248" s="149">
        <v>331320</v>
      </c>
      <c r="E248" t="s">
        <v>111</v>
      </c>
      <c r="F248" t="s">
        <v>1466</v>
      </c>
      <c r="G248" s="149">
        <v>221</v>
      </c>
      <c r="H248" t="s">
        <v>101</v>
      </c>
      <c r="I248" t="s">
        <v>1728</v>
      </c>
      <c r="J248" t="s">
        <v>652</v>
      </c>
      <c r="K248" t="b">
        <v>0</v>
      </c>
      <c r="L248" t="b">
        <v>1</v>
      </c>
      <c r="M248" t="b">
        <v>1</v>
      </c>
      <c r="N248">
        <v>1.6</v>
      </c>
      <c r="O248" s="149">
        <v>1</v>
      </c>
      <c r="P248" s="149" t="s">
        <v>1796</v>
      </c>
      <c r="Q248" s="149">
        <v>1</v>
      </c>
      <c r="R248" s="149">
        <v>13.47</v>
      </c>
      <c r="S248" t="s">
        <v>1470</v>
      </c>
      <c r="T248"/>
      <c r="U248">
        <v>63.777057999999997</v>
      </c>
      <c r="V248">
        <v>-171.71243899999999</v>
      </c>
      <c r="W248" s="149" t="s">
        <v>1797</v>
      </c>
      <c r="Y248">
        <f>VLOOKUP(F248,'LOOKUP OPERATOR 05032023'!$A$2:$P$173,16,FALSE)</f>
        <v>169</v>
      </c>
    </row>
    <row r="249" spans="1:25" x14ac:dyDescent="0.25">
      <c r="A249" s="149">
        <v>331320</v>
      </c>
      <c r="B249" s="149" t="s">
        <v>651</v>
      </c>
      <c r="C249" s="149">
        <v>57062</v>
      </c>
      <c r="D249" s="149">
        <v>331320</v>
      </c>
      <c r="E249" t="s">
        <v>111</v>
      </c>
      <c r="F249" t="s">
        <v>1466</v>
      </c>
      <c r="G249" s="149">
        <v>221</v>
      </c>
      <c r="H249" t="s">
        <v>101</v>
      </c>
      <c r="I249" t="s">
        <v>1728</v>
      </c>
      <c r="J249" t="s">
        <v>652</v>
      </c>
      <c r="K249" t="b">
        <v>1</v>
      </c>
      <c r="L249" t="b">
        <v>1</v>
      </c>
      <c r="M249" t="b">
        <v>1</v>
      </c>
      <c r="N249">
        <v>1.6</v>
      </c>
      <c r="O249" s="149">
        <v>1</v>
      </c>
      <c r="P249" s="149" t="s">
        <v>1796</v>
      </c>
      <c r="Q249" s="149">
        <v>1</v>
      </c>
      <c r="R249" s="149">
        <v>13.47</v>
      </c>
      <c r="S249" t="s">
        <v>1470</v>
      </c>
      <c r="T249"/>
      <c r="U249">
        <v>63.777057999999997</v>
      </c>
      <c r="V249">
        <v>-171.71243899999999</v>
      </c>
      <c r="W249" s="149" t="s">
        <v>1797</v>
      </c>
      <c r="Y249">
        <f>VLOOKUP(F249,'LOOKUP OPERATOR 05032023'!$A$2:$P$173,16,FALSE)</f>
        <v>169</v>
      </c>
    </row>
    <row r="250" spans="1:25" x14ac:dyDescent="0.25">
      <c r="A250" s="149">
        <v>331360</v>
      </c>
      <c r="B250" s="149" t="s">
        <v>653</v>
      </c>
      <c r="C250" s="149">
        <v>6319</v>
      </c>
      <c r="D250" s="149">
        <v>331360</v>
      </c>
      <c r="E250" t="s">
        <v>115</v>
      </c>
      <c r="F250" t="s">
        <v>1466</v>
      </c>
      <c r="G250" s="149">
        <v>221</v>
      </c>
      <c r="H250" t="s">
        <v>101</v>
      </c>
      <c r="I250" t="s">
        <v>1740</v>
      </c>
      <c r="J250" t="s">
        <v>654</v>
      </c>
      <c r="K250" t="b">
        <v>1</v>
      </c>
      <c r="L250" t="b">
        <v>1</v>
      </c>
      <c r="M250" t="b">
        <v>1</v>
      </c>
      <c r="N250">
        <v>2.1</v>
      </c>
      <c r="O250" s="149">
        <v>1</v>
      </c>
      <c r="P250" s="149" t="s">
        <v>1796</v>
      </c>
      <c r="Q250" s="149">
        <v>1</v>
      </c>
      <c r="R250" s="149">
        <v>12.5</v>
      </c>
      <c r="S250" t="s">
        <v>1470</v>
      </c>
      <c r="T250"/>
      <c r="U250">
        <v>61.530858000000002</v>
      </c>
      <c r="V250">
        <v>-166.101944</v>
      </c>
      <c r="W250" s="149" t="s">
        <v>1797</v>
      </c>
      <c r="Y250">
        <f>VLOOKUP(F250,'LOOKUP OPERATOR 05032023'!$A$2:$P$173,16,FALSE)</f>
        <v>169</v>
      </c>
    </row>
    <row r="251" spans="1:25" x14ac:dyDescent="0.25">
      <c r="A251" s="149">
        <v>331390</v>
      </c>
      <c r="B251" s="149" t="s">
        <v>655</v>
      </c>
      <c r="C251" s="149">
        <v>57066</v>
      </c>
      <c r="D251" s="149">
        <v>331390</v>
      </c>
      <c r="E251" t="s">
        <v>118</v>
      </c>
      <c r="F251" t="s">
        <v>1466</v>
      </c>
      <c r="G251" s="149">
        <v>221</v>
      </c>
      <c r="H251" t="s">
        <v>101</v>
      </c>
      <c r="I251" t="s">
        <v>1869</v>
      </c>
      <c r="J251" t="s">
        <v>656</v>
      </c>
      <c r="K251" t="b">
        <v>1</v>
      </c>
      <c r="L251" t="b">
        <v>1</v>
      </c>
      <c r="M251" t="b">
        <v>1</v>
      </c>
      <c r="N251">
        <v>2</v>
      </c>
      <c r="O251" s="149">
        <v>1</v>
      </c>
      <c r="P251" s="149" t="s">
        <v>1796</v>
      </c>
      <c r="Q251" s="149">
        <v>1</v>
      </c>
      <c r="R251" s="149">
        <v>13.47</v>
      </c>
      <c r="S251" t="s">
        <v>1470</v>
      </c>
      <c r="T251"/>
      <c r="U251">
        <v>60.873100000000001</v>
      </c>
      <c r="V251">
        <v>-162.5197</v>
      </c>
      <c r="W251" s="149" t="s">
        <v>1797</v>
      </c>
      <c r="Y251">
        <f>VLOOKUP(F251,'LOOKUP OPERATOR 05032023'!$A$2:$P$173,16,FALSE)</f>
        <v>169</v>
      </c>
    </row>
    <row r="252" spans="1:25" x14ac:dyDescent="0.25">
      <c r="A252" s="149">
        <v>331400</v>
      </c>
      <c r="B252" s="149" t="s">
        <v>657</v>
      </c>
      <c r="C252" s="149">
        <v>6323</v>
      </c>
      <c r="D252" s="149">
        <v>331400</v>
      </c>
      <c r="E252" t="s">
        <v>119</v>
      </c>
      <c r="F252" t="s">
        <v>1466</v>
      </c>
      <c r="G252" s="149">
        <v>221</v>
      </c>
      <c r="H252" t="s">
        <v>101</v>
      </c>
      <c r="I252" t="s">
        <v>1754</v>
      </c>
      <c r="J252" t="s">
        <v>658</v>
      </c>
      <c r="K252" t="b">
        <v>1</v>
      </c>
      <c r="L252" t="b">
        <v>1</v>
      </c>
      <c r="M252" t="b">
        <v>1</v>
      </c>
      <c r="N252">
        <v>1.1000000000000001</v>
      </c>
      <c r="O252" s="149">
        <v>1</v>
      </c>
      <c r="P252" s="149" t="s">
        <v>1796</v>
      </c>
      <c r="Q252" s="149">
        <v>1</v>
      </c>
      <c r="R252" s="149">
        <v>12.5</v>
      </c>
      <c r="S252" t="s">
        <v>1470</v>
      </c>
      <c r="T252"/>
      <c r="U252">
        <v>66.973889</v>
      </c>
      <c r="V252">
        <v>-160.42859200000001</v>
      </c>
      <c r="W252" s="149" t="s">
        <v>1797</v>
      </c>
      <c r="Y252">
        <f>VLOOKUP(F252,'LOOKUP OPERATOR 05032023'!$A$2:$P$173,16,FALSE)</f>
        <v>169</v>
      </c>
    </row>
    <row r="253" spans="1:25" x14ac:dyDescent="0.25">
      <c r="A253" s="149">
        <v>331410</v>
      </c>
      <c r="B253" s="149" t="s">
        <v>659</v>
      </c>
      <c r="C253" s="149">
        <v>6324</v>
      </c>
      <c r="D253" s="149">
        <v>331410</v>
      </c>
      <c r="E253" t="s">
        <v>120</v>
      </c>
      <c r="F253" t="s">
        <v>1466</v>
      </c>
      <c r="G253" s="149">
        <v>221</v>
      </c>
      <c r="H253" t="s">
        <v>101</v>
      </c>
      <c r="I253" t="s">
        <v>1763</v>
      </c>
      <c r="J253" t="s">
        <v>660</v>
      </c>
      <c r="K253" t="b">
        <v>0</v>
      </c>
      <c r="L253" t="b">
        <v>1</v>
      </c>
      <c r="M253" t="b">
        <v>1</v>
      </c>
      <c r="N253">
        <v>1.1000000000000001</v>
      </c>
      <c r="O253" s="149">
        <v>1</v>
      </c>
      <c r="P253" s="149" t="s">
        <v>1796</v>
      </c>
      <c r="Q253" s="149">
        <v>1</v>
      </c>
      <c r="R253" s="149">
        <v>13.47</v>
      </c>
      <c r="S253" t="s">
        <v>1470</v>
      </c>
      <c r="T253"/>
      <c r="U253">
        <v>67.726643999999993</v>
      </c>
      <c r="V253">
        <v>-164.53844699999999</v>
      </c>
      <c r="W253" s="149" t="s">
        <v>1797</v>
      </c>
      <c r="Y253">
        <f>VLOOKUP(F253,'LOOKUP OPERATOR 05032023'!$A$2:$P$173,16,FALSE)</f>
        <v>169</v>
      </c>
    </row>
    <row r="254" spans="1:25" x14ac:dyDescent="0.25">
      <c r="A254" s="149">
        <v>331410</v>
      </c>
      <c r="B254" s="149" t="s">
        <v>659</v>
      </c>
      <c r="C254" s="149">
        <v>57065</v>
      </c>
      <c r="D254" s="149">
        <v>331410</v>
      </c>
      <c r="E254" t="s">
        <v>120</v>
      </c>
      <c r="F254" t="s">
        <v>1466</v>
      </c>
      <c r="G254" s="149">
        <v>221</v>
      </c>
      <c r="H254" t="s">
        <v>101</v>
      </c>
      <c r="I254" t="s">
        <v>1763</v>
      </c>
      <c r="J254" t="s">
        <v>660</v>
      </c>
      <c r="K254" t="b">
        <v>1</v>
      </c>
      <c r="L254" t="b">
        <v>1</v>
      </c>
      <c r="M254" t="b">
        <v>1</v>
      </c>
      <c r="N254">
        <v>1.1000000000000001</v>
      </c>
      <c r="O254" s="149">
        <v>1</v>
      </c>
      <c r="P254" s="149" t="s">
        <v>1796</v>
      </c>
      <c r="Q254" s="149">
        <v>1</v>
      </c>
      <c r="R254" s="149">
        <v>13.47</v>
      </c>
      <c r="S254" t="s">
        <v>1470</v>
      </c>
      <c r="T254"/>
      <c r="U254">
        <v>67.726643999999993</v>
      </c>
      <c r="V254">
        <v>-164.53844699999999</v>
      </c>
      <c r="W254" s="149" t="s">
        <v>1797</v>
      </c>
      <c r="Y254">
        <f>VLOOKUP(F254,'LOOKUP OPERATOR 05032023'!$A$2:$P$173,16,FALSE)</f>
        <v>169</v>
      </c>
    </row>
    <row r="255" spans="1:25" x14ac:dyDescent="0.25">
      <c r="A255" s="149">
        <v>332120</v>
      </c>
      <c r="B255" s="149" t="s">
        <v>661</v>
      </c>
      <c r="C255" s="149">
        <v>57064</v>
      </c>
      <c r="D255" s="149">
        <v>332120</v>
      </c>
      <c r="E255" t="s">
        <v>121</v>
      </c>
      <c r="F255" t="s">
        <v>1466</v>
      </c>
      <c r="G255" s="149">
        <v>221</v>
      </c>
      <c r="H255" t="s">
        <v>101</v>
      </c>
      <c r="I255" t="s">
        <v>1772</v>
      </c>
      <c r="J255" t="s">
        <v>662</v>
      </c>
      <c r="K255" t="b">
        <v>1</v>
      </c>
      <c r="L255" t="b">
        <v>1</v>
      </c>
      <c r="M255" t="b">
        <v>1</v>
      </c>
      <c r="N255">
        <v>1.4</v>
      </c>
      <c r="O255" s="149">
        <v>1</v>
      </c>
      <c r="P255" s="149" t="s">
        <v>1796</v>
      </c>
      <c r="Q255" s="149">
        <v>1</v>
      </c>
      <c r="R255" s="149">
        <v>13.47</v>
      </c>
      <c r="S255" t="s">
        <v>1470</v>
      </c>
      <c r="T255"/>
      <c r="U255">
        <v>63.032150000000001</v>
      </c>
      <c r="V255">
        <v>-163.55310600000001</v>
      </c>
      <c r="W255" s="149" t="s">
        <v>1797</v>
      </c>
      <c r="Y255">
        <f>VLOOKUP(F255,'LOOKUP OPERATOR 05032023'!$A$2:$P$173,16,FALSE)</f>
        <v>169</v>
      </c>
    </row>
    <row r="256" spans="1:25" x14ac:dyDescent="0.25">
      <c r="A256" s="149">
        <v>331420</v>
      </c>
      <c r="B256" s="149" t="s">
        <v>663</v>
      </c>
      <c r="C256" s="149">
        <v>6325</v>
      </c>
      <c r="D256" s="149">
        <v>331420</v>
      </c>
      <c r="E256" t="s">
        <v>122</v>
      </c>
      <c r="F256" t="s">
        <v>1466</v>
      </c>
      <c r="G256" s="149">
        <v>221</v>
      </c>
      <c r="H256" t="s">
        <v>101</v>
      </c>
      <c r="I256" t="s">
        <v>1468</v>
      </c>
      <c r="J256" t="s">
        <v>664</v>
      </c>
      <c r="K256" t="b">
        <v>0</v>
      </c>
      <c r="L256" t="b">
        <v>1</v>
      </c>
      <c r="M256" t="b">
        <v>1</v>
      </c>
      <c r="N256">
        <v>1.1000000000000001</v>
      </c>
      <c r="O256" s="149">
        <v>1</v>
      </c>
      <c r="P256" s="149" t="s">
        <v>1796</v>
      </c>
      <c r="Q256" s="149">
        <v>1</v>
      </c>
      <c r="R256" s="149">
        <v>13.47</v>
      </c>
      <c r="S256" t="s">
        <v>1470</v>
      </c>
      <c r="T256"/>
      <c r="U256">
        <v>64.932089000000005</v>
      </c>
      <c r="V256">
        <v>-161.167103</v>
      </c>
      <c r="W256" s="149" t="s">
        <v>1797</v>
      </c>
      <c r="Y256">
        <f>VLOOKUP(F256,'LOOKUP OPERATOR 05032023'!$A$2:$P$173,16,FALSE)</f>
        <v>169</v>
      </c>
    </row>
    <row r="257" spans="1:25" x14ac:dyDescent="0.25">
      <c r="A257" s="149">
        <v>331420</v>
      </c>
      <c r="B257" s="149" t="s">
        <v>663</v>
      </c>
      <c r="C257" s="149">
        <v>57059</v>
      </c>
      <c r="D257" s="149">
        <v>331420</v>
      </c>
      <c r="E257" t="s">
        <v>122</v>
      </c>
      <c r="F257" t="s">
        <v>1466</v>
      </c>
      <c r="G257" s="149">
        <v>221</v>
      </c>
      <c r="H257" t="s">
        <v>101</v>
      </c>
      <c r="I257" t="s">
        <v>1468</v>
      </c>
      <c r="J257" t="s">
        <v>664</v>
      </c>
      <c r="K257" t="b">
        <v>1</v>
      </c>
      <c r="L257" t="b">
        <v>1</v>
      </c>
      <c r="M257" t="b">
        <v>1</v>
      </c>
      <c r="N257">
        <v>1.1000000000000001</v>
      </c>
      <c r="O257" s="149">
        <v>1</v>
      </c>
      <c r="P257" s="149" t="s">
        <v>1796</v>
      </c>
      <c r="Q257" s="149">
        <v>1</v>
      </c>
      <c r="R257" s="149">
        <v>13.47</v>
      </c>
      <c r="S257" t="s">
        <v>1470</v>
      </c>
      <c r="T257"/>
      <c r="U257">
        <v>64.932089000000005</v>
      </c>
      <c r="V257">
        <v>-161.167103</v>
      </c>
      <c r="W257" s="149" t="s">
        <v>1797</v>
      </c>
      <c r="Y257">
        <f>VLOOKUP(F257,'LOOKUP OPERATOR 05032023'!$A$2:$P$173,16,FALSE)</f>
        <v>169</v>
      </c>
    </row>
    <row r="258" spans="1:25" x14ac:dyDescent="0.25">
      <c r="A258" s="149">
        <v>331440</v>
      </c>
      <c r="B258" s="149" t="s">
        <v>665</v>
      </c>
      <c r="C258" s="149">
        <v>6326</v>
      </c>
      <c r="D258" s="149">
        <v>331440</v>
      </c>
      <c r="E258" t="s">
        <v>123</v>
      </c>
      <c r="F258" t="s">
        <v>1466</v>
      </c>
      <c r="G258" s="149">
        <v>221</v>
      </c>
      <c r="H258" t="s">
        <v>101</v>
      </c>
      <c r="I258" t="s">
        <v>1489</v>
      </c>
      <c r="J258" t="s">
        <v>666</v>
      </c>
      <c r="K258" t="b">
        <v>0</v>
      </c>
      <c r="L258" t="b">
        <v>1</v>
      </c>
      <c r="M258" t="b">
        <v>1</v>
      </c>
      <c r="N258">
        <v>1.1000000000000001</v>
      </c>
      <c r="O258" s="149">
        <v>1</v>
      </c>
      <c r="P258" s="149" t="s">
        <v>1796</v>
      </c>
      <c r="Q258" s="149">
        <v>1</v>
      </c>
      <c r="R258" s="149">
        <v>12.5</v>
      </c>
      <c r="S258" t="s">
        <v>1470</v>
      </c>
      <c r="T258"/>
      <c r="U258">
        <v>61.878185999999999</v>
      </c>
      <c r="V258">
        <v>-162.08514700000001</v>
      </c>
      <c r="W258" s="149" t="s">
        <v>1797</v>
      </c>
      <c r="Y258">
        <f>VLOOKUP(F258,'LOOKUP OPERATOR 05032023'!$A$2:$P$173,16,FALSE)</f>
        <v>169</v>
      </c>
    </row>
    <row r="259" spans="1:25" x14ac:dyDescent="0.25">
      <c r="A259" s="149">
        <v>331440</v>
      </c>
      <c r="B259" s="149" t="s">
        <v>665</v>
      </c>
      <c r="C259" s="149">
        <v>60244</v>
      </c>
      <c r="D259" s="149">
        <v>331440</v>
      </c>
      <c r="E259" t="s">
        <v>123</v>
      </c>
      <c r="F259" t="s">
        <v>1466</v>
      </c>
      <c r="G259" s="149">
        <v>221</v>
      </c>
      <c r="H259" t="s">
        <v>101</v>
      </c>
      <c r="I259" t="s">
        <v>1489</v>
      </c>
      <c r="J259" t="s">
        <v>666</v>
      </c>
      <c r="K259" t="b">
        <v>1</v>
      </c>
      <c r="L259" t="b">
        <v>1</v>
      </c>
      <c r="M259" t="b">
        <v>1</v>
      </c>
      <c r="N259">
        <v>1.1000000000000001</v>
      </c>
      <c r="O259" s="149">
        <v>1</v>
      </c>
      <c r="P259" s="149" t="s">
        <v>1796</v>
      </c>
      <c r="Q259" s="149">
        <v>1</v>
      </c>
      <c r="R259" s="149">
        <v>12.5</v>
      </c>
      <c r="S259" t="s">
        <v>1470</v>
      </c>
      <c r="T259"/>
      <c r="U259">
        <v>61.878185999999999</v>
      </c>
      <c r="V259">
        <v>-162.08514700000001</v>
      </c>
      <c r="W259" s="149" t="s">
        <v>1797</v>
      </c>
      <c r="Y259">
        <f>VLOOKUP(F259,'LOOKUP OPERATOR 05032023'!$A$2:$P$173,16,FALSE)</f>
        <v>169</v>
      </c>
    </row>
    <row r="260" spans="1:25" x14ac:dyDescent="0.25">
      <c r="B260" s="149" t="s">
        <v>589</v>
      </c>
      <c r="C260" s="149">
        <v>62</v>
      </c>
      <c r="E260" t="s">
        <v>68</v>
      </c>
      <c r="F260" t="s">
        <v>1461</v>
      </c>
      <c r="G260" s="149">
        <v>213</v>
      </c>
      <c r="H260" t="s">
        <v>67</v>
      </c>
      <c r="I260" t="s">
        <v>1463</v>
      </c>
      <c r="J260" t="s">
        <v>583</v>
      </c>
      <c r="K260" t="b">
        <v>1</v>
      </c>
      <c r="L260" t="b">
        <v>0</v>
      </c>
      <c r="M260" t="b">
        <v>0</v>
      </c>
      <c r="N260">
        <v>4</v>
      </c>
      <c r="O260" s="149">
        <v>1</v>
      </c>
      <c r="P260" s="149" t="s">
        <v>1796</v>
      </c>
      <c r="Q260" s="149">
        <v>1</v>
      </c>
      <c r="R260" s="149">
        <v>23</v>
      </c>
      <c r="S260" t="s">
        <v>1470</v>
      </c>
      <c r="T260"/>
      <c r="U260">
        <v>58.317599999999999</v>
      </c>
      <c r="V260">
        <v>-134.101</v>
      </c>
      <c r="W260" s="149" t="s">
        <v>1797</v>
      </c>
      <c r="Y260">
        <f>VLOOKUP(F260,'LOOKUP OPERATOR 05032023'!$A$2:$P$173,16,FALSE)</f>
        <v>1</v>
      </c>
    </row>
    <row r="261" spans="1:25" s="137" customFormat="1" x14ac:dyDescent="0.25">
      <c r="A261" s="149">
        <v>331470</v>
      </c>
      <c r="B261" s="149" t="s">
        <v>667</v>
      </c>
      <c r="C261" s="149">
        <v>6329</v>
      </c>
      <c r="D261" s="149">
        <v>331470</v>
      </c>
      <c r="E261" t="s">
        <v>126</v>
      </c>
      <c r="F261" t="s">
        <v>1466</v>
      </c>
      <c r="G261" s="149">
        <v>221</v>
      </c>
      <c r="H261" t="s">
        <v>101</v>
      </c>
      <c r="I261" s="137" t="s">
        <v>1496</v>
      </c>
      <c r="J261" t="s">
        <v>680</v>
      </c>
      <c r="K261" t="b">
        <v>1</v>
      </c>
      <c r="L261" t="b">
        <v>1</v>
      </c>
      <c r="M261" t="b">
        <v>0</v>
      </c>
      <c r="N261" s="137">
        <v>2.2999999999999998</v>
      </c>
      <c r="O261" s="149">
        <v>1</v>
      </c>
      <c r="P261" s="149" t="s">
        <v>1796</v>
      </c>
      <c r="Q261" s="149">
        <v>1</v>
      </c>
      <c r="R261" s="149">
        <v>12.5</v>
      </c>
      <c r="S261" t="s">
        <v>1470</v>
      </c>
      <c r="T261"/>
      <c r="U261">
        <v>62.085569</v>
      </c>
      <c r="V261">
        <v>-163.729072</v>
      </c>
      <c r="W261" s="149" t="s">
        <v>1870</v>
      </c>
      <c r="X261"/>
      <c r="Y261">
        <f>VLOOKUP(F261,'LOOKUP OPERATOR 05032023'!$A$2:$P$173,16,FALSE)</f>
        <v>169</v>
      </c>
    </row>
    <row r="262" spans="1:25" x14ac:dyDescent="0.25">
      <c r="A262" s="149">
        <v>331480</v>
      </c>
      <c r="B262" s="149" t="s">
        <v>669</v>
      </c>
      <c r="C262" s="149">
        <v>6334</v>
      </c>
      <c r="D262" s="149">
        <v>331480</v>
      </c>
      <c r="E262" t="s">
        <v>127</v>
      </c>
      <c r="F262" t="s">
        <v>1466</v>
      </c>
      <c r="G262" s="149">
        <v>221</v>
      </c>
      <c r="H262" t="s">
        <v>101</v>
      </c>
      <c r="I262" t="s">
        <v>1871</v>
      </c>
      <c r="J262" t="s">
        <v>670</v>
      </c>
      <c r="K262" t="b">
        <v>0</v>
      </c>
      <c r="L262" t="b">
        <v>1</v>
      </c>
      <c r="M262" t="b">
        <v>1</v>
      </c>
      <c r="N262">
        <v>1.4</v>
      </c>
      <c r="O262" s="149">
        <v>1</v>
      </c>
      <c r="P262" s="149" t="s">
        <v>1796</v>
      </c>
      <c r="Q262" s="149">
        <v>1</v>
      </c>
      <c r="R262" s="149">
        <v>12.5</v>
      </c>
      <c r="S262" t="s">
        <v>1470</v>
      </c>
      <c r="T262"/>
      <c r="U262">
        <v>59.448357999999999</v>
      </c>
      <c r="V262">
        <v>-157.32552799999999</v>
      </c>
      <c r="W262" s="149" t="s">
        <v>1797</v>
      </c>
      <c r="Y262">
        <f>VLOOKUP(F262,'LOOKUP OPERATOR 05032023'!$A$2:$P$173,16,FALSE)</f>
        <v>169</v>
      </c>
    </row>
    <row r="263" spans="1:25" x14ac:dyDescent="0.25">
      <c r="A263" s="149">
        <v>331480</v>
      </c>
      <c r="B263" s="149" t="s">
        <v>669</v>
      </c>
      <c r="C263" s="149">
        <v>60245</v>
      </c>
      <c r="D263" s="149">
        <v>331480</v>
      </c>
      <c r="E263" t="s">
        <v>127</v>
      </c>
      <c r="F263" t="s">
        <v>1466</v>
      </c>
      <c r="G263" s="149">
        <v>221</v>
      </c>
      <c r="H263" t="s">
        <v>101</v>
      </c>
      <c r="I263" t="s">
        <v>1871</v>
      </c>
      <c r="J263" t="s">
        <v>670</v>
      </c>
      <c r="K263" t="b">
        <v>1</v>
      </c>
      <c r="L263" t="b">
        <v>1</v>
      </c>
      <c r="M263" t="b">
        <v>1</v>
      </c>
      <c r="N263">
        <v>1.4</v>
      </c>
      <c r="O263" s="149">
        <v>1</v>
      </c>
      <c r="P263" s="149" t="s">
        <v>1796</v>
      </c>
      <c r="Q263" s="149">
        <v>1</v>
      </c>
      <c r="R263" s="149">
        <v>12.5</v>
      </c>
      <c r="S263" t="s">
        <v>1470</v>
      </c>
      <c r="T263"/>
      <c r="U263">
        <v>59.448357999999999</v>
      </c>
      <c r="V263">
        <v>-157.32552799999999</v>
      </c>
      <c r="W263" s="149" t="s">
        <v>1797</v>
      </c>
      <c r="Y263">
        <f>VLOOKUP(F263,'LOOKUP OPERATOR 05032023'!$A$2:$P$173,16,FALSE)</f>
        <v>169</v>
      </c>
    </row>
    <row r="264" spans="1:25" x14ac:dyDescent="0.25">
      <c r="A264" s="149">
        <v>331500</v>
      </c>
      <c r="B264" s="149" t="s">
        <v>671</v>
      </c>
      <c r="C264" s="149">
        <v>6331</v>
      </c>
      <c r="D264" s="149">
        <v>331500</v>
      </c>
      <c r="E264" t="s">
        <v>129</v>
      </c>
      <c r="F264" t="s">
        <v>1466</v>
      </c>
      <c r="G264" s="149">
        <v>221</v>
      </c>
      <c r="H264" t="s">
        <v>101</v>
      </c>
      <c r="I264" t="s">
        <v>1516</v>
      </c>
      <c r="J264" t="s">
        <v>672</v>
      </c>
      <c r="K264" t="b">
        <v>0</v>
      </c>
      <c r="L264" t="b">
        <v>1</v>
      </c>
      <c r="M264" t="b">
        <v>1</v>
      </c>
      <c r="N264">
        <v>1.3</v>
      </c>
      <c r="O264" s="149">
        <v>1</v>
      </c>
      <c r="P264" s="149" t="s">
        <v>1796</v>
      </c>
      <c r="Q264" s="149">
        <v>1</v>
      </c>
      <c r="R264" s="149">
        <v>13.47</v>
      </c>
      <c r="S264" t="s">
        <v>1470</v>
      </c>
      <c r="T264"/>
      <c r="U264">
        <v>67.570931000000002</v>
      </c>
      <c r="V264">
        <v>-162.96572800000001</v>
      </c>
      <c r="W264" s="149" t="s">
        <v>1797</v>
      </c>
      <c r="Y264">
        <f>VLOOKUP(F264,'LOOKUP OPERATOR 05032023'!$A$2:$P$173,16,FALSE)</f>
        <v>169</v>
      </c>
    </row>
    <row r="265" spans="1:25" x14ac:dyDescent="0.25">
      <c r="A265" s="149">
        <v>331500</v>
      </c>
      <c r="B265" s="149" t="s">
        <v>671</v>
      </c>
      <c r="C265" s="149">
        <v>57051</v>
      </c>
      <c r="D265" s="149">
        <v>331500</v>
      </c>
      <c r="E265" t="s">
        <v>129</v>
      </c>
      <c r="F265" t="s">
        <v>1466</v>
      </c>
      <c r="G265" s="149">
        <v>221</v>
      </c>
      <c r="H265" t="s">
        <v>101</v>
      </c>
      <c r="I265" t="s">
        <v>1516</v>
      </c>
      <c r="J265" t="s">
        <v>672</v>
      </c>
      <c r="K265" t="b">
        <v>1</v>
      </c>
      <c r="L265" t="b">
        <v>1</v>
      </c>
      <c r="M265" t="b">
        <v>1</v>
      </c>
      <c r="N265">
        <v>1.3</v>
      </c>
      <c r="O265" s="149">
        <v>1</v>
      </c>
      <c r="P265" s="149" t="s">
        <v>1796</v>
      </c>
      <c r="Q265" s="149">
        <v>1</v>
      </c>
      <c r="R265" s="149">
        <v>13.47</v>
      </c>
      <c r="S265" t="s">
        <v>1470</v>
      </c>
      <c r="T265"/>
      <c r="U265">
        <v>67.570931000000002</v>
      </c>
      <c r="V265">
        <v>-162.96572800000001</v>
      </c>
      <c r="W265" s="149" t="s">
        <v>1797</v>
      </c>
      <c r="Y265">
        <f>VLOOKUP(F265,'LOOKUP OPERATOR 05032023'!$A$2:$P$173,16,FALSE)</f>
        <v>169</v>
      </c>
    </row>
    <row r="266" spans="1:25" x14ac:dyDescent="0.25">
      <c r="A266" s="149">
        <v>331510</v>
      </c>
      <c r="B266" s="149" t="s">
        <v>673</v>
      </c>
      <c r="C266" s="149">
        <v>6330</v>
      </c>
      <c r="D266" s="149">
        <v>331510</v>
      </c>
      <c r="E266" t="s">
        <v>130</v>
      </c>
      <c r="F266" t="s">
        <v>1466</v>
      </c>
      <c r="G266" s="149">
        <v>221</v>
      </c>
      <c r="H266" t="s">
        <v>101</v>
      </c>
      <c r="I266" t="s">
        <v>1519</v>
      </c>
      <c r="J266" t="s">
        <v>674</v>
      </c>
      <c r="K266" t="b">
        <v>1</v>
      </c>
      <c r="L266" t="b">
        <v>1</v>
      </c>
      <c r="M266" t="b">
        <v>1</v>
      </c>
      <c r="N266">
        <v>1.5</v>
      </c>
      <c r="O266" s="149">
        <v>1</v>
      </c>
      <c r="P266" s="149" t="s">
        <v>1796</v>
      </c>
      <c r="Q266" s="149">
        <v>1</v>
      </c>
      <c r="R266" s="149">
        <v>12.5</v>
      </c>
      <c r="S266" t="s">
        <v>1470</v>
      </c>
      <c r="T266"/>
      <c r="U266">
        <v>66.834519</v>
      </c>
      <c r="V266">
        <v>-161.03871699999999</v>
      </c>
      <c r="W266" s="149" t="s">
        <v>1797</v>
      </c>
      <c r="Y266">
        <f>VLOOKUP(F266,'LOOKUP OPERATOR 05032023'!$A$2:$P$173,16,FALSE)</f>
        <v>169</v>
      </c>
    </row>
    <row r="267" spans="1:25" x14ac:dyDescent="0.25">
      <c r="A267" s="149">
        <v>331530</v>
      </c>
      <c r="B267" s="149" t="s">
        <v>1326</v>
      </c>
      <c r="C267" s="149">
        <v>6333</v>
      </c>
      <c r="D267" s="149">
        <v>331530</v>
      </c>
      <c r="E267" t="s">
        <v>132</v>
      </c>
      <c r="F267" t="s">
        <v>1466</v>
      </c>
      <c r="G267" s="149">
        <v>221</v>
      </c>
      <c r="H267" t="s">
        <v>101</v>
      </c>
      <c r="I267" t="s">
        <v>1872</v>
      </c>
      <c r="J267" t="s">
        <v>1379</v>
      </c>
      <c r="K267" t="b">
        <v>0</v>
      </c>
      <c r="L267" t="b">
        <v>1</v>
      </c>
      <c r="M267" t="b">
        <v>0</v>
      </c>
      <c r="N267">
        <v>0.5</v>
      </c>
      <c r="O267" s="149">
        <v>1</v>
      </c>
      <c r="P267" s="149" t="s">
        <v>1796</v>
      </c>
      <c r="Q267" s="149">
        <v>1</v>
      </c>
      <c r="R267" s="149">
        <v>12.5</v>
      </c>
      <c r="S267" t="s">
        <v>1470</v>
      </c>
      <c r="T267"/>
      <c r="U267">
        <v>60.895879999999998</v>
      </c>
      <c r="V267">
        <v>-162.459756</v>
      </c>
      <c r="W267" s="149" t="s">
        <v>1797</v>
      </c>
      <c r="Y267">
        <f>VLOOKUP(F267,'LOOKUP OPERATOR 05032023'!$A$2:$P$173,16,FALSE)</f>
        <v>169</v>
      </c>
    </row>
    <row r="268" spans="1:25" x14ac:dyDescent="0.25">
      <c r="A268" s="149">
        <v>331550</v>
      </c>
      <c r="B268" s="149" t="s">
        <v>675</v>
      </c>
      <c r="C268" s="149">
        <v>6335</v>
      </c>
      <c r="D268" s="149">
        <v>331550</v>
      </c>
      <c r="E268" t="s">
        <v>134</v>
      </c>
      <c r="F268" t="s">
        <v>1466</v>
      </c>
      <c r="G268" s="149">
        <v>221</v>
      </c>
      <c r="H268" t="s">
        <v>101</v>
      </c>
      <c r="I268" t="s">
        <v>1542</v>
      </c>
      <c r="J268" t="s">
        <v>676</v>
      </c>
      <c r="K268" t="b">
        <v>0</v>
      </c>
      <c r="L268" t="b">
        <v>1</v>
      </c>
      <c r="M268" t="b">
        <v>1</v>
      </c>
      <c r="N268">
        <v>1.2</v>
      </c>
      <c r="O268" s="149">
        <v>1</v>
      </c>
      <c r="P268" s="149" t="s">
        <v>1796</v>
      </c>
      <c r="Q268" s="149">
        <v>1</v>
      </c>
      <c r="R268" s="149">
        <v>13.47</v>
      </c>
      <c r="S268" t="s">
        <v>1470</v>
      </c>
      <c r="T268"/>
      <c r="U268">
        <v>61.936456</v>
      </c>
      <c r="V268">
        <v>-162.880706</v>
      </c>
      <c r="W268" s="149" t="s">
        <v>1797</v>
      </c>
      <c r="Y268">
        <f>VLOOKUP(F268,'LOOKUP OPERATOR 05032023'!$A$2:$P$173,16,FALSE)</f>
        <v>169</v>
      </c>
    </row>
    <row r="269" spans="1:25" x14ac:dyDescent="0.25">
      <c r="A269" s="149">
        <v>331550</v>
      </c>
      <c r="B269" s="149" t="s">
        <v>675</v>
      </c>
      <c r="C269" s="149">
        <v>57058</v>
      </c>
      <c r="D269" s="149">
        <v>331550</v>
      </c>
      <c r="E269" t="s">
        <v>134</v>
      </c>
      <c r="F269" t="s">
        <v>1466</v>
      </c>
      <c r="G269" s="149">
        <v>221</v>
      </c>
      <c r="H269" t="s">
        <v>101</v>
      </c>
      <c r="I269" t="s">
        <v>1542</v>
      </c>
      <c r="J269" t="s">
        <v>676</v>
      </c>
      <c r="K269" t="b">
        <v>1</v>
      </c>
      <c r="L269" t="b">
        <v>1</v>
      </c>
      <c r="M269" t="b">
        <v>1</v>
      </c>
      <c r="N269">
        <v>1.2</v>
      </c>
      <c r="O269" s="149">
        <v>1</v>
      </c>
      <c r="P269" s="149" t="s">
        <v>1796</v>
      </c>
      <c r="Q269" s="149">
        <v>1</v>
      </c>
      <c r="R269" s="149">
        <v>13.47</v>
      </c>
      <c r="S269" t="s">
        <v>1470</v>
      </c>
      <c r="T269"/>
      <c r="U269">
        <v>61.936456</v>
      </c>
      <c r="V269">
        <v>-162.880706</v>
      </c>
      <c r="W269" s="149" t="s">
        <v>1797</v>
      </c>
      <c r="Y269">
        <f>VLOOKUP(F269,'LOOKUP OPERATOR 05032023'!$A$2:$P$173,16,FALSE)</f>
        <v>169</v>
      </c>
    </row>
    <row r="270" spans="1:25" x14ac:dyDescent="0.25">
      <c r="A270" s="149">
        <v>331570</v>
      </c>
      <c r="B270" s="149" t="s">
        <v>677</v>
      </c>
      <c r="C270" s="149">
        <v>6337</v>
      </c>
      <c r="D270" s="149">
        <v>331570</v>
      </c>
      <c r="E270" t="s">
        <v>135</v>
      </c>
      <c r="F270" t="s">
        <v>1466</v>
      </c>
      <c r="G270" s="149">
        <v>221</v>
      </c>
      <c r="H270" t="s">
        <v>101</v>
      </c>
      <c r="I270" t="s">
        <v>1552</v>
      </c>
      <c r="J270" t="s">
        <v>678</v>
      </c>
      <c r="K270" t="b">
        <v>0</v>
      </c>
      <c r="L270" t="b">
        <v>1</v>
      </c>
      <c r="M270" t="b">
        <v>1</v>
      </c>
      <c r="N270">
        <v>1.1000000000000001</v>
      </c>
      <c r="O270" s="149">
        <v>1</v>
      </c>
      <c r="P270" s="149" t="s">
        <v>1796</v>
      </c>
      <c r="Q270" s="149">
        <v>1</v>
      </c>
      <c r="R270" s="149">
        <v>13.47</v>
      </c>
      <c r="S270" t="s">
        <v>1470</v>
      </c>
      <c r="T270"/>
      <c r="U270">
        <v>59.747436</v>
      </c>
      <c r="V270">
        <v>-161.91064700000001</v>
      </c>
      <c r="W270" s="149" t="s">
        <v>1797</v>
      </c>
      <c r="Y270">
        <f>VLOOKUP(F270,'LOOKUP OPERATOR 05032023'!$A$2:$P$173,16,FALSE)</f>
        <v>169</v>
      </c>
    </row>
    <row r="271" spans="1:25" x14ac:dyDescent="0.25">
      <c r="A271" s="149">
        <v>331570</v>
      </c>
      <c r="B271" s="149" t="s">
        <v>677</v>
      </c>
      <c r="C271" s="149">
        <v>57057</v>
      </c>
      <c r="D271" s="149">
        <v>331570</v>
      </c>
      <c r="E271" t="s">
        <v>135</v>
      </c>
      <c r="F271" t="s">
        <v>1466</v>
      </c>
      <c r="G271" s="149">
        <v>221</v>
      </c>
      <c r="H271" t="s">
        <v>101</v>
      </c>
      <c r="I271" t="s">
        <v>1552</v>
      </c>
      <c r="J271" t="s">
        <v>678</v>
      </c>
      <c r="K271" t="b">
        <v>1</v>
      </c>
      <c r="L271" t="b">
        <v>1</v>
      </c>
      <c r="M271" t="b">
        <v>1</v>
      </c>
      <c r="N271">
        <v>1.1000000000000001</v>
      </c>
      <c r="O271" s="149">
        <v>1</v>
      </c>
      <c r="P271" s="149" t="s">
        <v>1796</v>
      </c>
      <c r="Q271" s="149">
        <v>1</v>
      </c>
      <c r="R271" s="149">
        <v>13.47</v>
      </c>
      <c r="S271" t="s">
        <v>1470</v>
      </c>
      <c r="T271"/>
      <c r="U271">
        <v>59.747436</v>
      </c>
      <c r="V271">
        <v>-161.91064700000001</v>
      </c>
      <c r="W271" s="149" t="s">
        <v>1797</v>
      </c>
      <c r="Y271">
        <f>VLOOKUP(F271,'LOOKUP OPERATOR 05032023'!$A$2:$P$173,16,FALSE)</f>
        <v>169</v>
      </c>
    </row>
    <row r="272" spans="1:25" s="137" customFormat="1" x14ac:dyDescent="0.25">
      <c r="A272" s="149">
        <v>331660</v>
      </c>
      <c r="B272" s="149" t="s">
        <v>679</v>
      </c>
      <c r="C272" s="149">
        <v>6338</v>
      </c>
      <c r="D272" s="149">
        <v>331660</v>
      </c>
      <c r="E272" t="s">
        <v>137</v>
      </c>
      <c r="F272" t="s">
        <v>1466</v>
      </c>
      <c r="G272" s="149">
        <v>221</v>
      </c>
      <c r="H272" t="s">
        <v>101</v>
      </c>
      <c r="I272" s="137" t="s">
        <v>1496</v>
      </c>
      <c r="J272" t="s">
        <v>680</v>
      </c>
      <c r="K272" t="b">
        <v>1</v>
      </c>
      <c r="L272" t="b">
        <v>1</v>
      </c>
      <c r="M272" t="b">
        <v>1</v>
      </c>
      <c r="N272">
        <v>2.0180000000000002</v>
      </c>
      <c r="O272" s="149">
        <v>1</v>
      </c>
      <c r="P272" s="149" t="s">
        <v>1796</v>
      </c>
      <c r="Q272" s="149">
        <v>1</v>
      </c>
      <c r="R272" s="149">
        <v>12.5</v>
      </c>
      <c r="S272" t="s">
        <v>1470</v>
      </c>
      <c r="T272"/>
      <c r="U272">
        <v>62.051524999999998</v>
      </c>
      <c r="V272">
        <v>-163.17256699999999</v>
      </c>
      <c r="W272" s="149" t="s">
        <v>1797</v>
      </c>
      <c r="X272"/>
      <c r="Y272">
        <f>VLOOKUP(F272,'LOOKUP OPERATOR 05032023'!$A$2:$P$173,16,FALSE)</f>
        <v>169</v>
      </c>
    </row>
    <row r="273" spans="1:25" x14ac:dyDescent="0.25">
      <c r="A273" s="149">
        <v>331590</v>
      </c>
      <c r="B273" s="149" t="s">
        <v>682</v>
      </c>
      <c r="C273" s="149">
        <v>6340</v>
      </c>
      <c r="D273" s="149">
        <v>331590</v>
      </c>
      <c r="E273" t="s">
        <v>139</v>
      </c>
      <c r="F273" t="s">
        <v>1466</v>
      </c>
      <c r="G273" s="149">
        <v>221</v>
      </c>
      <c r="H273" t="s">
        <v>101</v>
      </c>
      <c r="I273" t="s">
        <v>1569</v>
      </c>
      <c r="J273" t="s">
        <v>683</v>
      </c>
      <c r="K273" t="b">
        <v>0</v>
      </c>
      <c r="L273" t="b">
        <v>1</v>
      </c>
      <c r="M273" t="b">
        <v>1</v>
      </c>
      <c r="N273">
        <v>1.7</v>
      </c>
      <c r="O273" s="149">
        <v>1</v>
      </c>
      <c r="P273" s="149" t="s">
        <v>1796</v>
      </c>
      <c r="Q273" s="149">
        <v>1</v>
      </c>
      <c r="R273" s="149">
        <v>13.47</v>
      </c>
      <c r="S273" t="s">
        <v>1470</v>
      </c>
      <c r="T273"/>
      <c r="U273">
        <v>63.695267000000001</v>
      </c>
      <c r="V273">
        <v>-170.475661</v>
      </c>
      <c r="W273" s="149" t="s">
        <v>1797</v>
      </c>
      <c r="Y273">
        <f>VLOOKUP(F273,'LOOKUP OPERATOR 05032023'!$A$2:$P$173,16,FALSE)</f>
        <v>169</v>
      </c>
    </row>
    <row r="274" spans="1:25" x14ac:dyDescent="0.25">
      <c r="A274" s="149">
        <v>331590</v>
      </c>
      <c r="B274" s="149" t="s">
        <v>682</v>
      </c>
      <c r="C274" s="149">
        <v>57052</v>
      </c>
      <c r="D274" s="149">
        <v>331590</v>
      </c>
      <c r="E274" t="s">
        <v>139</v>
      </c>
      <c r="F274" t="s">
        <v>1466</v>
      </c>
      <c r="G274" s="149">
        <v>221</v>
      </c>
      <c r="H274" t="s">
        <v>101</v>
      </c>
      <c r="I274" t="s">
        <v>1569</v>
      </c>
      <c r="J274" t="s">
        <v>683</v>
      </c>
      <c r="K274" t="b">
        <v>1</v>
      </c>
      <c r="L274" t="b">
        <v>1</v>
      </c>
      <c r="M274" t="b">
        <v>1</v>
      </c>
      <c r="N274">
        <v>1.7</v>
      </c>
      <c r="O274" s="149">
        <v>1</v>
      </c>
      <c r="P274" s="149" t="s">
        <v>1796</v>
      </c>
      <c r="Q274" s="149">
        <v>1</v>
      </c>
      <c r="R274" s="149">
        <v>13.47</v>
      </c>
      <c r="S274" t="s">
        <v>1470</v>
      </c>
      <c r="T274"/>
      <c r="U274">
        <v>63.695267000000001</v>
      </c>
      <c r="V274">
        <v>-170.475661</v>
      </c>
      <c r="W274" s="149" t="s">
        <v>1797</v>
      </c>
      <c r="Y274">
        <f>VLOOKUP(F274,'LOOKUP OPERATOR 05032023'!$A$2:$P$173,16,FALSE)</f>
        <v>169</v>
      </c>
    </row>
    <row r="275" spans="1:25" x14ac:dyDescent="0.25">
      <c r="A275" s="149">
        <v>331600</v>
      </c>
      <c r="B275" s="149" t="s">
        <v>684</v>
      </c>
      <c r="C275" s="149">
        <v>6342</v>
      </c>
      <c r="D275" s="149">
        <v>331600</v>
      </c>
      <c r="E275" t="s">
        <v>140</v>
      </c>
      <c r="F275" t="s">
        <v>1466</v>
      </c>
      <c r="G275" s="149">
        <v>221</v>
      </c>
      <c r="H275" t="s">
        <v>101</v>
      </c>
      <c r="I275" t="s">
        <v>1570</v>
      </c>
      <c r="J275" t="s">
        <v>685</v>
      </c>
      <c r="K275" t="b">
        <v>0</v>
      </c>
      <c r="L275" t="b">
        <v>1</v>
      </c>
      <c r="M275" t="b">
        <v>1</v>
      </c>
      <c r="N275">
        <v>1.3</v>
      </c>
      <c r="O275" s="149">
        <v>1</v>
      </c>
      <c r="P275" s="149" t="s">
        <v>1796</v>
      </c>
      <c r="Q275" s="149">
        <v>1</v>
      </c>
      <c r="R275" s="149">
        <v>13.47</v>
      </c>
      <c r="S275" t="s">
        <v>1470</v>
      </c>
      <c r="T275"/>
      <c r="U275">
        <v>61.843035999999998</v>
      </c>
      <c r="V275">
        <v>-165.58149700000001</v>
      </c>
      <c r="W275" s="149" t="s">
        <v>1797</v>
      </c>
      <c r="Y275">
        <f>VLOOKUP(F275,'LOOKUP OPERATOR 05032023'!$A$2:$P$173,16,FALSE)</f>
        <v>169</v>
      </c>
    </row>
    <row r="276" spans="1:25" x14ac:dyDescent="0.25">
      <c r="A276" s="149">
        <v>331600</v>
      </c>
      <c r="B276" s="149" t="s">
        <v>684</v>
      </c>
      <c r="C276" s="149">
        <v>57056</v>
      </c>
      <c r="D276" s="149">
        <v>331600</v>
      </c>
      <c r="E276" t="s">
        <v>140</v>
      </c>
      <c r="F276" t="s">
        <v>1466</v>
      </c>
      <c r="G276" s="149">
        <v>221</v>
      </c>
      <c r="H276" t="s">
        <v>101</v>
      </c>
      <c r="I276" t="s">
        <v>1570</v>
      </c>
      <c r="J276" t="s">
        <v>685</v>
      </c>
      <c r="K276" t="b">
        <v>1</v>
      </c>
      <c r="L276" t="b">
        <v>1</v>
      </c>
      <c r="M276" t="b">
        <v>1</v>
      </c>
      <c r="N276">
        <v>1.3</v>
      </c>
      <c r="O276" s="149">
        <v>1</v>
      </c>
      <c r="P276" s="149" t="s">
        <v>1796</v>
      </c>
      <c r="Q276" s="149">
        <v>1</v>
      </c>
      <c r="R276" s="149">
        <v>13.47</v>
      </c>
      <c r="S276" t="s">
        <v>1470</v>
      </c>
      <c r="T276"/>
      <c r="U276">
        <v>61.843035999999998</v>
      </c>
      <c r="V276">
        <v>-165.58149700000001</v>
      </c>
      <c r="W276" s="149" t="s">
        <v>1797</v>
      </c>
      <c r="Y276">
        <f>VLOOKUP(F276,'LOOKUP OPERATOR 05032023'!$A$2:$P$173,16,FALSE)</f>
        <v>169</v>
      </c>
    </row>
    <row r="277" spans="1:25" x14ac:dyDescent="0.25">
      <c r="B277" s="149" t="s">
        <v>590</v>
      </c>
      <c r="C277" s="149">
        <v>7250</v>
      </c>
      <c r="E277" t="s">
        <v>70</v>
      </c>
      <c r="F277" t="s">
        <v>1461</v>
      </c>
      <c r="G277" s="149">
        <v>213</v>
      </c>
      <c r="H277" t="s">
        <v>67</v>
      </c>
      <c r="I277" t="s">
        <v>1463</v>
      </c>
      <c r="J277" t="s">
        <v>583</v>
      </c>
      <c r="K277" t="b">
        <v>1</v>
      </c>
      <c r="L277" t="b">
        <v>0</v>
      </c>
      <c r="M277" t="b">
        <v>0</v>
      </c>
      <c r="N277">
        <v>36.200000000000003</v>
      </c>
      <c r="O277" s="149">
        <v>1</v>
      </c>
      <c r="P277" s="149" t="s">
        <v>1796</v>
      </c>
      <c r="Q277" s="149">
        <v>1</v>
      </c>
      <c r="R277" s="149">
        <v>69</v>
      </c>
      <c r="S277" t="s">
        <v>1470</v>
      </c>
      <c r="T277"/>
      <c r="U277">
        <v>58.387500000000003</v>
      </c>
      <c r="V277">
        <v>-134.6446</v>
      </c>
      <c r="Y277">
        <f>VLOOKUP(F277,'LOOKUP OPERATOR 05032023'!$A$2:$P$173,16,FALSE)</f>
        <v>1</v>
      </c>
    </row>
    <row r="278" spans="1:25" x14ac:dyDescent="0.25">
      <c r="A278" s="149">
        <v>331610</v>
      </c>
      <c r="B278" s="149" t="s">
        <v>686</v>
      </c>
      <c r="C278" s="149">
        <v>6341</v>
      </c>
      <c r="D278" s="149">
        <v>331610</v>
      </c>
      <c r="E278" t="s">
        <v>141</v>
      </c>
      <c r="F278" t="s">
        <v>1466</v>
      </c>
      <c r="G278" s="149">
        <v>221</v>
      </c>
      <c r="H278" t="s">
        <v>101</v>
      </c>
      <c r="I278" t="s">
        <v>1571</v>
      </c>
      <c r="J278" t="s">
        <v>687</v>
      </c>
      <c r="K278" t="b">
        <v>1</v>
      </c>
      <c r="L278" t="b">
        <v>1</v>
      </c>
      <c r="M278" t="b">
        <v>1</v>
      </c>
      <c r="N278">
        <v>1.7</v>
      </c>
      <c r="O278" s="149">
        <v>1</v>
      </c>
      <c r="P278" s="149" t="s">
        <v>1796</v>
      </c>
      <c r="Q278" s="149">
        <v>1</v>
      </c>
      <c r="R278" s="149">
        <v>12.5</v>
      </c>
      <c r="S278" t="s">
        <v>1470</v>
      </c>
      <c r="T278"/>
      <c r="U278">
        <v>66.606778000000006</v>
      </c>
      <c r="V278">
        <v>-160.01480799999999</v>
      </c>
      <c r="W278" s="149" t="s">
        <v>1797</v>
      </c>
      <c r="Y278">
        <f>VLOOKUP(F278,'LOOKUP OPERATOR 05032023'!$A$2:$P$173,16,FALSE)</f>
        <v>169</v>
      </c>
    </row>
    <row r="279" spans="1:25" x14ac:dyDescent="0.25">
      <c r="A279" s="149">
        <v>331640</v>
      </c>
      <c r="B279" s="149" t="s">
        <v>688</v>
      </c>
      <c r="C279" s="149">
        <v>6345</v>
      </c>
      <c r="D279" s="149">
        <v>331640</v>
      </c>
      <c r="E279" t="s">
        <v>144</v>
      </c>
      <c r="F279" t="s">
        <v>1466</v>
      </c>
      <c r="G279" s="149">
        <v>221</v>
      </c>
      <c r="H279" t="s">
        <v>101</v>
      </c>
      <c r="I279" t="s">
        <v>1575</v>
      </c>
      <c r="J279" t="s">
        <v>689</v>
      </c>
      <c r="K279" t="b">
        <v>1</v>
      </c>
      <c r="L279" t="b">
        <v>1</v>
      </c>
      <c r="M279" s="137" t="b">
        <v>0</v>
      </c>
      <c r="N279">
        <v>1.5</v>
      </c>
      <c r="O279" s="149">
        <v>1</v>
      </c>
      <c r="P279" s="149" t="s">
        <v>1796</v>
      </c>
      <c r="Q279" s="149">
        <v>1</v>
      </c>
      <c r="R279" s="149">
        <v>12.5</v>
      </c>
      <c r="S279" t="s">
        <v>1470</v>
      </c>
      <c r="T279"/>
      <c r="U279">
        <v>66.255071999999998</v>
      </c>
      <c r="V279">
        <v>-166.073589</v>
      </c>
      <c r="W279" s="149" t="s">
        <v>1797</v>
      </c>
      <c r="Y279">
        <f>VLOOKUP(F279,'LOOKUP OPERATOR 05032023'!$A$2:$P$173,16,FALSE)</f>
        <v>169</v>
      </c>
    </row>
    <row r="280" spans="1:25" x14ac:dyDescent="0.25">
      <c r="A280" s="149">
        <v>331650</v>
      </c>
      <c r="B280" s="149" t="s">
        <v>690</v>
      </c>
      <c r="C280" s="149">
        <v>6346</v>
      </c>
      <c r="D280" s="149">
        <v>331650</v>
      </c>
      <c r="E280" t="s">
        <v>145</v>
      </c>
      <c r="F280" t="s">
        <v>1466</v>
      </c>
      <c r="G280" s="149">
        <v>221</v>
      </c>
      <c r="H280" t="s">
        <v>101</v>
      </c>
      <c r="I280" t="s">
        <v>1576</v>
      </c>
      <c r="J280" t="s">
        <v>691</v>
      </c>
      <c r="K280" t="b">
        <v>0</v>
      </c>
      <c r="L280" t="b">
        <v>1</v>
      </c>
      <c r="M280" t="b">
        <v>1</v>
      </c>
      <c r="N280">
        <v>1.2</v>
      </c>
      <c r="O280" s="149">
        <v>1</v>
      </c>
      <c r="P280" s="149" t="s">
        <v>1796</v>
      </c>
      <c r="Q280" s="149">
        <v>1</v>
      </c>
      <c r="R280" s="149">
        <v>13.47</v>
      </c>
      <c r="S280" t="s">
        <v>1470</v>
      </c>
      <c r="T280"/>
      <c r="U280">
        <v>66.888114000000002</v>
      </c>
      <c r="V280">
        <v>-157.14020600000001</v>
      </c>
      <c r="W280" s="149" t="s">
        <v>1797</v>
      </c>
      <c r="Y280">
        <f>VLOOKUP(F280,'LOOKUP OPERATOR 05032023'!$A$2:$P$173,16,FALSE)</f>
        <v>169</v>
      </c>
    </row>
    <row r="281" spans="1:25" x14ac:dyDescent="0.25">
      <c r="A281" s="149">
        <v>331650</v>
      </c>
      <c r="B281" s="149" t="s">
        <v>690</v>
      </c>
      <c r="C281" s="149">
        <v>57063</v>
      </c>
      <c r="D281" s="149">
        <v>331650</v>
      </c>
      <c r="E281" t="s">
        <v>145</v>
      </c>
      <c r="F281" t="s">
        <v>1466</v>
      </c>
      <c r="G281" s="149">
        <v>221</v>
      </c>
      <c r="H281" t="s">
        <v>101</v>
      </c>
      <c r="I281" t="s">
        <v>1576</v>
      </c>
      <c r="J281" t="s">
        <v>691</v>
      </c>
      <c r="K281" t="b">
        <v>1</v>
      </c>
      <c r="L281" t="b">
        <v>1</v>
      </c>
      <c r="M281" t="b">
        <v>1</v>
      </c>
      <c r="N281">
        <v>1.2</v>
      </c>
      <c r="O281" s="149">
        <v>1</v>
      </c>
      <c r="P281" s="149" t="s">
        <v>1796</v>
      </c>
      <c r="Q281" s="149">
        <v>1</v>
      </c>
      <c r="R281" s="149">
        <v>13.47</v>
      </c>
      <c r="S281" t="s">
        <v>1470</v>
      </c>
      <c r="T281"/>
      <c r="U281">
        <v>66.888114000000002</v>
      </c>
      <c r="V281">
        <v>-157.14020600000001</v>
      </c>
      <c r="W281" s="149" t="s">
        <v>1797</v>
      </c>
      <c r="Y281">
        <f>VLOOKUP(F281,'LOOKUP OPERATOR 05032023'!$A$2:$P$173,16,FALSE)</f>
        <v>169</v>
      </c>
    </row>
    <row r="282" spans="1:25" x14ac:dyDescent="0.25">
      <c r="A282" s="149">
        <v>331670</v>
      </c>
      <c r="B282" s="149" t="s">
        <v>1327</v>
      </c>
      <c r="C282" s="149">
        <v>6339</v>
      </c>
      <c r="D282" s="149">
        <v>331670</v>
      </c>
      <c r="E282" t="s">
        <v>138</v>
      </c>
      <c r="F282" t="s">
        <v>1466</v>
      </c>
      <c r="G282" s="149">
        <v>221</v>
      </c>
      <c r="H282" t="s">
        <v>101</v>
      </c>
      <c r="I282" t="s">
        <v>1564</v>
      </c>
      <c r="J282" t="s">
        <v>694</v>
      </c>
      <c r="K282" t="b">
        <v>0</v>
      </c>
      <c r="L282" t="b">
        <v>1</v>
      </c>
      <c r="M282" t="b">
        <v>0</v>
      </c>
      <c r="N282">
        <v>0.7</v>
      </c>
      <c r="O282" s="149">
        <v>1</v>
      </c>
      <c r="P282" s="149" t="s">
        <v>1796</v>
      </c>
      <c r="Q282" s="149">
        <v>1</v>
      </c>
      <c r="R282" s="149">
        <v>13.47</v>
      </c>
      <c r="S282" t="s">
        <v>1470</v>
      </c>
      <c r="T282"/>
      <c r="U282">
        <v>63.477499999999999</v>
      </c>
      <c r="V282">
        <v>-162.03829999999999</v>
      </c>
      <c r="Y282">
        <f>VLOOKUP(F282,'LOOKUP OPERATOR 05032023'!$A$2:$P$173,16,FALSE)</f>
        <v>169</v>
      </c>
    </row>
    <row r="283" spans="1:25" x14ac:dyDescent="0.25">
      <c r="A283" s="149">
        <v>331670</v>
      </c>
      <c r="B283" s="149" t="s">
        <v>1327</v>
      </c>
      <c r="C283" s="149">
        <v>57061</v>
      </c>
      <c r="D283" s="149">
        <v>331670</v>
      </c>
      <c r="E283" t="s">
        <v>138</v>
      </c>
      <c r="F283" t="s">
        <v>1466</v>
      </c>
      <c r="G283" s="149">
        <v>221</v>
      </c>
      <c r="H283" t="s">
        <v>101</v>
      </c>
      <c r="I283" t="s">
        <v>1564</v>
      </c>
      <c r="J283" t="s">
        <v>694</v>
      </c>
      <c r="K283" t="b">
        <v>0</v>
      </c>
      <c r="L283" t="b">
        <v>1</v>
      </c>
      <c r="M283" t="b">
        <v>0</v>
      </c>
      <c r="N283">
        <v>0.7</v>
      </c>
      <c r="O283" s="149">
        <v>1</v>
      </c>
      <c r="P283" s="149" t="s">
        <v>1796</v>
      </c>
      <c r="Q283" s="149">
        <v>1</v>
      </c>
      <c r="R283" s="149">
        <v>13.47</v>
      </c>
      <c r="S283" t="s">
        <v>1470</v>
      </c>
      <c r="T283"/>
      <c r="U283">
        <v>63.477499999999999</v>
      </c>
      <c r="V283">
        <v>-162.03829999999999</v>
      </c>
      <c r="Y283">
        <f>VLOOKUP(F283,'LOOKUP OPERATOR 05032023'!$A$2:$P$173,16,FALSE)</f>
        <v>169</v>
      </c>
    </row>
    <row r="284" spans="1:25" x14ac:dyDescent="0.25">
      <c r="A284" s="149">
        <v>331680</v>
      </c>
      <c r="B284" s="149" t="s">
        <v>693</v>
      </c>
      <c r="C284" s="149">
        <v>6347</v>
      </c>
      <c r="D284" s="149">
        <v>331680</v>
      </c>
      <c r="E284" t="s">
        <v>146</v>
      </c>
      <c r="F284" t="s">
        <v>1466</v>
      </c>
      <c r="G284" s="149">
        <v>221</v>
      </c>
      <c r="H284" t="s">
        <v>101</v>
      </c>
      <c r="I284" t="s">
        <v>1873</v>
      </c>
      <c r="J284" t="s">
        <v>694</v>
      </c>
      <c r="K284" t="b">
        <v>0</v>
      </c>
      <c r="L284" t="b">
        <v>1</v>
      </c>
      <c r="M284" t="b">
        <v>1</v>
      </c>
      <c r="N284">
        <v>2</v>
      </c>
      <c r="O284" s="149">
        <v>1</v>
      </c>
      <c r="P284" s="149" t="s">
        <v>1796</v>
      </c>
      <c r="Q284" s="149">
        <v>1</v>
      </c>
      <c r="R284" s="149">
        <v>13.47</v>
      </c>
      <c r="S284" t="s">
        <v>1470</v>
      </c>
      <c r="T284"/>
      <c r="U284">
        <v>63.521047000000003</v>
      </c>
      <c r="V284">
        <v>-162.28632200000001</v>
      </c>
      <c r="W284" s="149" t="s">
        <v>1797</v>
      </c>
      <c r="Y284">
        <f>VLOOKUP(F284,'LOOKUP OPERATOR 05032023'!$A$2:$P$173,16,FALSE)</f>
        <v>169</v>
      </c>
    </row>
    <row r="285" spans="1:25" x14ac:dyDescent="0.25">
      <c r="A285" s="149">
        <v>331680</v>
      </c>
      <c r="B285" s="149" t="s">
        <v>693</v>
      </c>
      <c r="C285" s="149">
        <v>57055</v>
      </c>
      <c r="D285" s="149">
        <v>331680</v>
      </c>
      <c r="E285" t="s">
        <v>146</v>
      </c>
      <c r="F285" t="s">
        <v>1466</v>
      </c>
      <c r="G285" s="149">
        <v>221</v>
      </c>
      <c r="H285" t="s">
        <v>101</v>
      </c>
      <c r="I285" t="s">
        <v>1873</v>
      </c>
      <c r="J285" t="s">
        <v>694</v>
      </c>
      <c r="K285" t="b">
        <v>1</v>
      </c>
      <c r="L285" t="b">
        <v>1</v>
      </c>
      <c r="M285" t="b">
        <v>1</v>
      </c>
      <c r="N285">
        <v>2</v>
      </c>
      <c r="O285" s="149">
        <v>1</v>
      </c>
      <c r="P285" s="149" t="s">
        <v>1796</v>
      </c>
      <c r="Q285" s="149">
        <v>1</v>
      </c>
      <c r="R285" s="149">
        <v>13.47</v>
      </c>
      <c r="S285" t="s">
        <v>1470</v>
      </c>
      <c r="T285"/>
      <c r="U285">
        <v>63.521047000000003</v>
      </c>
      <c r="V285">
        <v>-162.28632200000001</v>
      </c>
      <c r="W285" s="149" t="s">
        <v>1797</v>
      </c>
      <c r="Y285">
        <f>VLOOKUP(F285,'LOOKUP OPERATOR 05032023'!$A$2:$P$173,16,FALSE)</f>
        <v>169</v>
      </c>
    </row>
    <row r="286" spans="1:25" x14ac:dyDescent="0.25">
      <c r="A286" s="149">
        <v>331690</v>
      </c>
      <c r="B286" s="149" t="s">
        <v>695</v>
      </c>
      <c r="C286" s="149">
        <v>6348</v>
      </c>
      <c r="D286" s="149">
        <v>331690</v>
      </c>
      <c r="E286" t="s">
        <v>148</v>
      </c>
      <c r="F286" t="s">
        <v>1466</v>
      </c>
      <c r="G286" s="149">
        <v>221</v>
      </c>
      <c r="H286" t="s">
        <v>101</v>
      </c>
      <c r="I286" t="s">
        <v>1598</v>
      </c>
      <c r="J286" t="s">
        <v>696</v>
      </c>
      <c r="K286" t="b">
        <v>1</v>
      </c>
      <c r="L286" t="b">
        <v>1</v>
      </c>
      <c r="M286" s="137" t="b">
        <v>1</v>
      </c>
      <c r="N286">
        <v>2.4</v>
      </c>
      <c r="O286" s="149">
        <v>1</v>
      </c>
      <c r="P286" s="149" t="s">
        <v>1796</v>
      </c>
      <c r="Q286" s="149">
        <v>1</v>
      </c>
      <c r="R286" s="149">
        <v>12.5</v>
      </c>
      <c r="S286" t="s">
        <v>1470</v>
      </c>
      <c r="T286"/>
      <c r="U286">
        <v>59.059744000000002</v>
      </c>
      <c r="V286">
        <v>-160.380278</v>
      </c>
      <c r="W286" s="149" t="s">
        <v>1797</v>
      </c>
      <c r="Y286">
        <f>VLOOKUP(F286,'LOOKUP OPERATOR 05032023'!$A$2:$P$173,16,FALSE)</f>
        <v>169</v>
      </c>
    </row>
    <row r="287" spans="1:25" x14ac:dyDescent="0.25">
      <c r="A287" s="149">
        <v>331700</v>
      </c>
      <c r="B287" s="149" t="s">
        <v>697</v>
      </c>
      <c r="C287" s="149">
        <v>6349</v>
      </c>
      <c r="D287" s="149">
        <v>331700</v>
      </c>
      <c r="E287" t="s">
        <v>149</v>
      </c>
      <c r="F287" t="s">
        <v>1466</v>
      </c>
      <c r="G287" s="149">
        <v>221</v>
      </c>
      <c r="H287" t="s">
        <v>101</v>
      </c>
      <c r="I287" t="s">
        <v>1511</v>
      </c>
      <c r="J287" t="s">
        <v>698</v>
      </c>
      <c r="K287" t="b">
        <v>0</v>
      </c>
      <c r="L287" t="b">
        <v>1</v>
      </c>
      <c r="M287" t="b">
        <v>1</v>
      </c>
      <c r="N287">
        <v>1.7</v>
      </c>
      <c r="O287" s="149">
        <v>1</v>
      </c>
      <c r="P287" s="149" t="s">
        <v>1796</v>
      </c>
      <c r="Q287" s="149">
        <v>1</v>
      </c>
      <c r="R287" s="149">
        <v>13.47</v>
      </c>
      <c r="S287" t="s">
        <v>1470</v>
      </c>
      <c r="T287"/>
      <c r="U287">
        <v>60.530141999999998</v>
      </c>
      <c r="V287">
        <v>-165.108575</v>
      </c>
      <c r="W287" s="149" t="s">
        <v>1797</v>
      </c>
      <c r="Y287">
        <f>VLOOKUP(F287,'LOOKUP OPERATOR 05032023'!$A$2:$P$173,16,FALSE)</f>
        <v>169</v>
      </c>
    </row>
    <row r="288" spans="1:25" x14ac:dyDescent="0.25">
      <c r="A288" s="149">
        <v>331700</v>
      </c>
      <c r="B288" s="149" t="s">
        <v>697</v>
      </c>
      <c r="C288" s="149">
        <v>57067</v>
      </c>
      <c r="D288" s="149">
        <v>331700</v>
      </c>
      <c r="E288" t="s">
        <v>149</v>
      </c>
      <c r="F288" t="s">
        <v>1466</v>
      </c>
      <c r="G288" s="149">
        <v>221</v>
      </c>
      <c r="H288" t="s">
        <v>101</v>
      </c>
      <c r="I288" t="s">
        <v>1511</v>
      </c>
      <c r="J288" t="s">
        <v>698</v>
      </c>
      <c r="K288" t="b">
        <v>1</v>
      </c>
      <c r="L288" t="b">
        <v>1</v>
      </c>
      <c r="M288" t="b">
        <v>1</v>
      </c>
      <c r="N288">
        <v>1.7</v>
      </c>
      <c r="O288" s="149">
        <v>1</v>
      </c>
      <c r="P288" s="149" t="s">
        <v>1796</v>
      </c>
      <c r="Q288" s="149">
        <v>1</v>
      </c>
      <c r="R288" s="149">
        <v>13.47</v>
      </c>
      <c r="S288" t="s">
        <v>1470</v>
      </c>
      <c r="T288"/>
      <c r="U288">
        <v>60.530141999999998</v>
      </c>
      <c r="V288">
        <v>-165.108575</v>
      </c>
      <c r="W288" s="149" t="s">
        <v>1797</v>
      </c>
      <c r="Y288">
        <f>VLOOKUP(F288,'LOOKUP OPERATOR 05032023'!$A$2:$P$173,16,FALSE)</f>
        <v>169</v>
      </c>
    </row>
    <row r="289" spans="1:25" x14ac:dyDescent="0.25">
      <c r="A289" s="149">
        <v>331720</v>
      </c>
      <c r="B289" s="149" t="s">
        <v>699</v>
      </c>
      <c r="C289" s="149">
        <v>57054</v>
      </c>
      <c r="D289" s="149">
        <v>331720</v>
      </c>
      <c r="E289" t="s">
        <v>1382</v>
      </c>
      <c r="F289" t="s">
        <v>1466</v>
      </c>
      <c r="G289" s="149">
        <v>221</v>
      </c>
      <c r="H289" t="s">
        <v>101</v>
      </c>
      <c r="I289" t="s">
        <v>1482</v>
      </c>
      <c r="J289" t="s">
        <v>700</v>
      </c>
      <c r="K289" t="b">
        <v>1</v>
      </c>
      <c r="L289" t="b">
        <v>1</v>
      </c>
      <c r="M289" s="137" t="b">
        <v>0</v>
      </c>
      <c r="N289">
        <v>1.1000000000000001</v>
      </c>
      <c r="O289" s="149">
        <v>1</v>
      </c>
      <c r="P289" s="149" t="s">
        <v>1796</v>
      </c>
      <c r="Q289" s="149">
        <v>1</v>
      </c>
      <c r="R289" s="149">
        <v>13.47</v>
      </c>
      <c r="S289" t="s">
        <v>1470</v>
      </c>
      <c r="T289"/>
      <c r="U289">
        <v>61.526857999999997</v>
      </c>
      <c r="V289">
        <v>-160.348128</v>
      </c>
      <c r="W289" s="149" t="s">
        <v>1797</v>
      </c>
      <c r="Y289">
        <f>VLOOKUP(F289,'LOOKUP OPERATOR 05032023'!$A$2:$P$173,16,FALSE)</f>
        <v>169</v>
      </c>
    </row>
    <row r="290" spans="1:25" x14ac:dyDescent="0.25">
      <c r="A290" s="149">
        <v>332900</v>
      </c>
      <c r="B290" s="149" t="s">
        <v>701</v>
      </c>
      <c r="C290" s="149">
        <v>6637</v>
      </c>
      <c r="D290" s="149">
        <v>332900</v>
      </c>
      <c r="E290" t="s">
        <v>382</v>
      </c>
      <c r="F290" t="s">
        <v>1466</v>
      </c>
      <c r="G290" s="149">
        <v>221</v>
      </c>
      <c r="H290" t="s">
        <v>101</v>
      </c>
      <c r="I290" t="s">
        <v>1619</v>
      </c>
      <c r="J290" t="s">
        <v>702</v>
      </c>
      <c r="K290" t="b">
        <v>1</v>
      </c>
      <c r="L290" t="b">
        <v>1</v>
      </c>
      <c r="M290" s="149" t="s">
        <v>1801</v>
      </c>
      <c r="N290">
        <v>4.16</v>
      </c>
      <c r="O290" s="149">
        <v>1</v>
      </c>
      <c r="P290" s="149" t="s">
        <v>1796</v>
      </c>
      <c r="Q290" s="149">
        <v>1</v>
      </c>
      <c r="R290" s="149">
        <v>4.16</v>
      </c>
      <c r="S290" t="s">
        <v>1470</v>
      </c>
      <c r="T290"/>
      <c r="U290">
        <v>59.544553000000001</v>
      </c>
      <c r="V290">
        <v>-139.72430600000001</v>
      </c>
      <c r="W290" s="149" t="s">
        <v>1797</v>
      </c>
      <c r="Y290">
        <f>VLOOKUP(F290,'LOOKUP OPERATOR 05032023'!$A$2:$P$173,16,FALSE)</f>
        <v>169</v>
      </c>
    </row>
    <row r="291" spans="1:25" x14ac:dyDescent="0.25">
      <c r="A291" s="149">
        <v>331260</v>
      </c>
      <c r="B291" s="149" t="s">
        <v>703</v>
      </c>
      <c r="C291" s="149">
        <v>6310</v>
      </c>
      <c r="D291" s="149">
        <v>331260</v>
      </c>
      <c r="E291" t="s">
        <v>104</v>
      </c>
      <c r="F291" t="s">
        <v>1466</v>
      </c>
      <c r="G291" s="149">
        <v>221</v>
      </c>
      <c r="H291" t="s">
        <v>101</v>
      </c>
      <c r="I291" t="s">
        <v>1656</v>
      </c>
      <c r="J291" t="s">
        <v>704</v>
      </c>
      <c r="K291" t="b">
        <v>0</v>
      </c>
      <c r="L291" t="b">
        <v>1</v>
      </c>
      <c r="M291" s="173" t="s">
        <v>1801</v>
      </c>
      <c r="N291">
        <v>0.503</v>
      </c>
      <c r="O291" s="149">
        <v>1</v>
      </c>
      <c r="P291" s="149" t="s">
        <v>1796</v>
      </c>
      <c r="Q291" s="149">
        <v>1</v>
      </c>
      <c r="R291" s="149">
        <v>7.2</v>
      </c>
      <c r="S291"/>
      <c r="T291"/>
      <c r="U291">
        <v>62.656109999999998</v>
      </c>
      <c r="V291">
        <v>-160.20667</v>
      </c>
      <c r="W291" s="149" t="s">
        <v>1797</v>
      </c>
      <c r="Y291">
        <f>VLOOKUP(F291,'LOOKUP OPERATOR 05032023'!$A$2:$P$173,16,FALSE)</f>
        <v>169</v>
      </c>
    </row>
    <row r="292" spans="1:25" x14ac:dyDescent="0.25">
      <c r="B292" s="149" t="s">
        <v>591</v>
      </c>
      <c r="C292" s="149">
        <v>63</v>
      </c>
      <c r="E292" t="s">
        <v>71</v>
      </c>
      <c r="F292" t="s">
        <v>1461</v>
      </c>
      <c r="G292" s="149">
        <v>213</v>
      </c>
      <c r="H292" t="s">
        <v>67</v>
      </c>
      <c r="I292" t="s">
        <v>1463</v>
      </c>
      <c r="J292" t="s">
        <v>583</v>
      </c>
      <c r="K292" t="b">
        <v>1</v>
      </c>
      <c r="L292" t="b">
        <v>0</v>
      </c>
      <c r="M292" t="b">
        <v>0</v>
      </c>
      <c r="N292">
        <v>9.6999999999999993</v>
      </c>
      <c r="O292" s="149">
        <v>1</v>
      </c>
      <c r="P292" s="149" t="s">
        <v>1796</v>
      </c>
      <c r="Q292" s="149">
        <v>1</v>
      </c>
      <c r="R292" s="149">
        <v>12</v>
      </c>
      <c r="S292" t="s">
        <v>1470</v>
      </c>
      <c r="T292"/>
      <c r="U292">
        <v>58.310699999999997</v>
      </c>
      <c r="V292">
        <v>-134.41739999999999</v>
      </c>
      <c r="Y292">
        <f>VLOOKUP(F292,'LOOKUP OPERATOR 05032023'!$A$2:$P$173,16,FALSE)</f>
        <v>1</v>
      </c>
    </row>
    <row r="293" spans="1:25" x14ac:dyDescent="0.25">
      <c r="A293" s="149">
        <v>331290</v>
      </c>
      <c r="B293" s="149" t="s">
        <v>705</v>
      </c>
      <c r="C293" s="149">
        <v>6312</v>
      </c>
      <c r="D293" s="149">
        <v>331290</v>
      </c>
      <c r="E293" t="s">
        <v>107</v>
      </c>
      <c r="F293" t="s">
        <v>1466</v>
      </c>
      <c r="G293" s="149">
        <v>221</v>
      </c>
      <c r="H293" t="s">
        <v>101</v>
      </c>
      <c r="I293" t="s">
        <v>1714</v>
      </c>
      <c r="J293" t="s">
        <v>706</v>
      </c>
      <c r="K293" t="b">
        <v>0</v>
      </c>
      <c r="L293" t="b">
        <v>1</v>
      </c>
      <c r="M293" s="173" t="s">
        <v>1801</v>
      </c>
      <c r="N293">
        <v>0.57899999999999996</v>
      </c>
      <c r="O293" s="149">
        <v>1</v>
      </c>
      <c r="P293" s="149" t="s">
        <v>1796</v>
      </c>
      <c r="Q293" s="149">
        <v>1</v>
      </c>
      <c r="R293" s="149">
        <v>7.2</v>
      </c>
      <c r="S293"/>
      <c r="T293"/>
      <c r="U293">
        <v>60.218890000000002</v>
      </c>
      <c r="V293">
        <v>-162.02444</v>
      </c>
      <c r="W293" s="149" t="s">
        <v>1797</v>
      </c>
      <c r="Y293">
        <f>VLOOKUP(F293,'LOOKUP OPERATOR 05032023'!$A$2:$P$173,16,FALSE)</f>
        <v>169</v>
      </c>
    </row>
    <row r="294" spans="1:25" x14ac:dyDescent="0.25">
      <c r="A294" s="149">
        <v>331950</v>
      </c>
      <c r="B294" s="149" t="s">
        <v>1328</v>
      </c>
      <c r="D294" s="149">
        <v>331950</v>
      </c>
      <c r="E294" t="s">
        <v>108</v>
      </c>
      <c r="F294" t="s">
        <v>1466</v>
      </c>
      <c r="G294" s="149">
        <v>221</v>
      </c>
      <c r="H294" t="s">
        <v>101</v>
      </c>
      <c r="I294" t="s">
        <v>1874</v>
      </c>
      <c r="J294" t="s">
        <v>1329</v>
      </c>
      <c r="K294" t="b">
        <v>0</v>
      </c>
      <c r="L294" t="b">
        <v>1</v>
      </c>
      <c r="M294" s="149" t="s">
        <v>1798</v>
      </c>
      <c r="O294" s="149">
        <v>1</v>
      </c>
      <c r="P294" s="149" t="s">
        <v>1796</v>
      </c>
      <c r="Q294" s="149">
        <v>1</v>
      </c>
      <c r="R294" s="149">
        <v>7.2</v>
      </c>
      <c r="S294"/>
      <c r="T294"/>
      <c r="U294" t="s">
        <v>501</v>
      </c>
      <c r="W294" s="149" t="s">
        <v>1797</v>
      </c>
      <c r="Y294">
        <f>VLOOKUP(F294,'LOOKUP OPERATOR 05032023'!$A$2:$P$173,16,FALSE)</f>
        <v>169</v>
      </c>
    </row>
    <row r="295" spans="1:25" x14ac:dyDescent="0.25">
      <c r="A295" s="149">
        <v>331330</v>
      </c>
      <c r="B295" s="149" t="s">
        <v>707</v>
      </c>
      <c r="C295" s="149">
        <v>6316</v>
      </c>
      <c r="D295" s="149">
        <v>331330</v>
      </c>
      <c r="E295" t="s">
        <v>112</v>
      </c>
      <c r="F295" t="s">
        <v>1466</v>
      </c>
      <c r="G295" s="149">
        <v>221</v>
      </c>
      <c r="H295" t="s">
        <v>101</v>
      </c>
      <c r="I295" t="s">
        <v>1731</v>
      </c>
      <c r="J295" t="s">
        <v>708</v>
      </c>
      <c r="K295" t="b">
        <v>0</v>
      </c>
      <c r="L295" t="b">
        <v>1</v>
      </c>
      <c r="M295" s="149" t="s">
        <v>1801</v>
      </c>
      <c r="N295">
        <v>0.66100000000000003</v>
      </c>
      <c r="O295" s="149">
        <v>1</v>
      </c>
      <c r="P295" s="149" t="s">
        <v>1796</v>
      </c>
      <c r="Q295" s="149">
        <v>1</v>
      </c>
      <c r="R295" s="149">
        <v>7.2</v>
      </c>
      <c r="S295"/>
      <c r="T295"/>
      <c r="U295">
        <v>59.11889</v>
      </c>
      <c r="V295">
        <v>-161.58750000000001</v>
      </c>
      <c r="W295" s="149" t="s">
        <v>1797</v>
      </c>
      <c r="Y295">
        <f>VLOOKUP(F295,'LOOKUP OPERATOR 05032023'!$A$2:$P$173,16,FALSE)</f>
        <v>169</v>
      </c>
    </row>
    <row r="296" spans="1:25" x14ac:dyDescent="0.25">
      <c r="A296" s="149">
        <v>331340</v>
      </c>
      <c r="B296" s="149" t="s">
        <v>709</v>
      </c>
      <c r="C296" s="149">
        <v>6317</v>
      </c>
      <c r="D296" s="149">
        <v>331340</v>
      </c>
      <c r="E296" t="s">
        <v>113</v>
      </c>
      <c r="F296" t="s">
        <v>1466</v>
      </c>
      <c r="G296" s="149">
        <v>221</v>
      </c>
      <c r="H296" t="s">
        <v>101</v>
      </c>
      <c r="I296" t="s">
        <v>1732</v>
      </c>
      <c r="J296" t="s">
        <v>710</v>
      </c>
      <c r="K296" t="b">
        <v>0</v>
      </c>
      <c r="L296" t="b">
        <v>1</v>
      </c>
      <c r="M296" s="173" t="s">
        <v>1798</v>
      </c>
      <c r="N296">
        <v>0.60699999999999998</v>
      </c>
      <c r="O296" s="149">
        <v>1</v>
      </c>
      <c r="P296" s="149" t="s">
        <v>1796</v>
      </c>
      <c r="Q296" s="149">
        <v>1</v>
      </c>
      <c r="R296" s="149">
        <v>7.2</v>
      </c>
      <c r="S296"/>
      <c r="T296"/>
      <c r="U296">
        <v>62.90361</v>
      </c>
      <c r="V296">
        <v>-160.06471999999999</v>
      </c>
      <c r="W296" s="149" t="s">
        <v>1797</v>
      </c>
      <c r="Y296">
        <f>VLOOKUP(F296,'LOOKUP OPERATOR 05032023'!$A$2:$P$173,16,FALSE)</f>
        <v>169</v>
      </c>
    </row>
    <row r="297" spans="1:25" x14ac:dyDescent="0.25">
      <c r="A297" s="149">
        <v>331350</v>
      </c>
      <c r="B297" s="149" t="s">
        <v>711</v>
      </c>
      <c r="C297" s="149">
        <v>6318</v>
      </c>
      <c r="D297" s="149">
        <v>331350</v>
      </c>
      <c r="E297" t="s">
        <v>114</v>
      </c>
      <c r="F297" t="s">
        <v>1466</v>
      </c>
      <c r="G297" s="149">
        <v>221</v>
      </c>
      <c r="H297" t="s">
        <v>101</v>
      </c>
      <c r="I297" t="s">
        <v>1738</v>
      </c>
      <c r="J297" t="s">
        <v>712</v>
      </c>
      <c r="K297" t="b">
        <v>0</v>
      </c>
      <c r="L297" t="b">
        <v>1</v>
      </c>
      <c r="M297" s="173" t="s">
        <v>1798</v>
      </c>
      <c r="N297">
        <v>0.69300000000000006</v>
      </c>
      <c r="O297" s="149">
        <v>1</v>
      </c>
      <c r="P297" s="149" t="s">
        <v>1796</v>
      </c>
      <c r="Q297" s="149">
        <v>1</v>
      </c>
      <c r="R297" s="149">
        <v>7.2</v>
      </c>
      <c r="S297"/>
      <c r="T297"/>
      <c r="U297">
        <v>62.199440000000003</v>
      </c>
      <c r="V297">
        <v>-159.77139</v>
      </c>
      <c r="W297" s="149" t="s">
        <v>1797</v>
      </c>
      <c r="Y297">
        <f>VLOOKUP(F297,'LOOKUP OPERATOR 05032023'!$A$2:$P$173,16,FALSE)</f>
        <v>169</v>
      </c>
    </row>
    <row r="298" spans="1:25" x14ac:dyDescent="0.25">
      <c r="A298" s="149">
        <v>331370</v>
      </c>
      <c r="B298" s="149" t="s">
        <v>713</v>
      </c>
      <c r="C298" s="149">
        <v>6320</v>
      </c>
      <c r="D298" s="149">
        <v>331370</v>
      </c>
      <c r="E298" t="s">
        <v>116</v>
      </c>
      <c r="F298" t="s">
        <v>1466</v>
      </c>
      <c r="G298" s="149">
        <v>221</v>
      </c>
      <c r="H298" t="s">
        <v>101</v>
      </c>
      <c r="I298" t="s">
        <v>1743</v>
      </c>
      <c r="J298" t="s">
        <v>714</v>
      </c>
      <c r="K298" t="b">
        <v>0</v>
      </c>
      <c r="L298" t="b">
        <v>1</v>
      </c>
      <c r="M298" s="149" t="s">
        <v>1801</v>
      </c>
      <c r="N298">
        <v>0.8</v>
      </c>
      <c r="O298" s="149">
        <v>1</v>
      </c>
      <c r="P298" s="149" t="s">
        <v>1796</v>
      </c>
      <c r="Q298" s="149">
        <v>1</v>
      </c>
      <c r="R298" s="149">
        <v>7.2</v>
      </c>
      <c r="S298"/>
      <c r="T298"/>
      <c r="U298">
        <v>65.698610000000002</v>
      </c>
      <c r="V298">
        <v>-156.39972</v>
      </c>
      <c r="W298" s="149" t="s">
        <v>1797</v>
      </c>
      <c r="Y298">
        <f>VLOOKUP(F298,'LOOKUP OPERATOR 05032023'!$A$2:$P$173,16,FALSE)</f>
        <v>169</v>
      </c>
    </row>
    <row r="299" spans="1:25" x14ac:dyDescent="0.25">
      <c r="A299" s="149">
        <v>331380</v>
      </c>
      <c r="B299" s="149" t="s">
        <v>715</v>
      </c>
      <c r="C299" s="149">
        <v>6322</v>
      </c>
      <c r="D299" s="149">
        <v>331380</v>
      </c>
      <c r="E299" t="s">
        <v>117</v>
      </c>
      <c r="F299" t="s">
        <v>1466</v>
      </c>
      <c r="G299" s="149">
        <v>221</v>
      </c>
      <c r="H299" t="s">
        <v>101</v>
      </c>
      <c r="I299" t="s">
        <v>1751</v>
      </c>
      <c r="J299" t="s">
        <v>716</v>
      </c>
      <c r="K299" t="b">
        <v>0</v>
      </c>
      <c r="L299" t="b">
        <v>1</v>
      </c>
      <c r="M299" s="149" t="s">
        <v>1801</v>
      </c>
      <c r="N299">
        <v>0.83499999999999996</v>
      </c>
      <c r="O299" s="149">
        <v>1</v>
      </c>
      <c r="P299" s="149" t="s">
        <v>1796</v>
      </c>
      <c r="Q299" s="149">
        <v>1</v>
      </c>
      <c r="R299" s="149">
        <v>7.2</v>
      </c>
      <c r="S299"/>
      <c r="T299"/>
      <c r="U299">
        <v>64.327219999999997</v>
      </c>
      <c r="V299">
        <v>-158.72193999999999</v>
      </c>
      <c r="W299" s="149" t="s">
        <v>1797</v>
      </c>
      <c r="Y299">
        <f>VLOOKUP(F299,'LOOKUP OPERATOR 05032023'!$A$2:$P$173,16,FALSE)</f>
        <v>169</v>
      </c>
    </row>
    <row r="300" spans="1:25" x14ac:dyDescent="0.25">
      <c r="A300" s="149">
        <v>331450</v>
      </c>
      <c r="B300" s="149" t="s">
        <v>717</v>
      </c>
      <c r="C300" s="149">
        <v>6327</v>
      </c>
      <c r="D300" s="149">
        <v>331450</v>
      </c>
      <c r="E300" t="s">
        <v>124</v>
      </c>
      <c r="F300" t="s">
        <v>1466</v>
      </c>
      <c r="G300" s="149">
        <v>221</v>
      </c>
      <c r="H300" t="s">
        <v>101</v>
      </c>
      <c r="I300" t="s">
        <v>1492</v>
      </c>
      <c r="J300" t="s">
        <v>718</v>
      </c>
      <c r="K300" t="b">
        <v>0</v>
      </c>
      <c r="L300" t="b">
        <v>1</v>
      </c>
      <c r="M300" s="149" t="s">
        <v>1801</v>
      </c>
      <c r="N300">
        <v>0.84899999999999998</v>
      </c>
      <c r="O300" s="149">
        <v>1</v>
      </c>
      <c r="P300" s="149" t="s">
        <v>1796</v>
      </c>
      <c r="Q300" s="149">
        <v>1</v>
      </c>
      <c r="R300" s="149">
        <v>7.2</v>
      </c>
      <c r="S300"/>
      <c r="T300"/>
      <c r="U300">
        <v>60.388060000000003</v>
      </c>
      <c r="V300">
        <v>-166.185</v>
      </c>
      <c r="W300" s="149" t="s">
        <v>1797</v>
      </c>
      <c r="Y300">
        <f>VLOOKUP(F300,'LOOKUP OPERATOR 05032023'!$A$2:$P$173,16,FALSE)</f>
        <v>169</v>
      </c>
    </row>
    <row r="301" spans="1:25" x14ac:dyDescent="0.25">
      <c r="A301" s="149">
        <v>331460</v>
      </c>
      <c r="B301" s="149" t="s">
        <v>719</v>
      </c>
      <c r="C301" s="149">
        <v>6328</v>
      </c>
      <c r="D301" s="149">
        <v>331460</v>
      </c>
      <c r="E301" t="s">
        <v>125</v>
      </c>
      <c r="F301" t="s">
        <v>1466</v>
      </c>
      <c r="G301" s="149">
        <v>221</v>
      </c>
      <c r="H301" t="s">
        <v>101</v>
      </c>
      <c r="I301" t="s">
        <v>1495</v>
      </c>
      <c r="J301" t="s">
        <v>720</v>
      </c>
      <c r="K301" t="b">
        <v>0</v>
      </c>
      <c r="L301" t="b">
        <v>1</v>
      </c>
      <c r="M301" s="149" t="s">
        <v>1801</v>
      </c>
      <c r="N301">
        <v>0.64700000000000002</v>
      </c>
      <c r="O301" s="149">
        <v>1</v>
      </c>
      <c r="P301" s="149" t="s">
        <v>1796</v>
      </c>
      <c r="Q301" s="149">
        <v>1</v>
      </c>
      <c r="R301" s="149">
        <v>7.2</v>
      </c>
      <c r="S301"/>
      <c r="T301"/>
      <c r="U301">
        <v>65.153329999999997</v>
      </c>
      <c r="V301">
        <v>-149.33694</v>
      </c>
      <c r="W301" s="149" t="s">
        <v>1797</v>
      </c>
      <c r="Y301">
        <f>VLOOKUP(F301,'LOOKUP OPERATOR 05032023'!$A$2:$P$173,16,FALSE)</f>
        <v>169</v>
      </c>
    </row>
    <row r="302" spans="1:25" x14ac:dyDescent="0.25">
      <c r="A302" s="149">
        <v>331490</v>
      </c>
      <c r="B302" s="149" t="s">
        <v>1330</v>
      </c>
      <c r="D302" s="149">
        <v>331490</v>
      </c>
      <c r="E302" t="s">
        <v>128</v>
      </c>
      <c r="F302" t="s">
        <v>1466</v>
      </c>
      <c r="G302" s="149">
        <v>221</v>
      </c>
      <c r="H302" t="s">
        <v>101</v>
      </c>
      <c r="I302" t="s">
        <v>1511</v>
      </c>
      <c r="J302" t="s">
        <v>698</v>
      </c>
      <c r="K302" t="b">
        <v>0</v>
      </c>
      <c r="L302" t="b">
        <v>1</v>
      </c>
      <c r="M302" s="149" t="s">
        <v>1798</v>
      </c>
      <c r="N302">
        <v>0.34400000000000003</v>
      </c>
      <c r="O302" s="149">
        <v>1</v>
      </c>
      <c r="P302" s="149" t="s">
        <v>1796</v>
      </c>
      <c r="Q302" s="149">
        <v>1</v>
      </c>
      <c r="R302" s="149">
        <v>7.2</v>
      </c>
      <c r="S302"/>
      <c r="T302"/>
      <c r="U302">
        <v>60.479439999999997</v>
      </c>
      <c r="V302">
        <v>-164.72389000000001</v>
      </c>
      <c r="Y302">
        <f>VLOOKUP(F302,'LOOKUP OPERATOR 05032023'!$A$2:$P$173,16,FALSE)</f>
        <v>169</v>
      </c>
    </row>
    <row r="303" spans="1:25" x14ac:dyDescent="0.25">
      <c r="B303" s="149" t="s">
        <v>592</v>
      </c>
      <c r="C303" s="149">
        <v>59793</v>
      </c>
      <c r="E303" t="s">
        <v>593</v>
      </c>
      <c r="F303" t="s">
        <v>1461</v>
      </c>
      <c r="G303" s="149">
        <v>213</v>
      </c>
      <c r="H303" t="s">
        <v>67</v>
      </c>
      <c r="I303" t="s">
        <v>1463</v>
      </c>
      <c r="J303" t="s">
        <v>583</v>
      </c>
      <c r="K303" t="b">
        <v>1</v>
      </c>
      <c r="L303" t="b">
        <v>0</v>
      </c>
      <c r="M303" t="b">
        <v>0</v>
      </c>
      <c r="N303">
        <v>41.7</v>
      </c>
      <c r="O303" s="149">
        <v>1</v>
      </c>
      <c r="P303" s="149" t="s">
        <v>1796</v>
      </c>
      <c r="Q303" s="149">
        <v>1</v>
      </c>
      <c r="R303" s="149">
        <v>69</v>
      </c>
      <c r="S303" t="s">
        <v>1470</v>
      </c>
      <c r="T303"/>
      <c r="U303">
        <v>58.367635</v>
      </c>
      <c r="V303">
        <v>-134.60802000000001</v>
      </c>
      <c r="Y303">
        <f>VLOOKUP(F303,'LOOKUP OPERATOR 05032023'!$A$2:$P$173,16,FALSE)</f>
        <v>1</v>
      </c>
    </row>
    <row r="304" spans="1:25" x14ac:dyDescent="0.25">
      <c r="A304" s="149">
        <v>331520</v>
      </c>
      <c r="B304" s="149" t="s">
        <v>721</v>
      </c>
      <c r="C304" s="149">
        <v>6332</v>
      </c>
      <c r="D304" s="149">
        <v>331520</v>
      </c>
      <c r="E304" t="s">
        <v>131</v>
      </c>
      <c r="F304" t="s">
        <v>1466</v>
      </c>
      <c r="G304" s="149">
        <v>221</v>
      </c>
      <c r="H304" t="s">
        <v>101</v>
      </c>
      <c r="I304" t="s">
        <v>1525</v>
      </c>
      <c r="J304" t="s">
        <v>722</v>
      </c>
      <c r="K304" t="b">
        <v>0</v>
      </c>
      <c r="L304" t="b">
        <v>1</v>
      </c>
      <c r="M304" s="149" t="b">
        <v>0</v>
      </c>
      <c r="N304">
        <v>0.98899999999999999</v>
      </c>
      <c r="O304" s="149">
        <v>1</v>
      </c>
      <c r="P304" s="149" t="s">
        <v>1796</v>
      </c>
      <c r="Q304" s="149">
        <v>1</v>
      </c>
      <c r="R304" s="149">
        <v>7.2</v>
      </c>
      <c r="S304"/>
      <c r="T304"/>
      <c r="U304">
        <v>64.719440000000006</v>
      </c>
      <c r="V304">
        <v>-158.10306</v>
      </c>
      <c r="W304" s="149" t="s">
        <v>1797</v>
      </c>
      <c r="Y304">
        <f>VLOOKUP(F304,'LOOKUP OPERATOR 05032023'!$A$2:$P$173,16,FALSE)</f>
        <v>169</v>
      </c>
    </row>
    <row r="305" spans="1:25" x14ac:dyDescent="0.25">
      <c r="A305" s="149">
        <v>331540</v>
      </c>
      <c r="B305" s="149" t="s">
        <v>723</v>
      </c>
      <c r="C305" s="149">
        <v>6557</v>
      </c>
      <c r="D305" s="149">
        <v>331540</v>
      </c>
      <c r="E305" t="s">
        <v>133</v>
      </c>
      <c r="F305" t="s">
        <v>1466</v>
      </c>
      <c r="G305" s="149">
        <v>221</v>
      </c>
      <c r="H305" t="s">
        <v>101</v>
      </c>
      <c r="I305" t="s">
        <v>1529</v>
      </c>
      <c r="J305" t="s">
        <v>724</v>
      </c>
      <c r="K305" t="b">
        <v>0</v>
      </c>
      <c r="L305" t="b">
        <v>1</v>
      </c>
      <c r="M305" s="149" t="s">
        <v>1798</v>
      </c>
      <c r="N305">
        <v>0.70599999999999996</v>
      </c>
      <c r="O305" s="149">
        <v>1</v>
      </c>
      <c r="P305" s="149" t="s">
        <v>1796</v>
      </c>
      <c r="Q305" s="149">
        <v>1</v>
      </c>
      <c r="R305" s="149">
        <v>7.2</v>
      </c>
      <c r="S305"/>
      <c r="T305"/>
      <c r="U305">
        <v>57.202779999999997</v>
      </c>
      <c r="V305">
        <v>-153.30389</v>
      </c>
      <c r="W305" s="149" t="s">
        <v>1797</v>
      </c>
      <c r="Y305">
        <f>VLOOKUP(F305,'LOOKUP OPERATOR 05032023'!$A$2:$P$173,16,FALSE)</f>
        <v>169</v>
      </c>
    </row>
    <row r="306" spans="1:25" x14ac:dyDescent="0.25">
      <c r="A306" s="149">
        <v>331560</v>
      </c>
      <c r="B306" s="149" t="s">
        <v>1418</v>
      </c>
      <c r="D306" s="149">
        <v>331560</v>
      </c>
      <c r="E306" t="s">
        <v>396</v>
      </c>
      <c r="F306" t="s">
        <v>1466</v>
      </c>
      <c r="G306" s="149">
        <v>221</v>
      </c>
      <c r="H306" t="s">
        <v>101</v>
      </c>
      <c r="I306" s="137" t="s">
        <v>1496</v>
      </c>
      <c r="J306" t="s">
        <v>680</v>
      </c>
      <c r="K306" t="b">
        <v>0</v>
      </c>
      <c r="L306" t="b">
        <v>1</v>
      </c>
      <c r="M306" s="149" t="b">
        <v>0</v>
      </c>
      <c r="O306" s="149">
        <v>1</v>
      </c>
      <c r="P306" s="149" t="s">
        <v>1796</v>
      </c>
      <c r="Q306" s="149">
        <v>1</v>
      </c>
      <c r="R306" s="149">
        <v>7.2</v>
      </c>
      <c r="S306"/>
      <c r="T306"/>
      <c r="U306" t="s">
        <v>501</v>
      </c>
      <c r="Y306">
        <f>VLOOKUP(F306,'LOOKUP OPERATOR 05032023'!$A$2:$P$173,16,FALSE)</f>
        <v>169</v>
      </c>
    </row>
    <row r="307" spans="1:25" x14ac:dyDescent="0.25">
      <c r="A307" s="149">
        <v>331580</v>
      </c>
      <c r="B307" s="149" t="s">
        <v>725</v>
      </c>
      <c r="C307" s="149">
        <v>7049</v>
      </c>
      <c r="D307" s="149">
        <v>331580</v>
      </c>
      <c r="E307" t="s">
        <v>136</v>
      </c>
      <c r="F307" s="137" t="s">
        <v>1466</v>
      </c>
      <c r="G307" s="173">
        <v>221</v>
      </c>
      <c r="H307" s="137" t="s">
        <v>101</v>
      </c>
      <c r="I307" s="137" t="s">
        <v>1561</v>
      </c>
      <c r="J307" s="137" t="s">
        <v>726</v>
      </c>
      <c r="K307" t="b">
        <v>0</v>
      </c>
      <c r="L307" s="137" t="b">
        <v>1</v>
      </c>
      <c r="M307" s="173" t="s">
        <v>1801</v>
      </c>
      <c r="N307" s="137">
        <v>0.84199999999999997</v>
      </c>
      <c r="O307" s="173">
        <v>1</v>
      </c>
      <c r="P307" s="173" t="s">
        <v>1796</v>
      </c>
      <c r="Q307" s="173">
        <v>1</v>
      </c>
      <c r="R307" s="173">
        <v>7.2</v>
      </c>
      <c r="S307" s="137"/>
      <c r="T307" s="137"/>
      <c r="U307" s="137">
        <v>61.784999999999997</v>
      </c>
      <c r="V307" s="137">
        <v>-161.32028</v>
      </c>
      <c r="W307" s="173"/>
      <c r="Y307">
        <f>VLOOKUP(F307,'LOOKUP OPERATOR 05032023'!$A$2:$P$173,16,FALSE)</f>
        <v>169</v>
      </c>
    </row>
    <row r="308" spans="1:25" x14ac:dyDescent="0.25">
      <c r="A308" s="149">
        <v>331620</v>
      </c>
      <c r="B308" s="149" t="s">
        <v>727</v>
      </c>
      <c r="C308" s="149">
        <v>6343</v>
      </c>
      <c r="D308" s="149">
        <v>331620</v>
      </c>
      <c r="E308" t="s">
        <v>142</v>
      </c>
      <c r="F308" t="s">
        <v>1466</v>
      </c>
      <c r="G308" s="149">
        <v>221</v>
      </c>
      <c r="H308" t="s">
        <v>101</v>
      </c>
      <c r="I308" t="s">
        <v>1573</v>
      </c>
      <c r="J308" t="s">
        <v>728</v>
      </c>
      <c r="K308" t="b">
        <v>0</v>
      </c>
      <c r="L308" t="b">
        <v>1</v>
      </c>
      <c r="M308" s="173" t="b">
        <v>0</v>
      </c>
      <c r="N308">
        <v>0.41000000000000003</v>
      </c>
      <c r="O308" s="149">
        <v>1</v>
      </c>
      <c r="P308" s="149" t="s">
        <v>1796</v>
      </c>
      <c r="Q308" s="149">
        <v>1</v>
      </c>
      <c r="R308" s="149">
        <v>7.2</v>
      </c>
      <c r="S308"/>
      <c r="T308"/>
      <c r="U308">
        <v>62.682220000000001</v>
      </c>
      <c r="V308">
        <v>-159.56193999999999</v>
      </c>
      <c r="W308" s="149" t="s">
        <v>1797</v>
      </c>
      <c r="Y308">
        <f>VLOOKUP(F308,'LOOKUP OPERATOR 05032023'!$A$2:$P$173,16,FALSE)</f>
        <v>169</v>
      </c>
    </row>
    <row r="309" spans="1:25" x14ac:dyDescent="0.25">
      <c r="A309" s="149">
        <v>331630</v>
      </c>
      <c r="B309" s="149" t="s">
        <v>729</v>
      </c>
      <c r="C309" s="149">
        <v>6344</v>
      </c>
      <c r="D309" s="149">
        <v>331630</v>
      </c>
      <c r="E309" t="s">
        <v>143</v>
      </c>
      <c r="F309" t="s">
        <v>1466</v>
      </c>
      <c r="G309" s="149">
        <v>221</v>
      </c>
      <c r="H309" t="s">
        <v>101</v>
      </c>
      <c r="I309" t="s">
        <v>1574</v>
      </c>
      <c r="J309" t="s">
        <v>730</v>
      </c>
      <c r="K309" t="b">
        <v>0</v>
      </c>
      <c r="L309" t="b">
        <v>1</v>
      </c>
      <c r="M309" s="149" t="s">
        <v>1801</v>
      </c>
      <c r="N309">
        <v>0.8</v>
      </c>
      <c r="O309" s="149">
        <v>1</v>
      </c>
      <c r="P309" s="149" t="s">
        <v>1796</v>
      </c>
      <c r="Q309" s="149">
        <v>1</v>
      </c>
      <c r="R309" s="149">
        <v>7.2</v>
      </c>
      <c r="S309"/>
      <c r="T309"/>
      <c r="U309">
        <v>64.333889999999997</v>
      </c>
      <c r="V309">
        <v>-161.15388999999999</v>
      </c>
      <c r="W309" s="149" t="s">
        <v>1797</v>
      </c>
      <c r="Y309">
        <f>VLOOKUP(F309,'LOOKUP OPERATOR 05032023'!$A$2:$P$173,16,FALSE)</f>
        <v>169</v>
      </c>
    </row>
    <row r="310" spans="1:25" x14ac:dyDescent="0.25">
      <c r="A310" s="149">
        <v>331685</v>
      </c>
      <c r="B310" s="149" t="s">
        <v>731</v>
      </c>
      <c r="D310" s="149">
        <v>331685</v>
      </c>
      <c r="E310" t="s">
        <v>147</v>
      </c>
      <c r="F310" t="s">
        <v>1466</v>
      </c>
      <c r="G310" s="149">
        <v>221</v>
      </c>
      <c r="H310" t="s">
        <v>101</v>
      </c>
      <c r="I310" t="s">
        <v>1591</v>
      </c>
      <c r="J310" t="s">
        <v>732</v>
      </c>
      <c r="K310" t="b">
        <v>0</v>
      </c>
      <c r="L310" t="b">
        <v>1</v>
      </c>
      <c r="M310" s="173" t="s">
        <v>1798</v>
      </c>
      <c r="N310">
        <v>0.75</v>
      </c>
      <c r="O310" s="149">
        <v>1</v>
      </c>
      <c r="P310" s="149" t="s">
        <v>1796</v>
      </c>
      <c r="Q310" s="149">
        <v>1</v>
      </c>
      <c r="R310" s="149">
        <v>7.2</v>
      </c>
      <c r="S310"/>
      <c r="T310"/>
      <c r="U310">
        <v>65.26361</v>
      </c>
      <c r="V310">
        <v>-166.36082999999999</v>
      </c>
      <c r="W310" s="149" t="s">
        <v>1797</v>
      </c>
      <c r="Y310">
        <f>VLOOKUP(F310,'LOOKUP OPERATOR 05032023'!$A$2:$P$173,16,FALSE)</f>
        <v>169</v>
      </c>
    </row>
    <row r="311" spans="1:25" s="224" customFormat="1" x14ac:dyDescent="0.25">
      <c r="A311" s="149">
        <v>332620</v>
      </c>
      <c r="B311" s="149" t="s">
        <v>731</v>
      </c>
      <c r="C311" s="149"/>
      <c r="D311" s="149">
        <v>332620</v>
      </c>
      <c r="E311" t="s">
        <v>147</v>
      </c>
      <c r="F311" t="s">
        <v>1466</v>
      </c>
      <c r="G311" s="149">
        <v>221</v>
      </c>
      <c r="H311" t="s">
        <v>101</v>
      </c>
      <c r="I311" t="s">
        <v>1591</v>
      </c>
      <c r="J311" t="s">
        <v>732</v>
      </c>
      <c r="K311" t="b">
        <v>0</v>
      </c>
      <c r="L311" t="b">
        <v>1</v>
      </c>
      <c r="M311" s="173" t="s">
        <v>1798</v>
      </c>
      <c r="N311">
        <v>0.75</v>
      </c>
      <c r="O311" s="149">
        <v>1</v>
      </c>
      <c r="P311" s="149" t="s">
        <v>1796</v>
      </c>
      <c r="Q311" s="149">
        <v>1</v>
      </c>
      <c r="R311" s="149">
        <v>7.2</v>
      </c>
      <c r="S311"/>
      <c r="T311"/>
      <c r="U311">
        <v>65.26361</v>
      </c>
      <c r="V311">
        <v>-166.36082999999999</v>
      </c>
      <c r="W311" s="149" t="s">
        <v>1797</v>
      </c>
      <c r="X311"/>
      <c r="Y311">
        <f>VLOOKUP(F311,'LOOKUP OPERATOR 05032023'!$A$2:$P$173,16,FALSE)</f>
        <v>169</v>
      </c>
    </row>
    <row r="312" spans="1:25" x14ac:dyDescent="0.25">
      <c r="A312" s="149">
        <v>331710</v>
      </c>
      <c r="B312" s="149" t="s">
        <v>1331</v>
      </c>
      <c r="C312" s="149">
        <v>6350</v>
      </c>
      <c r="D312" s="149">
        <v>331710</v>
      </c>
      <c r="E312" t="s">
        <v>150</v>
      </c>
      <c r="F312" t="s">
        <v>1466</v>
      </c>
      <c r="G312" s="149">
        <v>221</v>
      </c>
      <c r="H312" t="s">
        <v>101</v>
      </c>
      <c r="I312" t="s">
        <v>1511</v>
      </c>
      <c r="J312" t="s">
        <v>698</v>
      </c>
      <c r="K312" t="b">
        <v>0</v>
      </c>
      <c r="L312" t="b">
        <v>1</v>
      </c>
      <c r="M312" s="149" t="s">
        <v>1798</v>
      </c>
      <c r="N312">
        <v>0.34400000000000003</v>
      </c>
      <c r="O312" s="149">
        <v>1</v>
      </c>
      <c r="P312" s="149" t="s">
        <v>1796</v>
      </c>
      <c r="Q312" s="149">
        <v>1</v>
      </c>
      <c r="R312" s="149">
        <v>7.2</v>
      </c>
      <c r="S312"/>
      <c r="T312"/>
      <c r="U312">
        <v>60.585129999999999</v>
      </c>
      <c r="V312">
        <v>-165.25549000000001</v>
      </c>
      <c r="Y312">
        <f>VLOOKUP(F312,'LOOKUP OPERATOR 05032023'!$A$2:$P$173,16,FALSE)</f>
        <v>169</v>
      </c>
    </row>
    <row r="313" spans="1:25" s="224" customFormat="1" x14ac:dyDescent="0.25">
      <c r="A313" s="149">
        <v>331730</v>
      </c>
      <c r="B313" s="149" t="s">
        <v>733</v>
      </c>
      <c r="C313" s="149">
        <v>6351</v>
      </c>
      <c r="D313" s="149">
        <v>331730</v>
      </c>
      <c r="E313" t="s">
        <v>151</v>
      </c>
      <c r="F313" t="s">
        <v>1466</v>
      </c>
      <c r="G313" s="149">
        <v>221</v>
      </c>
      <c r="H313" t="s">
        <v>101</v>
      </c>
      <c r="I313" t="s">
        <v>1613</v>
      </c>
      <c r="J313" t="s">
        <v>734</v>
      </c>
      <c r="K313" t="b">
        <v>0</v>
      </c>
      <c r="L313" t="b">
        <v>1</v>
      </c>
      <c r="M313" s="173" t="s">
        <v>1798</v>
      </c>
      <c r="N313">
        <v>0.57200000000000006</v>
      </c>
      <c r="O313" s="149">
        <v>1</v>
      </c>
      <c r="P313" s="149" t="s">
        <v>1796</v>
      </c>
      <c r="Q313" s="149">
        <v>1</v>
      </c>
      <c r="R313" s="149">
        <v>7.2</v>
      </c>
      <c r="S313"/>
      <c r="T313"/>
      <c r="U313">
        <v>65.609170000000006</v>
      </c>
      <c r="V313">
        <v>-168.08750000000001</v>
      </c>
      <c r="W313" s="149" t="s">
        <v>1797</v>
      </c>
      <c r="X313"/>
      <c r="Y313">
        <f>VLOOKUP(F313,'LOOKUP OPERATOR 05032023'!$A$2:$P$173,16,FALSE)</f>
        <v>169</v>
      </c>
    </row>
    <row r="314" spans="1:25" s="224" customFormat="1" x14ac:dyDescent="0.25">
      <c r="A314" s="149">
        <v>331430</v>
      </c>
      <c r="B314" s="149" t="s">
        <v>1419</v>
      </c>
      <c r="C314" s="149">
        <v>6321</v>
      </c>
      <c r="D314" s="149">
        <v>331430</v>
      </c>
      <c r="E314" s="218" t="s">
        <v>395</v>
      </c>
      <c r="F314" t="s">
        <v>1466</v>
      </c>
      <c r="G314" s="173">
        <v>221</v>
      </c>
      <c r="H314" s="137" t="s">
        <v>101</v>
      </c>
      <c r="I314" s="137" t="s">
        <v>1482</v>
      </c>
      <c r="J314" t="s">
        <v>700</v>
      </c>
      <c r="K314" t="b">
        <v>0</v>
      </c>
      <c r="L314" t="b">
        <v>1</v>
      </c>
      <c r="M314" s="173" t="b">
        <v>0</v>
      </c>
      <c r="N314" s="137"/>
      <c r="O314" s="173"/>
      <c r="P314" s="173"/>
      <c r="Q314" s="173"/>
      <c r="R314" s="173"/>
      <c r="S314" s="137"/>
      <c r="T314" s="137"/>
      <c r="U314" s="137" t="s">
        <v>501</v>
      </c>
      <c r="V314" s="137"/>
      <c r="W314" s="173"/>
      <c r="X314"/>
      <c r="Y314">
        <f>VLOOKUP(F314,'LOOKUP OPERATOR 05032023'!$A$2:$P$173,16,FALSE)</f>
        <v>169</v>
      </c>
    </row>
    <row r="315" spans="1:25" s="137" customFormat="1" x14ac:dyDescent="0.25">
      <c r="A315" s="149"/>
      <c r="B315" s="149" t="s">
        <v>1317</v>
      </c>
      <c r="C315" s="149">
        <v>59037</v>
      </c>
      <c r="D315" s="149"/>
      <c r="E315" t="s">
        <v>1334</v>
      </c>
      <c r="F315" s="77" t="s">
        <v>1875</v>
      </c>
      <c r="G315" s="137">
        <v>60222</v>
      </c>
      <c r="H315" s="149" t="s">
        <v>1333</v>
      </c>
      <c r="I315" t="s">
        <v>1503</v>
      </c>
      <c r="J315" t="s">
        <v>598</v>
      </c>
      <c r="K315" t="b">
        <v>1</v>
      </c>
      <c r="L315" t="b">
        <v>0</v>
      </c>
      <c r="M315" s="137" t="b">
        <v>0</v>
      </c>
      <c r="N315" s="137">
        <v>5</v>
      </c>
      <c r="O315" s="149">
        <v>1</v>
      </c>
      <c r="P315" s="149" t="s">
        <v>1796</v>
      </c>
      <c r="Q315" s="149">
        <v>1</v>
      </c>
      <c r="R315" s="149"/>
      <c r="S315"/>
      <c r="T315"/>
      <c r="U315"/>
      <c r="V315"/>
      <c r="W315" s="149"/>
      <c r="X315"/>
      <c r="Y315">
        <f>VLOOKUP(F315,'LOOKUP OPERATOR 05032023'!$A$2:$P$173,16,FALSE)</f>
        <v>760</v>
      </c>
    </row>
  </sheetData>
  <autoFilter ref="A1:Y315" xr:uid="{C80768FE-C587-4144-A939-B7924311DD35}"/>
  <conditionalFormatting sqref="B1:B1048576">
    <cfRule type="duplicateValues" dxfId="50" priority="1"/>
  </conditionalFormatting>
  <conditionalFormatting sqref="I30">
    <cfRule type="duplicateValues" dxfId="49" priority="44"/>
  </conditionalFormatting>
  <conditionalFormatting sqref="I34">
    <cfRule type="duplicateValues" dxfId="48" priority="41"/>
    <cfRule type="duplicateValues" dxfId="47" priority="42"/>
    <cfRule type="duplicateValues" dxfId="46" priority="43"/>
  </conditionalFormatting>
  <conditionalFormatting sqref="I44">
    <cfRule type="duplicateValues" dxfId="45" priority="40"/>
  </conditionalFormatting>
  <conditionalFormatting sqref="I51">
    <cfRule type="duplicateValues" dxfId="44" priority="39"/>
  </conditionalFormatting>
  <conditionalFormatting sqref="I53">
    <cfRule type="duplicateValues" dxfId="43" priority="38"/>
  </conditionalFormatting>
  <conditionalFormatting sqref="I126">
    <cfRule type="duplicateValues" dxfId="42" priority="23"/>
  </conditionalFormatting>
  <conditionalFormatting sqref="I134">
    <cfRule type="duplicateValues" dxfId="41" priority="24"/>
  </conditionalFormatting>
  <conditionalFormatting sqref="I151">
    <cfRule type="duplicateValues" dxfId="40" priority="37"/>
  </conditionalFormatting>
  <conditionalFormatting sqref="I162">
    <cfRule type="duplicateValues" dxfId="39" priority="28"/>
    <cfRule type="duplicateValues" dxfId="38" priority="29"/>
    <cfRule type="duplicateValues" dxfId="37" priority="30"/>
  </conditionalFormatting>
  <conditionalFormatting sqref="I193">
    <cfRule type="duplicateValues" dxfId="36" priority="34"/>
    <cfRule type="duplicateValues" dxfId="35" priority="35"/>
    <cfRule type="duplicateValues" dxfId="34" priority="36"/>
  </conditionalFormatting>
  <conditionalFormatting sqref="I198">
    <cfRule type="duplicateValues" dxfId="33" priority="22"/>
  </conditionalFormatting>
  <conditionalFormatting sqref="I206">
    <cfRule type="duplicateValues" dxfId="32" priority="31"/>
    <cfRule type="duplicateValues" dxfId="31" priority="32"/>
    <cfRule type="duplicateValues" dxfId="30" priority="33"/>
  </conditionalFormatting>
  <conditionalFormatting sqref="I219">
    <cfRule type="duplicateValues" dxfId="29" priority="26"/>
  </conditionalFormatting>
  <conditionalFormatting sqref="I220">
    <cfRule type="duplicateValues" dxfId="28" priority="25"/>
  </conditionalFormatting>
  <conditionalFormatting sqref="I221">
    <cfRule type="duplicateValues" dxfId="27" priority="27"/>
  </conditionalFormatting>
  <conditionalFormatting sqref="I259">
    <cfRule type="duplicateValues" dxfId="26" priority="21"/>
  </conditionalFormatting>
  <conditionalFormatting sqref="I271">
    <cfRule type="duplicateValues" dxfId="25" priority="3"/>
  </conditionalFormatting>
  <conditionalFormatting sqref="I272">
    <cfRule type="duplicateValues" dxfId="24" priority="20"/>
  </conditionalFormatting>
  <conditionalFormatting sqref="I274">
    <cfRule type="duplicateValues" dxfId="23" priority="19"/>
  </conditionalFormatting>
  <conditionalFormatting sqref="I282">
    <cfRule type="duplicateValues" dxfId="22" priority="18"/>
  </conditionalFormatting>
  <conditionalFormatting sqref="I284">
    <cfRule type="duplicateValues" dxfId="21" priority="17"/>
  </conditionalFormatting>
  <conditionalFormatting sqref="I289">
    <cfRule type="duplicateValues" dxfId="20" priority="7"/>
  </conditionalFormatting>
  <conditionalFormatting sqref="I290">
    <cfRule type="duplicateValues" dxfId="19" priority="6"/>
  </conditionalFormatting>
  <conditionalFormatting sqref="I292">
    <cfRule type="duplicateValues" dxfId="18" priority="5"/>
  </conditionalFormatting>
  <conditionalFormatting sqref="I293">
    <cfRule type="duplicateValues" dxfId="17" priority="16"/>
  </conditionalFormatting>
  <conditionalFormatting sqref="I294">
    <cfRule type="duplicateValues" dxfId="16" priority="11"/>
    <cfRule type="duplicateValues" dxfId="15" priority="12"/>
    <cfRule type="duplicateValues" dxfId="14" priority="13"/>
  </conditionalFormatting>
  <conditionalFormatting sqref="I296">
    <cfRule type="duplicateValues" dxfId="13" priority="8"/>
    <cfRule type="duplicateValues" dxfId="12" priority="9"/>
    <cfRule type="duplicateValues" dxfId="11" priority="10"/>
  </conditionalFormatting>
  <conditionalFormatting sqref="I297">
    <cfRule type="duplicateValues" dxfId="10" priority="2"/>
  </conditionalFormatting>
  <conditionalFormatting sqref="I298">
    <cfRule type="duplicateValues" dxfId="9" priority="15"/>
  </conditionalFormatting>
  <conditionalFormatting sqref="I300">
    <cfRule type="duplicateValues" dxfId="8" priority="14"/>
  </conditionalFormatting>
  <conditionalFormatting sqref="I301">
    <cfRule type="duplicateValues" dxfId="7" priority="4"/>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45416-3CF6-4ED2-8A1F-0A41BBFB4DD0}">
  <sheetPr>
    <tabColor rgb="FFFFFF00"/>
  </sheetPr>
  <dimension ref="A1:T173"/>
  <sheetViews>
    <sheetView workbookViewId="0">
      <pane ySplit="1" topLeftCell="A2" activePane="bottomLeft" state="frozen"/>
      <selection activeCell="J1" sqref="A1:J1"/>
      <selection pane="bottomLeft" activeCell="J1" sqref="A1:J1"/>
    </sheetView>
  </sheetViews>
  <sheetFormatPr defaultColWidth="9.140625" defaultRowHeight="15" x14ac:dyDescent="0.25"/>
  <cols>
    <col min="2" max="2" width="11.140625" bestFit="1" customWidth="1"/>
    <col min="3" max="3" width="13.42578125" style="149" bestFit="1" customWidth="1"/>
    <col min="4" max="4" width="10.42578125" style="149" bestFit="1" customWidth="1"/>
    <col min="5" max="5" width="57.5703125" style="149" bestFit="1" customWidth="1"/>
    <col min="7" max="7" width="28.42578125" bestFit="1" customWidth="1"/>
    <col min="8" max="8" width="9.140625" style="149"/>
    <col min="9" max="9" width="22.7109375" style="149" customWidth="1"/>
    <col min="11" max="11" width="29.85546875" bestFit="1" customWidth="1"/>
    <col min="14" max="14" width="14.5703125" style="149" bestFit="1" customWidth="1"/>
    <col min="16" max="16" width="10.42578125" style="149" bestFit="1" customWidth="1"/>
  </cols>
  <sheetData>
    <row r="1" spans="1:20" s="70" customFormat="1" ht="60" x14ac:dyDescent="0.25">
      <c r="A1" s="70" t="s">
        <v>1779</v>
      </c>
      <c r="B1" s="70" t="s">
        <v>1876</v>
      </c>
      <c r="C1" s="144" t="s">
        <v>1780</v>
      </c>
      <c r="D1" s="144" t="s">
        <v>1371</v>
      </c>
      <c r="E1" s="70" t="s">
        <v>1877</v>
      </c>
      <c r="F1" s="144" t="s">
        <v>1878</v>
      </c>
      <c r="G1" s="144" t="s">
        <v>1879</v>
      </c>
      <c r="H1" s="144" t="s">
        <v>1880</v>
      </c>
      <c r="I1" s="225" t="s">
        <v>1881</v>
      </c>
      <c r="J1" s="225" t="s">
        <v>1882</v>
      </c>
      <c r="K1" s="225" t="s">
        <v>1883</v>
      </c>
      <c r="L1" s="225" t="s">
        <v>1884</v>
      </c>
      <c r="M1" s="225" t="s">
        <v>1885</v>
      </c>
      <c r="N1" s="226" t="s">
        <v>1886</v>
      </c>
      <c r="O1" s="225" t="s">
        <v>58</v>
      </c>
      <c r="P1" s="144" t="s">
        <v>1371</v>
      </c>
      <c r="S1" s="70" t="s">
        <v>1447</v>
      </c>
      <c r="T1" s="70" t="s">
        <v>1453</v>
      </c>
    </row>
    <row r="2" spans="1:20" x14ac:dyDescent="0.25">
      <c r="A2" s="77" t="s">
        <v>1794</v>
      </c>
      <c r="B2" s="77"/>
      <c r="C2" s="223">
        <v>179</v>
      </c>
      <c r="D2" s="223"/>
      <c r="E2" s="77" t="s">
        <v>1292</v>
      </c>
      <c r="F2" s="149">
        <v>4</v>
      </c>
      <c r="G2" s="149" t="s">
        <v>1830</v>
      </c>
      <c r="H2" s="149">
        <v>7</v>
      </c>
      <c r="I2" s="223" t="s">
        <v>1428</v>
      </c>
      <c r="J2" s="77" t="b">
        <v>0</v>
      </c>
      <c r="K2" s="77" t="s">
        <v>2010</v>
      </c>
      <c r="L2" s="223" t="s">
        <v>1428</v>
      </c>
      <c r="M2" s="77" t="b">
        <v>0</v>
      </c>
      <c r="N2" s="223" t="s">
        <v>2009</v>
      </c>
      <c r="O2" s="77"/>
      <c r="P2" s="149">
        <f>D2</f>
        <v>0</v>
      </c>
    </row>
    <row r="3" spans="1:20" x14ac:dyDescent="0.25">
      <c r="A3" t="s">
        <v>1504</v>
      </c>
      <c r="B3" t="s">
        <v>1887</v>
      </c>
      <c r="C3" s="149" t="s">
        <v>1470</v>
      </c>
      <c r="D3" s="149">
        <v>449</v>
      </c>
      <c r="E3" t="s">
        <v>59</v>
      </c>
      <c r="F3" s="149">
        <v>1</v>
      </c>
      <c r="G3" s="149" t="s">
        <v>1796</v>
      </c>
      <c r="H3" s="149">
        <v>1</v>
      </c>
      <c r="I3" s="149" t="s">
        <v>1888</v>
      </c>
      <c r="J3" t="b">
        <v>1</v>
      </c>
      <c r="K3" t="s">
        <v>1889</v>
      </c>
      <c r="L3" s="149" t="s">
        <v>1890</v>
      </c>
      <c r="M3" t="b">
        <v>1</v>
      </c>
      <c r="N3" s="149" t="s">
        <v>1891</v>
      </c>
      <c r="P3" s="149">
        <f t="shared" ref="P3:P67" si="0">D3</f>
        <v>449</v>
      </c>
    </row>
    <row r="4" spans="1:20" x14ac:dyDescent="0.25">
      <c r="A4" t="s">
        <v>1521</v>
      </c>
      <c r="B4" t="s">
        <v>1893</v>
      </c>
      <c r="C4" s="149">
        <v>192</v>
      </c>
      <c r="D4" s="149">
        <v>412</v>
      </c>
      <c r="E4" t="s">
        <v>61</v>
      </c>
      <c r="F4" s="149">
        <v>1</v>
      </c>
      <c r="G4" s="149" t="s">
        <v>1796</v>
      </c>
      <c r="H4" s="149">
        <v>1</v>
      </c>
      <c r="I4" s="149" t="s">
        <v>1888</v>
      </c>
      <c r="J4" t="b">
        <v>1</v>
      </c>
      <c r="K4" t="s">
        <v>1894</v>
      </c>
      <c r="L4" s="149" t="s">
        <v>1890</v>
      </c>
      <c r="M4" t="b">
        <v>1</v>
      </c>
      <c r="N4" s="149" t="s">
        <v>1891</v>
      </c>
      <c r="P4" s="149">
        <f t="shared" si="0"/>
        <v>412</v>
      </c>
    </row>
    <row r="5" spans="1:20" x14ac:dyDescent="0.25">
      <c r="A5" t="s">
        <v>1540</v>
      </c>
      <c r="B5" t="s">
        <v>1892</v>
      </c>
      <c r="C5" s="149" t="s">
        <v>1470</v>
      </c>
      <c r="D5" s="149">
        <v>635</v>
      </c>
      <c r="E5" t="s">
        <v>63</v>
      </c>
      <c r="F5" s="149">
        <v>1</v>
      </c>
      <c r="G5" s="149" t="s">
        <v>1796</v>
      </c>
      <c r="H5" s="149">
        <v>1</v>
      </c>
      <c r="I5" s="149" t="s">
        <v>1888</v>
      </c>
      <c r="J5" t="b">
        <v>1</v>
      </c>
      <c r="K5" t="s">
        <v>1889</v>
      </c>
      <c r="L5" s="149" t="s">
        <v>1890</v>
      </c>
      <c r="M5" t="b">
        <v>1</v>
      </c>
      <c r="N5" s="149" t="s">
        <v>1891</v>
      </c>
      <c r="P5" s="149">
        <f t="shared" si="0"/>
        <v>635</v>
      </c>
    </row>
    <row r="6" spans="1:20" x14ac:dyDescent="0.25">
      <c r="A6" t="s">
        <v>1557</v>
      </c>
      <c r="B6" t="s">
        <v>1895</v>
      </c>
      <c r="C6" s="149">
        <v>24486</v>
      </c>
      <c r="D6" s="149">
        <v>293</v>
      </c>
      <c r="E6" t="s">
        <v>65</v>
      </c>
      <c r="F6" s="149">
        <v>1</v>
      </c>
      <c r="G6" s="149" t="s">
        <v>1796</v>
      </c>
      <c r="H6" s="149">
        <v>1</v>
      </c>
      <c r="I6" s="149" t="s">
        <v>1888</v>
      </c>
      <c r="J6" t="b">
        <v>1</v>
      </c>
      <c r="K6" t="s">
        <v>1889</v>
      </c>
      <c r="L6" s="149" t="s">
        <v>1890</v>
      </c>
      <c r="M6" t="b">
        <v>1</v>
      </c>
      <c r="N6" s="149" t="s">
        <v>1891</v>
      </c>
      <c r="P6" s="149">
        <f t="shared" si="0"/>
        <v>293</v>
      </c>
    </row>
    <row r="7" spans="1:20" x14ac:dyDescent="0.25">
      <c r="A7" t="s">
        <v>1654</v>
      </c>
      <c r="C7" s="149">
        <v>49803</v>
      </c>
      <c r="D7" s="149">
        <v>640</v>
      </c>
      <c r="E7" t="s">
        <v>1068</v>
      </c>
      <c r="F7" s="149">
        <v>1</v>
      </c>
      <c r="G7" s="149" t="s">
        <v>1796</v>
      </c>
      <c r="H7" s="149">
        <v>1</v>
      </c>
      <c r="I7" s="149" t="s">
        <v>1897</v>
      </c>
      <c r="J7" t="b">
        <v>1</v>
      </c>
      <c r="K7" t="s">
        <v>1899</v>
      </c>
      <c r="L7" s="149" t="s">
        <v>1890</v>
      </c>
      <c r="M7" t="b">
        <v>0</v>
      </c>
      <c r="N7" s="149" t="s">
        <v>2006</v>
      </c>
      <c r="P7" s="149">
        <f t="shared" si="0"/>
        <v>640</v>
      </c>
    </row>
    <row r="8" spans="1:20" x14ac:dyDescent="0.25">
      <c r="A8" s="77" t="s">
        <v>1643</v>
      </c>
      <c r="B8" s="77"/>
      <c r="C8" s="223">
        <v>288</v>
      </c>
      <c r="D8" s="223">
        <v>345</v>
      </c>
      <c r="E8" s="77" t="s">
        <v>2020</v>
      </c>
      <c r="F8" s="149">
        <v>1</v>
      </c>
      <c r="G8" s="227" t="s">
        <v>1796</v>
      </c>
      <c r="H8" s="223">
        <v>1</v>
      </c>
      <c r="I8" s="223" t="s">
        <v>1897</v>
      </c>
      <c r="J8" t="b">
        <v>1</v>
      </c>
      <c r="K8" t="s">
        <v>1894</v>
      </c>
      <c r="L8" s="223" t="s">
        <v>1890</v>
      </c>
      <c r="M8" s="77" t="b">
        <v>0</v>
      </c>
      <c r="N8" s="223" t="s">
        <v>2006</v>
      </c>
      <c r="O8" s="77"/>
      <c r="P8" s="149">
        <f t="shared" si="0"/>
        <v>345</v>
      </c>
    </row>
    <row r="9" spans="1:20" x14ac:dyDescent="0.25">
      <c r="A9" s="77" t="s">
        <v>1813</v>
      </c>
      <c r="B9" s="77"/>
      <c r="C9" s="223">
        <v>288</v>
      </c>
      <c r="D9" s="223">
        <v>345</v>
      </c>
      <c r="E9" s="77" t="s">
        <v>2020</v>
      </c>
      <c r="F9" s="149">
        <v>1</v>
      </c>
      <c r="G9" s="227" t="s">
        <v>1796</v>
      </c>
      <c r="H9" s="223">
        <v>1</v>
      </c>
      <c r="I9" s="223" t="s">
        <v>1897</v>
      </c>
      <c r="J9" t="b">
        <v>1</v>
      </c>
      <c r="K9" t="s">
        <v>1894</v>
      </c>
      <c r="L9" s="223" t="s">
        <v>1890</v>
      </c>
      <c r="M9" s="77" t="b">
        <v>0</v>
      </c>
      <c r="N9" s="223" t="s">
        <v>2006</v>
      </c>
      <c r="O9" s="77"/>
      <c r="P9" s="149">
        <f t="shared" ref="P9" si="1">D9</f>
        <v>345</v>
      </c>
    </row>
    <row r="10" spans="1:20" x14ac:dyDescent="0.25">
      <c r="A10" t="s">
        <v>1461</v>
      </c>
      <c r="C10" s="149">
        <v>213</v>
      </c>
      <c r="D10" s="149">
        <v>1</v>
      </c>
      <c r="E10" t="s">
        <v>67</v>
      </c>
      <c r="F10" s="149">
        <v>1</v>
      </c>
      <c r="G10" s="149" t="s">
        <v>1796</v>
      </c>
      <c r="H10" s="149">
        <v>1</v>
      </c>
      <c r="I10" s="149" t="s">
        <v>1897</v>
      </c>
      <c r="J10" t="b">
        <v>1</v>
      </c>
      <c r="K10" t="s">
        <v>1894</v>
      </c>
      <c r="L10" s="149" t="s">
        <v>1890</v>
      </c>
      <c r="M10" t="b">
        <v>0</v>
      </c>
      <c r="N10" s="149" t="s">
        <v>1891</v>
      </c>
      <c r="P10" s="149">
        <f t="shared" si="0"/>
        <v>1</v>
      </c>
    </row>
    <row r="11" spans="1:20" x14ac:dyDescent="0.25">
      <c r="A11" t="s">
        <v>1644</v>
      </c>
      <c r="C11" s="149">
        <v>42889</v>
      </c>
      <c r="E11" t="s">
        <v>517</v>
      </c>
      <c r="I11" s="149" t="s">
        <v>1428</v>
      </c>
      <c r="J11" t="b">
        <v>0</v>
      </c>
      <c r="K11" s="77" t="s">
        <v>2014</v>
      </c>
      <c r="L11" s="149" t="s">
        <v>1428</v>
      </c>
      <c r="M11" t="b">
        <v>0</v>
      </c>
      <c r="N11" s="149" t="s">
        <v>2006</v>
      </c>
      <c r="P11" s="149">
        <f t="shared" si="0"/>
        <v>0</v>
      </c>
    </row>
    <row r="12" spans="1:20" x14ac:dyDescent="0.25">
      <c r="A12" t="s">
        <v>1809</v>
      </c>
      <c r="C12" s="149">
        <v>58488</v>
      </c>
      <c r="D12" s="149">
        <v>742</v>
      </c>
      <c r="E12" t="s">
        <v>595</v>
      </c>
      <c r="F12" s="149">
        <v>7</v>
      </c>
      <c r="G12" s="149" t="s">
        <v>1810</v>
      </c>
      <c r="H12" s="149">
        <v>2</v>
      </c>
      <c r="I12" s="149" t="s">
        <v>1897</v>
      </c>
      <c r="J12" t="b">
        <v>1</v>
      </c>
      <c r="K12" t="s">
        <v>2007</v>
      </c>
      <c r="L12" s="149" t="s">
        <v>1890</v>
      </c>
      <c r="M12" t="b">
        <v>0</v>
      </c>
      <c r="N12" s="149" t="s">
        <v>2006</v>
      </c>
      <c r="P12" s="149">
        <f t="shared" si="0"/>
        <v>742</v>
      </c>
    </row>
    <row r="13" spans="1:20" x14ac:dyDescent="0.25">
      <c r="A13" s="77" t="s">
        <v>2021</v>
      </c>
      <c r="B13" s="77"/>
      <c r="C13" s="223"/>
      <c r="D13" s="223">
        <v>523</v>
      </c>
      <c r="E13" s="77" t="s">
        <v>2022</v>
      </c>
      <c r="F13" s="223">
        <v>1</v>
      </c>
      <c r="G13" s="227" t="s">
        <v>1796</v>
      </c>
      <c r="H13" s="223">
        <v>1</v>
      </c>
      <c r="I13" s="223" t="s">
        <v>1888</v>
      </c>
      <c r="J13" s="77" t="b">
        <v>1</v>
      </c>
      <c r="K13" s="77" t="s">
        <v>2014</v>
      </c>
      <c r="L13" s="223" t="s">
        <v>1890</v>
      </c>
      <c r="M13" s="77" t="b">
        <v>0</v>
      </c>
      <c r="N13" s="223" t="s">
        <v>2006</v>
      </c>
      <c r="O13" s="77"/>
      <c r="P13" s="149">
        <f t="shared" si="0"/>
        <v>523</v>
      </c>
    </row>
    <row r="14" spans="1:20" x14ac:dyDescent="0.25">
      <c r="A14" s="77" t="s">
        <v>2023</v>
      </c>
      <c r="B14" s="77"/>
      <c r="C14" s="223"/>
      <c r="D14" s="223">
        <v>549</v>
      </c>
      <c r="E14" s="228" t="s">
        <v>2022</v>
      </c>
      <c r="F14" s="223">
        <v>1</v>
      </c>
      <c r="G14" s="227" t="s">
        <v>1796</v>
      </c>
      <c r="H14" s="223">
        <v>1</v>
      </c>
      <c r="I14" s="223" t="s">
        <v>1888</v>
      </c>
      <c r="J14" s="77" t="b">
        <v>1</v>
      </c>
      <c r="K14" s="77" t="s">
        <v>2014</v>
      </c>
      <c r="L14" s="223" t="s">
        <v>1890</v>
      </c>
      <c r="M14" s="77" t="b">
        <v>0</v>
      </c>
      <c r="N14" s="223" t="s">
        <v>2006</v>
      </c>
      <c r="O14" s="77"/>
      <c r="P14" s="149">
        <f t="shared" si="0"/>
        <v>549</v>
      </c>
    </row>
    <row r="15" spans="1:20" x14ac:dyDescent="0.25">
      <c r="A15" t="s">
        <v>1493</v>
      </c>
      <c r="B15" t="s">
        <v>1896</v>
      </c>
      <c r="C15" s="149">
        <v>219</v>
      </c>
      <c r="D15" s="149">
        <v>2</v>
      </c>
      <c r="E15" t="s">
        <v>78</v>
      </c>
      <c r="F15" s="149">
        <v>1</v>
      </c>
      <c r="G15" s="149" t="s">
        <v>1796</v>
      </c>
      <c r="H15" s="149">
        <v>1</v>
      </c>
      <c r="I15" s="149" t="s">
        <v>1897</v>
      </c>
      <c r="J15" t="b">
        <v>1</v>
      </c>
      <c r="K15" t="s">
        <v>1894</v>
      </c>
      <c r="L15" s="149" t="s">
        <v>1890</v>
      </c>
      <c r="M15" t="b">
        <v>1</v>
      </c>
      <c r="N15" s="149" t="s">
        <v>1891</v>
      </c>
      <c r="P15" s="149">
        <f t="shared" si="0"/>
        <v>2</v>
      </c>
    </row>
    <row r="16" spans="1:20" x14ac:dyDescent="0.25">
      <c r="A16" t="s">
        <v>1466</v>
      </c>
      <c r="B16" t="s">
        <v>1898</v>
      </c>
      <c r="C16" s="149">
        <v>221</v>
      </c>
      <c r="D16" s="149">
        <v>169</v>
      </c>
      <c r="E16" t="s">
        <v>101</v>
      </c>
      <c r="F16" s="149">
        <v>1</v>
      </c>
      <c r="G16" s="149" t="s">
        <v>1796</v>
      </c>
      <c r="H16" s="149">
        <v>1</v>
      </c>
      <c r="I16" s="149" t="s">
        <v>1888</v>
      </c>
      <c r="J16" t="b">
        <v>1</v>
      </c>
      <c r="K16" t="s">
        <v>1899</v>
      </c>
      <c r="L16" s="149" t="s">
        <v>1890</v>
      </c>
      <c r="M16" t="b">
        <v>1</v>
      </c>
      <c r="N16" s="149" t="s">
        <v>1891</v>
      </c>
      <c r="P16" s="149">
        <f t="shared" si="0"/>
        <v>169</v>
      </c>
    </row>
    <row r="17" spans="1:16" x14ac:dyDescent="0.25">
      <c r="A17" t="s">
        <v>2024</v>
      </c>
      <c r="D17" s="149">
        <v>735</v>
      </c>
      <c r="E17" t="s">
        <v>2025</v>
      </c>
      <c r="F17" s="149">
        <v>1</v>
      </c>
      <c r="G17" s="227" t="s">
        <v>1796</v>
      </c>
      <c r="H17" s="223">
        <v>1</v>
      </c>
      <c r="I17" s="223" t="s">
        <v>1897</v>
      </c>
      <c r="J17" t="b">
        <v>1</v>
      </c>
      <c r="K17" t="s">
        <v>1894</v>
      </c>
      <c r="L17" s="149" t="s">
        <v>1890</v>
      </c>
      <c r="M17" t="b">
        <v>0</v>
      </c>
      <c r="N17" s="149" t="s">
        <v>2006</v>
      </c>
      <c r="O17" t="s">
        <v>2026</v>
      </c>
      <c r="P17" s="149">
        <f t="shared" si="0"/>
        <v>735</v>
      </c>
    </row>
    <row r="18" spans="1:16" x14ac:dyDescent="0.25">
      <c r="A18" t="s">
        <v>1752</v>
      </c>
      <c r="B18" t="s">
        <v>1900</v>
      </c>
      <c r="C18" s="149" t="s">
        <v>1470</v>
      </c>
      <c r="D18" s="149">
        <v>683</v>
      </c>
      <c r="E18" t="s">
        <v>152</v>
      </c>
      <c r="F18" s="149">
        <v>1</v>
      </c>
      <c r="G18" s="149" t="s">
        <v>1796</v>
      </c>
      <c r="H18" s="149">
        <v>1</v>
      </c>
      <c r="I18" s="149" t="s">
        <v>1888</v>
      </c>
      <c r="J18" t="b">
        <v>1</v>
      </c>
      <c r="K18" t="s">
        <v>1894</v>
      </c>
      <c r="L18" s="149" t="s">
        <v>1890</v>
      </c>
      <c r="M18" t="b">
        <v>1</v>
      </c>
      <c r="N18" s="149" t="s">
        <v>1891</v>
      </c>
      <c r="P18" s="149">
        <f t="shared" si="0"/>
        <v>683</v>
      </c>
    </row>
    <row r="19" spans="1:16" x14ac:dyDescent="0.25">
      <c r="A19" t="s">
        <v>1645</v>
      </c>
      <c r="C19" s="149">
        <v>431</v>
      </c>
      <c r="E19" s="77" t="s">
        <v>1646</v>
      </c>
      <c r="F19" s="149">
        <v>6</v>
      </c>
      <c r="G19" s="149" t="s">
        <v>1806</v>
      </c>
      <c r="H19" s="149">
        <v>4</v>
      </c>
      <c r="I19" s="149" t="s">
        <v>1428</v>
      </c>
      <c r="J19" t="b">
        <v>0</v>
      </c>
      <c r="K19" s="77" t="s">
        <v>2010</v>
      </c>
      <c r="L19" s="223" t="s">
        <v>1428</v>
      </c>
      <c r="M19" s="77" t="b">
        <v>0</v>
      </c>
      <c r="N19" s="223" t="s">
        <v>2009</v>
      </c>
      <c r="P19" s="149">
        <f t="shared" si="0"/>
        <v>0</v>
      </c>
    </row>
    <row r="20" spans="1:16" x14ac:dyDescent="0.25">
      <c r="A20" t="s">
        <v>1636</v>
      </c>
      <c r="C20" s="149">
        <v>599</v>
      </c>
      <c r="D20" s="149">
        <v>121</v>
      </c>
      <c r="E20" t="s">
        <v>2005</v>
      </c>
      <c r="F20" s="149">
        <v>1</v>
      </c>
      <c r="G20" s="149" t="s">
        <v>1796</v>
      </c>
      <c r="H20" s="149">
        <v>1</v>
      </c>
      <c r="I20" s="149" t="s">
        <v>1897</v>
      </c>
      <c r="J20" t="b">
        <v>1</v>
      </c>
      <c r="K20" t="s">
        <v>1889</v>
      </c>
      <c r="L20" s="149" t="s">
        <v>1890</v>
      </c>
      <c r="M20" t="b">
        <v>0</v>
      </c>
      <c r="N20" s="149" t="s">
        <v>1891</v>
      </c>
      <c r="P20" s="149">
        <f t="shared" si="0"/>
        <v>121</v>
      </c>
    </row>
    <row r="21" spans="1:16" x14ac:dyDescent="0.25">
      <c r="A21" t="s">
        <v>1661</v>
      </c>
      <c r="B21" t="s">
        <v>1901</v>
      </c>
      <c r="C21" s="149">
        <v>653</v>
      </c>
      <c r="D21" s="149">
        <v>291</v>
      </c>
      <c r="E21" t="s">
        <v>1662</v>
      </c>
      <c r="F21" s="149">
        <v>1</v>
      </c>
      <c r="G21" s="149" t="s">
        <v>1796</v>
      </c>
      <c r="H21" s="149">
        <v>1</v>
      </c>
      <c r="I21" s="149" t="s">
        <v>1888</v>
      </c>
      <c r="J21" t="b">
        <v>1</v>
      </c>
      <c r="K21" t="s">
        <v>1894</v>
      </c>
      <c r="L21" s="149" t="s">
        <v>1902</v>
      </c>
      <c r="M21" t="b">
        <v>0</v>
      </c>
      <c r="N21" s="149" t="s">
        <v>1891</v>
      </c>
      <c r="P21" s="149">
        <f t="shared" si="0"/>
        <v>291</v>
      </c>
    </row>
    <row r="22" spans="1:16" x14ac:dyDescent="0.25">
      <c r="A22" t="s">
        <v>1651</v>
      </c>
      <c r="B22" t="s">
        <v>1903</v>
      </c>
      <c r="C22" s="149">
        <v>4959</v>
      </c>
      <c r="D22" s="149">
        <v>5</v>
      </c>
      <c r="E22" t="s">
        <v>157</v>
      </c>
      <c r="F22" s="149">
        <v>1</v>
      </c>
      <c r="G22" s="149" t="s">
        <v>1796</v>
      </c>
      <c r="H22" s="149">
        <v>1</v>
      </c>
      <c r="I22" s="149" t="s">
        <v>1897</v>
      </c>
      <c r="J22" t="b">
        <v>1</v>
      </c>
      <c r="K22" t="s">
        <v>1894</v>
      </c>
      <c r="L22" s="149" t="s">
        <v>1890</v>
      </c>
      <c r="M22" t="b">
        <v>1</v>
      </c>
      <c r="N22" s="149" t="s">
        <v>1891</v>
      </c>
      <c r="P22" s="149">
        <f t="shared" si="0"/>
        <v>5</v>
      </c>
    </row>
    <row r="23" spans="1:16" x14ac:dyDescent="0.25">
      <c r="A23" t="s">
        <v>1628</v>
      </c>
      <c r="C23" s="149">
        <v>409</v>
      </c>
      <c r="E23" t="s">
        <v>1629</v>
      </c>
      <c r="F23" s="149">
        <v>1</v>
      </c>
      <c r="G23" s="149" t="s">
        <v>1796</v>
      </c>
      <c r="H23" s="149">
        <v>1</v>
      </c>
      <c r="I23" s="149" t="s">
        <v>1897</v>
      </c>
      <c r="J23" t="b">
        <v>1</v>
      </c>
      <c r="K23" t="s">
        <v>1894</v>
      </c>
      <c r="L23" s="149" t="s">
        <v>1902</v>
      </c>
      <c r="M23" t="b">
        <v>0</v>
      </c>
      <c r="N23" s="223" t="s">
        <v>2009</v>
      </c>
      <c r="P23" s="149">
        <f t="shared" si="0"/>
        <v>0</v>
      </c>
    </row>
    <row r="24" spans="1:16" x14ac:dyDescent="0.25">
      <c r="A24" t="s">
        <v>1657</v>
      </c>
      <c r="B24" t="s">
        <v>1904</v>
      </c>
      <c r="C24" s="149" t="s">
        <v>1470</v>
      </c>
      <c r="D24" s="149">
        <v>747</v>
      </c>
      <c r="E24" t="s">
        <v>159</v>
      </c>
      <c r="F24" s="149">
        <v>1</v>
      </c>
      <c r="G24" s="149" t="s">
        <v>1796</v>
      </c>
      <c r="H24" s="149">
        <v>1</v>
      </c>
      <c r="I24" s="149" t="s">
        <v>1888</v>
      </c>
      <c r="J24" t="b">
        <v>1</v>
      </c>
      <c r="K24" t="s">
        <v>1899</v>
      </c>
      <c r="L24" s="149" t="s">
        <v>1890</v>
      </c>
      <c r="M24" t="b">
        <v>1</v>
      </c>
      <c r="N24" s="149" t="s">
        <v>1891</v>
      </c>
      <c r="P24" s="149">
        <f t="shared" si="0"/>
        <v>747</v>
      </c>
    </row>
    <row r="25" spans="1:16" x14ac:dyDescent="0.25">
      <c r="A25" t="s">
        <v>1659</v>
      </c>
      <c r="B25" t="s">
        <v>1905</v>
      </c>
      <c r="C25" s="149">
        <v>56256</v>
      </c>
      <c r="D25" s="149">
        <v>291</v>
      </c>
      <c r="E25" t="s">
        <v>161</v>
      </c>
      <c r="F25" s="149">
        <v>1</v>
      </c>
      <c r="G25" s="149" t="s">
        <v>1796</v>
      </c>
      <c r="H25" s="149">
        <v>1</v>
      </c>
      <c r="I25" s="149" t="s">
        <v>1888</v>
      </c>
      <c r="J25" t="b">
        <v>1</v>
      </c>
      <c r="K25" t="s">
        <v>1889</v>
      </c>
      <c r="L25" s="149" t="s">
        <v>1890</v>
      </c>
      <c r="M25" t="b">
        <v>1</v>
      </c>
      <c r="N25" s="149" t="s">
        <v>1891</v>
      </c>
      <c r="P25" s="149">
        <f t="shared" si="0"/>
        <v>291</v>
      </c>
    </row>
    <row r="26" spans="1:16" x14ac:dyDescent="0.25">
      <c r="A26" t="s">
        <v>1663</v>
      </c>
      <c r="B26" t="s">
        <v>1906</v>
      </c>
      <c r="C26" s="149">
        <v>878</v>
      </c>
      <c r="D26" s="149">
        <v>337</v>
      </c>
      <c r="E26" t="s">
        <v>163</v>
      </c>
      <c r="F26" s="149">
        <v>1</v>
      </c>
      <c r="G26" s="149" t="s">
        <v>1796</v>
      </c>
      <c r="H26" s="149">
        <v>1</v>
      </c>
      <c r="I26" s="149" t="s">
        <v>1888</v>
      </c>
      <c r="J26" t="b">
        <v>1</v>
      </c>
      <c r="K26" t="s">
        <v>1894</v>
      </c>
      <c r="L26" s="149" t="s">
        <v>1890</v>
      </c>
      <c r="M26" t="b">
        <v>1</v>
      </c>
      <c r="N26" s="149" t="s">
        <v>1891</v>
      </c>
      <c r="P26" s="149">
        <f t="shared" si="0"/>
        <v>337</v>
      </c>
    </row>
    <row r="27" spans="1:16" x14ac:dyDescent="0.25">
      <c r="A27" t="s">
        <v>1802</v>
      </c>
      <c r="C27" s="149">
        <v>986</v>
      </c>
      <c r="D27" s="149">
        <v>520</v>
      </c>
      <c r="E27" t="s">
        <v>750</v>
      </c>
      <c r="F27" s="149">
        <v>2</v>
      </c>
      <c r="G27" s="149" t="s">
        <v>1803</v>
      </c>
      <c r="H27" s="149">
        <v>3</v>
      </c>
      <c r="I27" s="149" t="s">
        <v>1897</v>
      </c>
      <c r="J27" t="b">
        <v>1</v>
      </c>
      <c r="K27" t="s">
        <v>2007</v>
      </c>
      <c r="L27" s="149" t="s">
        <v>1890</v>
      </c>
      <c r="M27" t="b">
        <v>0</v>
      </c>
      <c r="N27" s="149" t="s">
        <v>2006</v>
      </c>
      <c r="P27" s="149">
        <f t="shared" si="0"/>
        <v>520</v>
      </c>
    </row>
    <row r="28" spans="1:16" x14ac:dyDescent="0.25">
      <c r="A28" t="s">
        <v>1624</v>
      </c>
      <c r="C28" s="149">
        <v>1276</v>
      </c>
      <c r="D28" s="149">
        <v>214</v>
      </c>
      <c r="E28" t="s">
        <v>167</v>
      </c>
      <c r="F28" s="149">
        <v>1</v>
      </c>
      <c r="G28" s="149" t="s">
        <v>1796</v>
      </c>
      <c r="H28" s="149">
        <v>1</v>
      </c>
      <c r="J28" t="b">
        <v>1</v>
      </c>
      <c r="K28" t="s">
        <v>1889</v>
      </c>
      <c r="L28" s="149" t="s">
        <v>1890</v>
      </c>
      <c r="M28" t="b">
        <v>0</v>
      </c>
      <c r="N28" s="149" t="s">
        <v>1891</v>
      </c>
      <c r="P28" s="149">
        <f t="shared" si="0"/>
        <v>214</v>
      </c>
    </row>
    <row r="29" spans="1:16" x14ac:dyDescent="0.25">
      <c r="A29" t="s">
        <v>2027</v>
      </c>
      <c r="C29" s="149">
        <v>219</v>
      </c>
      <c r="D29" s="149">
        <v>573</v>
      </c>
      <c r="E29" t="s">
        <v>2028</v>
      </c>
      <c r="F29" s="149">
        <v>1</v>
      </c>
      <c r="G29" s="227" t="s">
        <v>1796</v>
      </c>
      <c r="H29" s="223">
        <v>1</v>
      </c>
      <c r="I29" s="223" t="s">
        <v>1897</v>
      </c>
      <c r="J29" t="b">
        <v>1</v>
      </c>
      <c r="K29" t="s">
        <v>1894</v>
      </c>
      <c r="L29" s="149" t="s">
        <v>1890</v>
      </c>
      <c r="M29" t="b">
        <v>0</v>
      </c>
      <c r="N29" s="223" t="s">
        <v>2006</v>
      </c>
      <c r="P29" s="149">
        <f t="shared" si="0"/>
        <v>573</v>
      </c>
    </row>
    <row r="30" spans="1:16" x14ac:dyDescent="0.25">
      <c r="A30" t="s">
        <v>1666</v>
      </c>
      <c r="B30" t="s">
        <v>1907</v>
      </c>
      <c r="C30" s="149" t="s">
        <v>1470</v>
      </c>
      <c r="D30" s="149">
        <v>420</v>
      </c>
      <c r="E30" t="s">
        <v>169</v>
      </c>
      <c r="F30" s="149">
        <v>1</v>
      </c>
      <c r="G30" s="149" t="s">
        <v>1796</v>
      </c>
      <c r="H30" s="149">
        <v>1</v>
      </c>
      <c r="I30" s="149" t="s">
        <v>1888</v>
      </c>
      <c r="J30" t="b">
        <v>1</v>
      </c>
      <c r="K30" t="s">
        <v>1894</v>
      </c>
      <c r="L30" s="149" t="s">
        <v>1890</v>
      </c>
      <c r="M30" t="b">
        <v>1</v>
      </c>
      <c r="N30" s="149" t="s">
        <v>1891</v>
      </c>
      <c r="P30" s="149">
        <f t="shared" si="0"/>
        <v>420</v>
      </c>
    </row>
    <row r="31" spans="1:16" x14ac:dyDescent="0.25">
      <c r="A31" t="s">
        <v>1668</v>
      </c>
      <c r="B31" t="s">
        <v>1908</v>
      </c>
      <c r="C31" s="149">
        <v>1651</v>
      </c>
      <c r="D31" s="149">
        <v>43</v>
      </c>
      <c r="E31" t="s">
        <v>1286</v>
      </c>
      <c r="F31" s="149">
        <v>1</v>
      </c>
      <c r="G31" s="149" t="s">
        <v>1796</v>
      </c>
      <c r="H31" s="149">
        <v>1</v>
      </c>
      <c r="I31" s="149" t="s">
        <v>1897</v>
      </c>
      <c r="J31" t="b">
        <v>1</v>
      </c>
      <c r="K31" t="s">
        <v>1894</v>
      </c>
      <c r="L31" s="149" t="s">
        <v>1902</v>
      </c>
      <c r="M31" t="b">
        <v>0</v>
      </c>
      <c r="N31" s="149" t="s">
        <v>1891</v>
      </c>
      <c r="P31" s="149">
        <f t="shared" si="0"/>
        <v>43</v>
      </c>
    </row>
    <row r="32" spans="1:16" x14ac:dyDescent="0.25">
      <c r="A32" t="s">
        <v>1671</v>
      </c>
      <c r="B32" t="s">
        <v>1909</v>
      </c>
      <c r="C32" s="149">
        <v>1747</v>
      </c>
      <c r="D32" s="149">
        <v>767</v>
      </c>
      <c r="E32" t="s">
        <v>757</v>
      </c>
      <c r="F32" s="149">
        <v>1</v>
      </c>
      <c r="G32" s="149" t="s">
        <v>1796</v>
      </c>
      <c r="H32" s="149">
        <v>1</v>
      </c>
      <c r="I32" s="149" t="s">
        <v>1888</v>
      </c>
      <c r="J32" t="b">
        <v>1</v>
      </c>
      <c r="K32" t="s">
        <v>1889</v>
      </c>
      <c r="L32" s="149" t="s">
        <v>1890</v>
      </c>
      <c r="M32" t="b">
        <v>1</v>
      </c>
      <c r="N32" s="149" t="s">
        <v>1891</v>
      </c>
      <c r="P32" s="149">
        <f t="shared" si="0"/>
        <v>767</v>
      </c>
    </row>
    <row r="33" spans="1:16" x14ac:dyDescent="0.25">
      <c r="A33" t="s">
        <v>1856</v>
      </c>
      <c r="C33" s="149">
        <v>1388</v>
      </c>
      <c r="E33" s="77" t="s">
        <v>1857</v>
      </c>
      <c r="F33" s="149">
        <v>6</v>
      </c>
      <c r="G33" s="149" t="s">
        <v>1806</v>
      </c>
      <c r="H33" s="149">
        <v>4</v>
      </c>
      <c r="I33" s="149" t="s">
        <v>1428</v>
      </c>
      <c r="J33" t="b">
        <v>0</v>
      </c>
      <c r="K33" s="77" t="s">
        <v>2010</v>
      </c>
      <c r="L33" s="223" t="s">
        <v>1428</v>
      </c>
      <c r="M33" s="77" t="b">
        <v>0</v>
      </c>
      <c r="N33" s="223" t="s">
        <v>2009</v>
      </c>
      <c r="P33" s="149">
        <f t="shared" si="0"/>
        <v>0</v>
      </c>
    </row>
    <row r="34" spans="1:16" x14ac:dyDescent="0.25">
      <c r="A34" t="s">
        <v>1674</v>
      </c>
      <c r="B34" t="s">
        <v>1910</v>
      </c>
      <c r="C34" s="149" t="s">
        <v>1470</v>
      </c>
      <c r="D34" s="149">
        <v>432</v>
      </c>
      <c r="E34" t="s">
        <v>173</v>
      </c>
      <c r="F34" s="149">
        <v>1</v>
      </c>
      <c r="G34" s="149" t="s">
        <v>1796</v>
      </c>
      <c r="H34" s="149">
        <v>1</v>
      </c>
      <c r="I34" s="149" t="s">
        <v>1888</v>
      </c>
      <c r="J34" t="b">
        <v>1</v>
      </c>
      <c r="K34" t="s">
        <v>1889</v>
      </c>
      <c r="L34" s="149" t="s">
        <v>1890</v>
      </c>
      <c r="M34" t="b">
        <v>1</v>
      </c>
      <c r="N34" s="149" t="s">
        <v>1891</v>
      </c>
      <c r="P34" s="149">
        <f t="shared" si="0"/>
        <v>432</v>
      </c>
    </row>
    <row r="35" spans="1:16" x14ac:dyDescent="0.25">
      <c r="A35" t="s">
        <v>1678</v>
      </c>
      <c r="B35" t="s">
        <v>1911</v>
      </c>
      <c r="C35" s="205">
        <v>6111</v>
      </c>
      <c r="D35" s="149">
        <v>341</v>
      </c>
      <c r="E35" t="s">
        <v>1679</v>
      </c>
      <c r="F35" s="149">
        <v>1</v>
      </c>
      <c r="G35" s="149" t="s">
        <v>1796</v>
      </c>
      <c r="H35" s="149">
        <v>1</v>
      </c>
      <c r="I35" s="149" t="s">
        <v>1897</v>
      </c>
      <c r="J35" t="b">
        <v>1</v>
      </c>
      <c r="K35" t="s">
        <v>1894</v>
      </c>
      <c r="L35" s="149" t="s">
        <v>1902</v>
      </c>
      <c r="M35" t="b">
        <v>0</v>
      </c>
      <c r="N35" s="149" t="s">
        <v>1891</v>
      </c>
      <c r="P35" s="149">
        <f t="shared" si="0"/>
        <v>341</v>
      </c>
    </row>
    <row r="36" spans="1:16" x14ac:dyDescent="0.25">
      <c r="A36" t="s">
        <v>1680</v>
      </c>
      <c r="B36" t="s">
        <v>1912</v>
      </c>
      <c r="C36" s="149" t="s">
        <v>1470</v>
      </c>
      <c r="D36" s="149">
        <v>682</v>
      </c>
      <c r="E36" t="s">
        <v>175</v>
      </c>
      <c r="F36" s="149">
        <v>1</v>
      </c>
      <c r="G36" s="149" t="s">
        <v>1796</v>
      </c>
      <c r="H36" s="149">
        <v>1</v>
      </c>
      <c r="I36" s="149" t="s">
        <v>1888</v>
      </c>
      <c r="J36" t="b">
        <v>1</v>
      </c>
      <c r="K36" t="s">
        <v>1894</v>
      </c>
      <c r="L36" s="149" t="s">
        <v>1890</v>
      </c>
      <c r="M36" t="b">
        <v>1</v>
      </c>
      <c r="N36" s="149" t="s">
        <v>1891</v>
      </c>
      <c r="P36" s="149">
        <f t="shared" si="0"/>
        <v>682</v>
      </c>
    </row>
    <row r="37" spans="1:16" x14ac:dyDescent="0.25">
      <c r="A37" t="s">
        <v>2029</v>
      </c>
      <c r="D37" s="149">
        <v>704</v>
      </c>
      <c r="E37" t="s">
        <v>2030</v>
      </c>
      <c r="F37" s="149">
        <v>1</v>
      </c>
      <c r="G37" s="227" t="s">
        <v>1796</v>
      </c>
      <c r="H37" s="223">
        <v>1</v>
      </c>
      <c r="I37" s="223" t="s">
        <v>1888</v>
      </c>
      <c r="J37" t="b">
        <v>1</v>
      </c>
      <c r="K37" t="s">
        <v>1894</v>
      </c>
      <c r="L37" s="149" t="s">
        <v>1890</v>
      </c>
      <c r="M37" t="b">
        <v>0</v>
      </c>
      <c r="N37" s="223" t="s">
        <v>2009</v>
      </c>
      <c r="P37" s="149">
        <f t="shared" si="0"/>
        <v>704</v>
      </c>
    </row>
    <row r="38" spans="1:16" x14ac:dyDescent="0.25">
      <c r="A38" t="s">
        <v>1684</v>
      </c>
      <c r="B38" t="s">
        <v>1913</v>
      </c>
      <c r="C38" s="149" t="s">
        <v>1470</v>
      </c>
      <c r="D38" s="149">
        <v>686</v>
      </c>
      <c r="E38" t="s">
        <v>177</v>
      </c>
      <c r="F38" s="149">
        <v>1</v>
      </c>
      <c r="G38" s="149" t="s">
        <v>1796</v>
      </c>
      <c r="H38" s="149">
        <v>1</v>
      </c>
      <c r="I38" s="149" t="s">
        <v>1888</v>
      </c>
      <c r="J38" t="b">
        <v>1</v>
      </c>
      <c r="K38" t="s">
        <v>1894</v>
      </c>
      <c r="L38" s="149" t="s">
        <v>1890</v>
      </c>
      <c r="M38" t="b">
        <v>1</v>
      </c>
      <c r="N38" s="149" t="s">
        <v>1891</v>
      </c>
      <c r="P38" s="149">
        <f t="shared" si="0"/>
        <v>686</v>
      </c>
    </row>
    <row r="39" spans="1:16" x14ac:dyDescent="0.25">
      <c r="A39" t="s">
        <v>1689</v>
      </c>
      <c r="B39" t="s">
        <v>1916</v>
      </c>
      <c r="C39" s="149" t="s">
        <v>1470</v>
      </c>
      <c r="D39" s="149">
        <v>658</v>
      </c>
      <c r="E39" t="s">
        <v>181</v>
      </c>
      <c r="F39" s="149">
        <v>1</v>
      </c>
      <c r="G39" s="149" t="s">
        <v>1796</v>
      </c>
      <c r="H39" s="149">
        <v>1</v>
      </c>
      <c r="I39" s="149" t="s">
        <v>1888</v>
      </c>
      <c r="J39" t="b">
        <v>1</v>
      </c>
      <c r="K39" t="s">
        <v>1894</v>
      </c>
      <c r="L39" s="149" t="s">
        <v>1890</v>
      </c>
      <c r="M39" t="b">
        <v>1</v>
      </c>
      <c r="N39" s="149" t="s">
        <v>1891</v>
      </c>
      <c r="P39" s="149">
        <f t="shared" si="0"/>
        <v>658</v>
      </c>
    </row>
    <row r="40" spans="1:16" x14ac:dyDescent="0.25">
      <c r="A40" t="s">
        <v>1692</v>
      </c>
      <c r="B40" t="s">
        <v>1915</v>
      </c>
      <c r="C40" s="149" t="s">
        <v>1470</v>
      </c>
      <c r="D40" s="149">
        <v>437</v>
      </c>
      <c r="E40" t="s">
        <v>183</v>
      </c>
      <c r="F40" s="149">
        <v>1</v>
      </c>
      <c r="G40" s="149" t="s">
        <v>1796</v>
      </c>
      <c r="H40" s="149">
        <v>1</v>
      </c>
      <c r="I40" s="149" t="s">
        <v>1888</v>
      </c>
      <c r="J40" t="b">
        <v>1</v>
      </c>
      <c r="K40" t="s">
        <v>1894</v>
      </c>
      <c r="L40" s="149" t="s">
        <v>1890</v>
      </c>
      <c r="M40" t="b">
        <v>1</v>
      </c>
      <c r="N40" s="149" t="s">
        <v>1891</v>
      </c>
      <c r="P40" s="149">
        <f t="shared" si="0"/>
        <v>437</v>
      </c>
    </row>
    <row r="41" spans="1:16" x14ac:dyDescent="0.25">
      <c r="A41" t="s">
        <v>1687</v>
      </c>
      <c r="B41" t="s">
        <v>1914</v>
      </c>
      <c r="C41" s="149">
        <v>3421</v>
      </c>
      <c r="D41" s="149">
        <v>297</v>
      </c>
      <c r="E41" t="s">
        <v>179</v>
      </c>
      <c r="F41" s="149">
        <v>1</v>
      </c>
      <c r="G41" s="149" t="s">
        <v>1796</v>
      </c>
      <c r="H41" s="149">
        <v>1</v>
      </c>
      <c r="I41" s="149" t="s">
        <v>1888</v>
      </c>
      <c r="J41" t="b">
        <v>1</v>
      </c>
      <c r="K41" t="s">
        <v>1894</v>
      </c>
      <c r="L41" s="149" t="s">
        <v>1890</v>
      </c>
      <c r="M41" t="b">
        <v>1</v>
      </c>
      <c r="N41" s="149" t="s">
        <v>1891</v>
      </c>
      <c r="P41" s="149">
        <f t="shared" si="0"/>
        <v>297</v>
      </c>
    </row>
    <row r="42" spans="1:16" x14ac:dyDescent="0.25">
      <c r="A42" t="s">
        <v>1694</v>
      </c>
      <c r="B42" t="s">
        <v>1917</v>
      </c>
      <c r="C42" s="149">
        <v>3465</v>
      </c>
      <c r="D42" s="149">
        <v>368</v>
      </c>
      <c r="E42" t="s">
        <v>185</v>
      </c>
      <c r="F42" s="149">
        <v>1</v>
      </c>
      <c r="G42" s="149" t="s">
        <v>1796</v>
      </c>
      <c r="H42" s="149">
        <v>1</v>
      </c>
      <c r="I42" s="149" t="s">
        <v>1888</v>
      </c>
      <c r="J42" t="b">
        <v>1</v>
      </c>
      <c r="K42" t="s">
        <v>1894</v>
      </c>
      <c r="L42" s="149" t="s">
        <v>1890</v>
      </c>
      <c r="M42" t="b">
        <v>1</v>
      </c>
      <c r="N42" s="149" t="s">
        <v>1891</v>
      </c>
      <c r="P42" s="149">
        <f t="shared" si="0"/>
        <v>368</v>
      </c>
    </row>
    <row r="43" spans="1:16" x14ac:dyDescent="0.25">
      <c r="A43" t="s">
        <v>1670</v>
      </c>
      <c r="C43" s="149">
        <v>3522</v>
      </c>
      <c r="D43" s="149">
        <v>8</v>
      </c>
      <c r="E43" t="s">
        <v>187</v>
      </c>
      <c r="F43" s="149">
        <v>1</v>
      </c>
      <c r="G43" s="149" t="s">
        <v>1796</v>
      </c>
      <c r="H43" s="149">
        <v>1</v>
      </c>
      <c r="J43" t="b">
        <v>1</v>
      </c>
      <c r="K43" t="s">
        <v>1899</v>
      </c>
      <c r="L43" s="149" t="s">
        <v>1890</v>
      </c>
      <c r="M43" t="b">
        <v>0</v>
      </c>
      <c r="N43" s="149" t="s">
        <v>1891</v>
      </c>
      <c r="P43" s="149">
        <f t="shared" si="0"/>
        <v>8</v>
      </c>
    </row>
    <row r="44" spans="1:16" x14ac:dyDescent="0.25">
      <c r="A44" t="s">
        <v>1697</v>
      </c>
      <c r="B44" t="s">
        <v>1918</v>
      </c>
      <c r="C44" s="149" t="s">
        <v>1470</v>
      </c>
      <c r="D44" s="149">
        <v>256</v>
      </c>
      <c r="E44" t="s">
        <v>191</v>
      </c>
      <c r="F44" s="149">
        <v>1</v>
      </c>
      <c r="G44" s="149" t="s">
        <v>1796</v>
      </c>
      <c r="H44" s="149">
        <v>1</v>
      </c>
      <c r="I44" s="149" t="s">
        <v>1888</v>
      </c>
      <c r="J44" t="b">
        <v>1</v>
      </c>
      <c r="K44" t="s">
        <v>1894</v>
      </c>
      <c r="L44" s="149" t="s">
        <v>1890</v>
      </c>
      <c r="M44" t="b">
        <v>1</v>
      </c>
      <c r="N44" s="149" t="s">
        <v>1891</v>
      </c>
      <c r="P44" s="149">
        <f t="shared" si="0"/>
        <v>256</v>
      </c>
    </row>
    <row r="45" spans="1:16" x14ac:dyDescent="0.25">
      <c r="A45" t="s">
        <v>1633</v>
      </c>
      <c r="C45" s="149">
        <v>16955</v>
      </c>
      <c r="D45" s="149">
        <v>108</v>
      </c>
      <c r="E45" t="s">
        <v>780</v>
      </c>
      <c r="F45" s="149">
        <v>1</v>
      </c>
      <c r="G45" s="149" t="s">
        <v>1796</v>
      </c>
      <c r="H45" s="149">
        <v>1</v>
      </c>
      <c r="I45" s="149" t="s">
        <v>1888</v>
      </c>
      <c r="J45" t="b">
        <v>1</v>
      </c>
      <c r="K45" t="s">
        <v>1889</v>
      </c>
      <c r="L45" s="149" t="s">
        <v>1890</v>
      </c>
      <c r="M45" t="b">
        <v>0</v>
      </c>
      <c r="N45" s="149" t="s">
        <v>1891</v>
      </c>
      <c r="P45" s="149">
        <f t="shared" si="0"/>
        <v>108</v>
      </c>
    </row>
    <row r="46" spans="1:16" x14ac:dyDescent="0.25">
      <c r="A46" t="s">
        <v>1595</v>
      </c>
      <c r="C46" s="149">
        <v>18877</v>
      </c>
      <c r="E46" t="s">
        <v>2047</v>
      </c>
      <c r="F46" s="149">
        <v>1</v>
      </c>
      <c r="G46" s="149" t="s">
        <v>1796</v>
      </c>
      <c r="H46" s="149">
        <v>1</v>
      </c>
      <c r="I46" s="149" t="s">
        <v>1428</v>
      </c>
      <c r="J46" t="b">
        <v>0</v>
      </c>
      <c r="K46" t="s">
        <v>1889</v>
      </c>
      <c r="L46" s="149" t="s">
        <v>1428</v>
      </c>
      <c r="M46" t="b">
        <v>0</v>
      </c>
      <c r="N46" s="149" t="s">
        <v>1891</v>
      </c>
      <c r="P46" s="149">
        <f t="shared" si="0"/>
        <v>0</v>
      </c>
    </row>
    <row r="47" spans="1:16" x14ac:dyDescent="0.25">
      <c r="A47" t="s">
        <v>1699</v>
      </c>
      <c r="B47" t="s">
        <v>1919</v>
      </c>
      <c r="C47" s="149" t="s">
        <v>1470</v>
      </c>
      <c r="D47" s="149">
        <v>360</v>
      </c>
      <c r="E47" t="s">
        <v>193</v>
      </c>
      <c r="F47" s="149">
        <v>1</v>
      </c>
      <c r="G47" s="149" t="s">
        <v>1796</v>
      </c>
      <c r="H47" s="149">
        <v>1</v>
      </c>
      <c r="I47" s="149" t="s">
        <v>1888</v>
      </c>
      <c r="J47" t="b">
        <v>1</v>
      </c>
      <c r="K47" t="s">
        <v>1889</v>
      </c>
      <c r="L47" s="149" t="s">
        <v>1890</v>
      </c>
      <c r="M47" t="b">
        <v>1</v>
      </c>
      <c r="N47" s="149" t="s">
        <v>1891</v>
      </c>
      <c r="P47" s="149">
        <f t="shared" si="0"/>
        <v>360</v>
      </c>
    </row>
    <row r="48" spans="1:16" x14ac:dyDescent="0.25">
      <c r="A48" t="s">
        <v>1862</v>
      </c>
      <c r="C48" s="149">
        <v>14811</v>
      </c>
      <c r="E48" s="77" t="s">
        <v>1863</v>
      </c>
      <c r="F48" s="149">
        <v>6</v>
      </c>
      <c r="G48" s="149" t="s">
        <v>1806</v>
      </c>
      <c r="H48" s="149">
        <v>4</v>
      </c>
      <c r="I48" s="149" t="s">
        <v>1428</v>
      </c>
      <c r="J48" t="b">
        <v>0</v>
      </c>
      <c r="K48" s="77" t="s">
        <v>2010</v>
      </c>
      <c r="L48" s="223" t="s">
        <v>1428</v>
      </c>
      <c r="M48" s="77" t="b">
        <v>0</v>
      </c>
      <c r="N48" s="223" t="s">
        <v>2009</v>
      </c>
      <c r="P48" s="149">
        <f t="shared" si="0"/>
        <v>0</v>
      </c>
    </row>
    <row r="49" spans="1:16" x14ac:dyDescent="0.25">
      <c r="A49" t="s">
        <v>1620</v>
      </c>
      <c r="C49" s="149">
        <v>4329</v>
      </c>
      <c r="D49" s="149">
        <v>10</v>
      </c>
      <c r="E49" t="s">
        <v>784</v>
      </c>
      <c r="F49" s="149">
        <v>1</v>
      </c>
      <c r="G49" s="149" t="s">
        <v>1796</v>
      </c>
      <c r="H49" s="149">
        <v>1</v>
      </c>
      <c r="I49" s="149" t="s">
        <v>1888</v>
      </c>
      <c r="J49" t="b">
        <v>1</v>
      </c>
      <c r="K49" t="s">
        <v>1894</v>
      </c>
      <c r="L49" s="149" t="s">
        <v>1890</v>
      </c>
      <c r="M49" t="b">
        <v>0</v>
      </c>
      <c r="N49" s="149" t="s">
        <v>1891</v>
      </c>
      <c r="P49" s="149">
        <f t="shared" si="0"/>
        <v>10</v>
      </c>
    </row>
    <row r="50" spans="1:16" x14ac:dyDescent="0.25">
      <c r="A50" t="s">
        <v>1703</v>
      </c>
      <c r="B50" t="s">
        <v>1920</v>
      </c>
      <c r="C50" s="149">
        <v>40215</v>
      </c>
      <c r="D50" s="149">
        <v>160</v>
      </c>
      <c r="E50" t="s">
        <v>200</v>
      </c>
      <c r="F50" s="149">
        <v>1</v>
      </c>
      <c r="G50" s="149" t="s">
        <v>1796</v>
      </c>
      <c r="H50" s="149">
        <v>1</v>
      </c>
      <c r="I50" s="149" t="s">
        <v>1888</v>
      </c>
      <c r="J50" t="b">
        <v>1</v>
      </c>
      <c r="K50" t="s">
        <v>1899</v>
      </c>
      <c r="L50" s="149" t="s">
        <v>1890</v>
      </c>
      <c r="M50" t="b">
        <v>1</v>
      </c>
      <c r="N50" s="149" t="s">
        <v>1891</v>
      </c>
      <c r="P50" s="149">
        <f t="shared" si="0"/>
        <v>160</v>
      </c>
    </row>
    <row r="51" spans="1:16" x14ac:dyDescent="0.25">
      <c r="A51" t="s">
        <v>1711</v>
      </c>
      <c r="B51" t="s">
        <v>1921</v>
      </c>
      <c r="C51" s="149" t="s">
        <v>1470</v>
      </c>
      <c r="D51" s="149">
        <v>383</v>
      </c>
      <c r="E51" t="s">
        <v>397</v>
      </c>
      <c r="F51" s="149">
        <v>1</v>
      </c>
      <c r="G51" s="149" t="s">
        <v>1796</v>
      </c>
      <c r="H51" s="149">
        <v>1</v>
      </c>
      <c r="I51" s="149" t="s">
        <v>1888</v>
      </c>
      <c r="J51" t="b">
        <v>1</v>
      </c>
      <c r="K51" t="s">
        <v>1889</v>
      </c>
      <c r="L51" s="149" t="s">
        <v>1890</v>
      </c>
      <c r="M51" t="b">
        <v>1</v>
      </c>
      <c r="N51" s="149" t="s">
        <v>1891</v>
      </c>
      <c r="P51" s="149">
        <f t="shared" si="0"/>
        <v>383</v>
      </c>
    </row>
    <row r="52" spans="1:16" x14ac:dyDescent="0.25">
      <c r="A52" t="s">
        <v>1805</v>
      </c>
      <c r="C52" s="149">
        <v>19272</v>
      </c>
      <c r="D52" s="149">
        <v>720</v>
      </c>
      <c r="E52" t="s">
        <v>799</v>
      </c>
      <c r="F52" s="149">
        <v>6</v>
      </c>
      <c r="G52" s="149" t="s">
        <v>1806</v>
      </c>
      <c r="H52" s="149">
        <v>4</v>
      </c>
      <c r="I52" s="149" t="s">
        <v>1888</v>
      </c>
      <c r="J52" t="b">
        <v>1</v>
      </c>
      <c r="K52" t="s">
        <v>2008</v>
      </c>
      <c r="L52" s="149" t="s">
        <v>1890</v>
      </c>
      <c r="M52" t="b">
        <v>0</v>
      </c>
      <c r="N52" s="223" t="s">
        <v>2009</v>
      </c>
      <c r="P52" s="149">
        <f t="shared" si="0"/>
        <v>720</v>
      </c>
    </row>
    <row r="53" spans="1:16" x14ac:dyDescent="0.25">
      <c r="A53" t="s">
        <v>1807</v>
      </c>
      <c r="C53" s="149">
        <v>56389</v>
      </c>
      <c r="D53" s="149">
        <v>726</v>
      </c>
      <c r="E53" t="s">
        <v>802</v>
      </c>
      <c r="F53" s="149">
        <v>1</v>
      </c>
      <c r="G53" s="149" t="s">
        <v>1796</v>
      </c>
      <c r="H53" s="149">
        <v>1</v>
      </c>
      <c r="I53" s="149" t="s">
        <v>1888</v>
      </c>
      <c r="J53" t="b">
        <v>1</v>
      </c>
      <c r="K53" t="s">
        <v>2008</v>
      </c>
      <c r="L53" s="149" t="s">
        <v>1890</v>
      </c>
      <c r="M53" t="b">
        <v>0</v>
      </c>
      <c r="N53" s="223" t="s">
        <v>2009</v>
      </c>
      <c r="P53" s="149">
        <f t="shared" si="0"/>
        <v>726</v>
      </c>
    </row>
    <row r="54" spans="1:16" x14ac:dyDescent="0.25">
      <c r="A54" t="s">
        <v>1808</v>
      </c>
      <c r="C54" s="149">
        <v>58368</v>
      </c>
      <c r="D54" s="149">
        <v>724</v>
      </c>
      <c r="E54" t="s">
        <v>805</v>
      </c>
      <c r="F54" s="149">
        <v>6</v>
      </c>
      <c r="G54" s="149" t="s">
        <v>1806</v>
      </c>
      <c r="H54" s="149">
        <v>4</v>
      </c>
      <c r="I54" s="149" t="s">
        <v>1428</v>
      </c>
      <c r="J54" t="b">
        <v>0</v>
      </c>
      <c r="K54" t="s">
        <v>2007</v>
      </c>
      <c r="L54" s="149" t="s">
        <v>1890</v>
      </c>
      <c r="M54" t="b">
        <v>0</v>
      </c>
      <c r="N54" s="223" t="s">
        <v>2009</v>
      </c>
      <c r="P54" s="149">
        <f t="shared" si="0"/>
        <v>724</v>
      </c>
    </row>
    <row r="55" spans="1:16" x14ac:dyDescent="0.25">
      <c r="A55" t="s">
        <v>1715</v>
      </c>
      <c r="B55" t="s">
        <v>1922</v>
      </c>
      <c r="C55" s="149">
        <v>5553</v>
      </c>
      <c r="D55" s="149">
        <v>320</v>
      </c>
      <c r="E55" t="s">
        <v>204</v>
      </c>
      <c r="F55" s="149">
        <v>1</v>
      </c>
      <c r="G55" s="149" t="s">
        <v>1796</v>
      </c>
      <c r="H55" s="149">
        <v>1</v>
      </c>
      <c r="I55" s="149" t="s">
        <v>1888</v>
      </c>
      <c r="J55" t="b">
        <v>1</v>
      </c>
      <c r="K55" t="s">
        <v>1889</v>
      </c>
      <c r="L55" s="149" t="s">
        <v>1890</v>
      </c>
      <c r="M55" t="b">
        <v>1</v>
      </c>
      <c r="N55" s="149" t="s">
        <v>1891</v>
      </c>
      <c r="P55" s="149">
        <f t="shared" si="0"/>
        <v>320</v>
      </c>
    </row>
    <row r="56" spans="1:16" x14ac:dyDescent="0.25">
      <c r="A56" t="s">
        <v>1715</v>
      </c>
      <c r="B56" t="s">
        <v>1922</v>
      </c>
      <c r="C56" s="149">
        <v>57351</v>
      </c>
      <c r="D56" s="149">
        <v>320</v>
      </c>
      <c r="E56" t="s">
        <v>204</v>
      </c>
      <c r="F56" s="149">
        <v>1</v>
      </c>
      <c r="G56" s="149" t="s">
        <v>1796</v>
      </c>
      <c r="H56" s="149">
        <v>1</v>
      </c>
      <c r="I56" s="149" t="s">
        <v>1888</v>
      </c>
      <c r="J56" t="b">
        <v>1</v>
      </c>
      <c r="K56" t="s">
        <v>1889</v>
      </c>
      <c r="L56" s="149" t="s">
        <v>1890</v>
      </c>
      <c r="M56" t="b">
        <v>1</v>
      </c>
      <c r="N56" s="149" t="s">
        <v>1891</v>
      </c>
      <c r="P56" s="149">
        <f t="shared" si="0"/>
        <v>320</v>
      </c>
    </row>
    <row r="57" spans="1:16" x14ac:dyDescent="0.25">
      <c r="A57" t="s">
        <v>1717</v>
      </c>
      <c r="B57" t="s">
        <v>1923</v>
      </c>
      <c r="C57" s="149" t="s">
        <v>1470</v>
      </c>
      <c r="D57" s="149">
        <v>688</v>
      </c>
      <c r="E57" t="s">
        <v>1924</v>
      </c>
      <c r="F57" s="149">
        <v>1</v>
      </c>
      <c r="G57" s="149" t="s">
        <v>1796</v>
      </c>
      <c r="H57" s="149">
        <v>1</v>
      </c>
      <c r="I57" s="149" t="s">
        <v>1888</v>
      </c>
      <c r="J57" t="b">
        <v>1</v>
      </c>
      <c r="K57" t="s">
        <v>1894</v>
      </c>
      <c r="L57" s="149" t="s">
        <v>1902</v>
      </c>
      <c r="M57" t="b">
        <v>0</v>
      </c>
      <c r="N57" s="149" t="s">
        <v>1891</v>
      </c>
      <c r="P57" s="149">
        <f t="shared" si="0"/>
        <v>688</v>
      </c>
    </row>
    <row r="58" spans="1:16" x14ac:dyDescent="0.25">
      <c r="A58" t="s">
        <v>1719</v>
      </c>
      <c r="B58" t="s">
        <v>1925</v>
      </c>
      <c r="C58" s="149">
        <v>5721</v>
      </c>
      <c r="D58" s="149">
        <v>701</v>
      </c>
      <c r="E58" t="s">
        <v>206</v>
      </c>
      <c r="F58" s="149">
        <v>1</v>
      </c>
      <c r="G58" s="149" t="s">
        <v>1796</v>
      </c>
      <c r="H58" s="149">
        <v>1</v>
      </c>
      <c r="I58" s="149" t="s">
        <v>1888</v>
      </c>
      <c r="J58" t="b">
        <v>1</v>
      </c>
      <c r="K58" t="s">
        <v>1899</v>
      </c>
      <c r="L58" s="149" t="s">
        <v>1890</v>
      </c>
      <c r="M58" t="b">
        <v>1</v>
      </c>
      <c r="N58" s="149" t="s">
        <v>1891</v>
      </c>
      <c r="P58" s="149">
        <f t="shared" si="0"/>
        <v>701</v>
      </c>
    </row>
    <row r="59" spans="1:16" x14ac:dyDescent="0.25">
      <c r="A59" t="s">
        <v>1722</v>
      </c>
      <c r="B59" t="s">
        <v>1926</v>
      </c>
      <c r="C59" s="149" t="s">
        <v>1470</v>
      </c>
      <c r="D59" s="149">
        <v>442</v>
      </c>
      <c r="E59" t="s">
        <v>209</v>
      </c>
      <c r="F59" s="149">
        <v>1</v>
      </c>
      <c r="G59" s="149" t="s">
        <v>1796</v>
      </c>
      <c r="H59" s="149">
        <v>1</v>
      </c>
      <c r="I59" s="149" t="s">
        <v>1888</v>
      </c>
      <c r="J59" t="b">
        <v>1</v>
      </c>
      <c r="K59" t="s">
        <v>1889</v>
      </c>
      <c r="L59" s="149" t="s">
        <v>1890</v>
      </c>
      <c r="M59" t="b">
        <v>1</v>
      </c>
      <c r="N59" s="149" t="s">
        <v>1891</v>
      </c>
      <c r="P59" s="149">
        <f t="shared" si="0"/>
        <v>442</v>
      </c>
    </row>
    <row r="60" spans="1:16" x14ac:dyDescent="0.25">
      <c r="A60" t="s">
        <v>1811</v>
      </c>
      <c r="C60" s="149">
        <v>58422</v>
      </c>
      <c r="E60" t="s">
        <v>211</v>
      </c>
      <c r="F60" s="149">
        <v>7</v>
      </c>
      <c r="G60" s="149" t="s">
        <v>1810</v>
      </c>
      <c r="H60" s="149">
        <v>2</v>
      </c>
      <c r="I60" s="149" t="s">
        <v>1428</v>
      </c>
      <c r="J60" t="b">
        <v>0</v>
      </c>
      <c r="K60" t="s">
        <v>2007</v>
      </c>
      <c r="L60" s="149" t="s">
        <v>1428</v>
      </c>
      <c r="M60" t="b">
        <v>0</v>
      </c>
      <c r="N60" s="149" t="s">
        <v>2006</v>
      </c>
      <c r="P60" s="149">
        <f t="shared" si="0"/>
        <v>0</v>
      </c>
    </row>
    <row r="61" spans="1:16" x14ac:dyDescent="0.25">
      <c r="A61" t="s">
        <v>1701</v>
      </c>
      <c r="B61" t="s">
        <v>1928</v>
      </c>
      <c r="C61" s="149">
        <v>6866</v>
      </c>
      <c r="D61" s="149">
        <v>88</v>
      </c>
      <c r="E61" t="s">
        <v>214</v>
      </c>
      <c r="F61" s="149">
        <v>1</v>
      </c>
      <c r="G61" s="149" t="s">
        <v>1796</v>
      </c>
      <c r="H61" s="149">
        <v>1</v>
      </c>
      <c r="I61" s="149" t="s">
        <v>1897</v>
      </c>
      <c r="J61" t="b">
        <v>1</v>
      </c>
      <c r="K61" t="s">
        <v>1894</v>
      </c>
      <c r="L61" s="149" t="s">
        <v>1890</v>
      </c>
      <c r="M61" t="b">
        <v>1</v>
      </c>
      <c r="N61" s="149" t="s">
        <v>1891</v>
      </c>
      <c r="P61" s="149">
        <f t="shared" si="0"/>
        <v>88</v>
      </c>
    </row>
    <row r="62" spans="1:16" x14ac:dyDescent="0.25">
      <c r="A62" t="s">
        <v>1726</v>
      </c>
      <c r="B62" t="s">
        <v>1927</v>
      </c>
      <c r="C62" s="149">
        <v>6915</v>
      </c>
      <c r="D62" s="149">
        <v>274</v>
      </c>
      <c r="E62" t="s">
        <v>212</v>
      </c>
      <c r="F62" s="149">
        <v>1</v>
      </c>
      <c r="G62" s="149" t="s">
        <v>1796</v>
      </c>
      <c r="H62" s="149">
        <v>1</v>
      </c>
      <c r="I62" s="149" t="s">
        <v>1888</v>
      </c>
      <c r="J62" t="b">
        <v>1</v>
      </c>
      <c r="K62" t="s">
        <v>1889</v>
      </c>
      <c r="L62" s="149" t="s">
        <v>1890</v>
      </c>
      <c r="M62" t="b">
        <v>1</v>
      </c>
      <c r="N62" s="149" t="s">
        <v>1891</v>
      </c>
      <c r="P62" s="149">
        <f t="shared" si="0"/>
        <v>274</v>
      </c>
    </row>
    <row r="63" spans="1:16" x14ac:dyDescent="0.25">
      <c r="A63" t="s">
        <v>2031</v>
      </c>
      <c r="C63" s="149">
        <v>219</v>
      </c>
      <c r="D63" s="149">
        <v>521</v>
      </c>
      <c r="E63" t="s">
        <v>2032</v>
      </c>
      <c r="F63" s="149">
        <v>1</v>
      </c>
      <c r="G63" s="149" t="s">
        <v>1796</v>
      </c>
      <c r="H63" s="149">
        <v>1</v>
      </c>
      <c r="I63" s="223" t="s">
        <v>1897</v>
      </c>
      <c r="J63" t="b">
        <v>1</v>
      </c>
      <c r="K63" t="s">
        <v>1894</v>
      </c>
      <c r="L63" s="149" t="s">
        <v>1890</v>
      </c>
      <c r="M63" t="b">
        <v>0</v>
      </c>
      <c r="N63" s="149" t="s">
        <v>2006</v>
      </c>
      <c r="P63" s="149">
        <f t="shared" si="0"/>
        <v>521</v>
      </c>
    </row>
    <row r="64" spans="1:16" x14ac:dyDescent="0.25">
      <c r="A64" t="s">
        <v>1676</v>
      </c>
      <c r="B64" t="s">
        <v>2019</v>
      </c>
      <c r="C64" s="149">
        <v>56739</v>
      </c>
      <c r="D64" s="149">
        <v>341</v>
      </c>
      <c r="E64" t="s">
        <v>216</v>
      </c>
      <c r="F64" s="149">
        <v>1</v>
      </c>
      <c r="G64" s="149" t="s">
        <v>1796</v>
      </c>
      <c r="H64" s="149">
        <v>1</v>
      </c>
      <c r="I64" s="149" t="s">
        <v>1897</v>
      </c>
      <c r="J64" t="b">
        <v>1</v>
      </c>
      <c r="K64" t="s">
        <v>1894</v>
      </c>
      <c r="L64" s="149" t="s">
        <v>1890</v>
      </c>
      <c r="M64" t="b">
        <v>1</v>
      </c>
      <c r="N64" s="149" t="s">
        <v>1891</v>
      </c>
      <c r="P64" s="149">
        <f t="shared" si="0"/>
        <v>341</v>
      </c>
    </row>
    <row r="65" spans="1:16" x14ac:dyDescent="0.25">
      <c r="A65" t="s">
        <v>1691</v>
      </c>
      <c r="C65" s="149">
        <v>7353</v>
      </c>
      <c r="D65" s="149">
        <v>13</v>
      </c>
      <c r="E65" t="s">
        <v>218</v>
      </c>
      <c r="F65" s="149">
        <v>1</v>
      </c>
      <c r="G65" s="149" t="s">
        <v>1796</v>
      </c>
      <c r="H65" s="149">
        <v>1</v>
      </c>
      <c r="I65" s="149" t="s">
        <v>1897</v>
      </c>
      <c r="J65" t="b">
        <v>1</v>
      </c>
      <c r="K65" t="s">
        <v>1894</v>
      </c>
      <c r="L65" s="149" t="s">
        <v>1890</v>
      </c>
      <c r="M65" t="b">
        <v>0</v>
      </c>
      <c r="N65" s="149" t="s">
        <v>1891</v>
      </c>
      <c r="P65" s="149">
        <f t="shared" si="0"/>
        <v>13</v>
      </c>
    </row>
    <row r="66" spans="1:16" x14ac:dyDescent="0.25">
      <c r="A66" t="s">
        <v>1729</v>
      </c>
      <c r="B66" t="s">
        <v>1929</v>
      </c>
      <c r="C66" s="149" t="s">
        <v>1470</v>
      </c>
      <c r="D66" s="149">
        <v>373</v>
      </c>
      <c r="E66" t="s">
        <v>222</v>
      </c>
      <c r="F66" s="149">
        <v>1</v>
      </c>
      <c r="G66" s="149" t="s">
        <v>1796</v>
      </c>
      <c r="H66" s="149">
        <v>1</v>
      </c>
      <c r="I66" s="149" t="s">
        <v>1888</v>
      </c>
      <c r="J66" t="b">
        <v>1</v>
      </c>
      <c r="K66" t="s">
        <v>1889</v>
      </c>
      <c r="L66" s="149" t="s">
        <v>1890</v>
      </c>
      <c r="M66" t="b">
        <v>1</v>
      </c>
      <c r="N66" s="149" t="s">
        <v>1891</v>
      </c>
      <c r="P66" s="149">
        <f t="shared" si="0"/>
        <v>373</v>
      </c>
    </row>
    <row r="67" spans="1:16" x14ac:dyDescent="0.25">
      <c r="A67" t="s">
        <v>1735</v>
      </c>
      <c r="B67" t="s">
        <v>1930</v>
      </c>
      <c r="C67" s="149">
        <v>7822</v>
      </c>
      <c r="D67" s="149">
        <v>417</v>
      </c>
      <c r="E67" t="s">
        <v>1931</v>
      </c>
      <c r="F67" s="149">
        <v>1</v>
      </c>
      <c r="G67" s="149" t="s">
        <v>1796</v>
      </c>
      <c r="H67" s="149">
        <v>1</v>
      </c>
      <c r="I67" s="149" t="s">
        <v>1897</v>
      </c>
      <c r="J67" t="b">
        <v>1</v>
      </c>
      <c r="K67" t="s">
        <v>1894</v>
      </c>
      <c r="L67" s="149" t="s">
        <v>1902</v>
      </c>
      <c r="M67" t="b">
        <v>0</v>
      </c>
      <c r="N67" s="149" t="s">
        <v>1891</v>
      </c>
      <c r="P67" s="149">
        <f t="shared" si="0"/>
        <v>417</v>
      </c>
    </row>
    <row r="68" spans="1:16" x14ac:dyDescent="0.25">
      <c r="A68" t="s">
        <v>1724</v>
      </c>
      <c r="B68" t="s">
        <v>1932</v>
      </c>
      <c r="C68" s="149">
        <v>7833</v>
      </c>
      <c r="D68" s="149">
        <v>63</v>
      </c>
      <c r="E68" t="s">
        <v>225</v>
      </c>
      <c r="F68" s="149">
        <v>1</v>
      </c>
      <c r="G68" s="149" t="s">
        <v>1796</v>
      </c>
      <c r="H68" s="149">
        <v>1</v>
      </c>
      <c r="I68" s="149" t="s">
        <v>1897</v>
      </c>
      <c r="J68" t="b">
        <v>1</v>
      </c>
      <c r="K68" t="s">
        <v>1894</v>
      </c>
      <c r="L68" s="149" t="s">
        <v>1890</v>
      </c>
      <c r="M68" t="b">
        <v>1</v>
      </c>
      <c r="N68" s="149" t="s">
        <v>1891</v>
      </c>
      <c r="P68" s="149">
        <f t="shared" ref="P68:P76" si="2">D68</f>
        <v>63</v>
      </c>
    </row>
    <row r="69" spans="1:16" x14ac:dyDescent="0.25">
      <c r="A69" s="77" t="s">
        <v>1875</v>
      </c>
      <c r="B69" s="77"/>
      <c r="C69" s="149">
        <v>60222</v>
      </c>
      <c r="D69" s="223">
        <v>760</v>
      </c>
      <c r="E69" s="228" t="s">
        <v>1333</v>
      </c>
      <c r="F69" s="77"/>
      <c r="G69" s="77"/>
      <c r="H69" s="223"/>
      <c r="I69" s="223"/>
      <c r="J69" s="77" t="b">
        <v>1</v>
      </c>
      <c r="K69" s="77" t="s">
        <v>1894</v>
      </c>
      <c r="L69" s="223" t="s">
        <v>1428</v>
      </c>
      <c r="M69" s="77" t="b">
        <v>0</v>
      </c>
      <c r="N69" s="223" t="s">
        <v>2006</v>
      </c>
      <c r="O69" s="77"/>
      <c r="P69" s="149">
        <f t="shared" si="2"/>
        <v>760</v>
      </c>
    </row>
    <row r="70" spans="1:16" x14ac:dyDescent="0.25">
      <c r="A70" t="s">
        <v>1705</v>
      </c>
      <c r="C70" s="149">
        <v>19558</v>
      </c>
      <c r="D70" s="149">
        <v>32</v>
      </c>
      <c r="E70" t="s">
        <v>227</v>
      </c>
      <c r="F70" s="149">
        <v>1</v>
      </c>
      <c r="G70" s="149" t="s">
        <v>1796</v>
      </c>
      <c r="H70" s="149">
        <v>1</v>
      </c>
      <c r="I70" s="149" t="s">
        <v>1897</v>
      </c>
      <c r="J70" t="b">
        <v>1</v>
      </c>
      <c r="K70" t="s">
        <v>1894</v>
      </c>
      <c r="L70" s="149" t="s">
        <v>1890</v>
      </c>
      <c r="M70" t="b">
        <v>0</v>
      </c>
      <c r="N70" s="149" t="s">
        <v>1891</v>
      </c>
      <c r="P70" s="149">
        <f t="shared" si="2"/>
        <v>32</v>
      </c>
    </row>
    <row r="71" spans="1:16" x14ac:dyDescent="0.25">
      <c r="A71" t="s">
        <v>1741</v>
      </c>
      <c r="B71" t="s">
        <v>1933</v>
      </c>
      <c r="C71" s="149">
        <v>9000</v>
      </c>
      <c r="D71" s="149">
        <v>332</v>
      </c>
      <c r="E71" t="s">
        <v>232</v>
      </c>
      <c r="F71" s="149">
        <v>1</v>
      </c>
      <c r="G71" s="149" t="s">
        <v>1796</v>
      </c>
      <c r="H71" s="149">
        <v>1</v>
      </c>
      <c r="I71" s="149" t="s">
        <v>1888</v>
      </c>
      <c r="J71" t="b">
        <v>1</v>
      </c>
      <c r="K71" t="s">
        <v>1889</v>
      </c>
      <c r="L71" s="149" t="s">
        <v>1890</v>
      </c>
      <c r="M71" t="b">
        <v>1</v>
      </c>
      <c r="N71" s="149" t="s">
        <v>1891</v>
      </c>
      <c r="P71" s="149">
        <f t="shared" si="2"/>
        <v>332</v>
      </c>
    </row>
    <row r="72" spans="1:16" x14ac:dyDescent="0.25">
      <c r="A72" t="s">
        <v>1846</v>
      </c>
      <c r="C72" s="149">
        <v>9183</v>
      </c>
      <c r="E72" s="77" t="s">
        <v>1847</v>
      </c>
      <c r="F72" s="149">
        <v>6</v>
      </c>
      <c r="G72" s="149" t="s">
        <v>1806</v>
      </c>
      <c r="H72" s="149">
        <v>4</v>
      </c>
      <c r="I72" s="149" t="s">
        <v>1428</v>
      </c>
      <c r="J72" t="b">
        <v>0</v>
      </c>
      <c r="K72" s="77" t="s">
        <v>2010</v>
      </c>
      <c r="L72" s="223" t="s">
        <v>1428</v>
      </c>
      <c r="M72" s="77" t="b">
        <v>0</v>
      </c>
      <c r="N72" s="223" t="s">
        <v>2009</v>
      </c>
      <c r="P72" s="149">
        <f t="shared" si="2"/>
        <v>0</v>
      </c>
    </row>
    <row r="73" spans="1:16" x14ac:dyDescent="0.25">
      <c r="A73" t="s">
        <v>1745</v>
      </c>
      <c r="B73" t="s">
        <v>1934</v>
      </c>
      <c r="C73" s="149">
        <v>9192</v>
      </c>
      <c r="D73" s="149">
        <v>681</v>
      </c>
      <c r="E73" t="s">
        <v>234</v>
      </c>
      <c r="F73" s="149">
        <v>1</v>
      </c>
      <c r="G73" s="149" t="s">
        <v>1796</v>
      </c>
      <c r="H73" s="149">
        <v>1</v>
      </c>
      <c r="I73" s="149" t="s">
        <v>1888</v>
      </c>
      <c r="J73" t="b">
        <v>1</v>
      </c>
      <c r="K73" t="s">
        <v>1894</v>
      </c>
      <c r="L73" s="149" t="s">
        <v>1890</v>
      </c>
      <c r="M73" t="b">
        <v>1</v>
      </c>
      <c r="N73" s="149" t="s">
        <v>1891</v>
      </c>
      <c r="P73" s="149">
        <f t="shared" si="2"/>
        <v>681</v>
      </c>
    </row>
    <row r="74" spans="1:16" x14ac:dyDescent="0.25">
      <c r="A74" t="s">
        <v>1747</v>
      </c>
      <c r="B74" t="s">
        <v>1935</v>
      </c>
      <c r="C74" s="149">
        <v>9188</v>
      </c>
      <c r="D74" s="149">
        <v>280</v>
      </c>
      <c r="E74" t="s">
        <v>236</v>
      </c>
      <c r="F74" s="149">
        <v>1</v>
      </c>
      <c r="G74" s="149" t="s">
        <v>1796</v>
      </c>
      <c r="H74" s="149">
        <v>1</v>
      </c>
      <c r="I74" s="149" t="s">
        <v>1888</v>
      </c>
      <c r="J74" t="b">
        <v>1</v>
      </c>
      <c r="K74" t="s">
        <v>1899</v>
      </c>
      <c r="L74" s="149" t="s">
        <v>1890</v>
      </c>
      <c r="M74" t="b">
        <v>1</v>
      </c>
      <c r="N74" s="149" t="s">
        <v>1891</v>
      </c>
      <c r="P74" s="149">
        <f t="shared" si="2"/>
        <v>280</v>
      </c>
    </row>
    <row r="75" spans="1:16" x14ac:dyDescent="0.25">
      <c r="A75" t="s">
        <v>1637</v>
      </c>
      <c r="B75" t="s">
        <v>1936</v>
      </c>
      <c r="C75" s="149">
        <v>18963</v>
      </c>
      <c r="D75" s="149">
        <v>240</v>
      </c>
      <c r="E75" t="s">
        <v>238</v>
      </c>
      <c r="F75" s="149">
        <v>1</v>
      </c>
      <c r="G75" s="149" t="s">
        <v>1796</v>
      </c>
      <c r="H75" s="149">
        <v>1</v>
      </c>
      <c r="I75" s="149" t="s">
        <v>1888</v>
      </c>
      <c r="J75" t="b">
        <v>1</v>
      </c>
      <c r="K75" t="s">
        <v>1899</v>
      </c>
      <c r="L75" s="149" t="s">
        <v>1890</v>
      </c>
      <c r="M75" t="b">
        <v>1</v>
      </c>
      <c r="N75" s="149" t="s">
        <v>1891</v>
      </c>
      <c r="O75" t="s">
        <v>1937</v>
      </c>
      <c r="P75" s="149">
        <f t="shared" si="2"/>
        <v>240</v>
      </c>
    </row>
    <row r="76" spans="1:16" x14ac:dyDescent="0.25">
      <c r="A76" t="s">
        <v>1707</v>
      </c>
      <c r="B76" t="s">
        <v>1938</v>
      </c>
      <c r="C76" s="149">
        <v>9416</v>
      </c>
      <c r="D76" s="149">
        <v>369</v>
      </c>
      <c r="E76" t="s">
        <v>243</v>
      </c>
      <c r="F76" s="149">
        <v>1</v>
      </c>
      <c r="G76" s="149" t="s">
        <v>1796</v>
      </c>
      <c r="H76" s="149">
        <v>1</v>
      </c>
      <c r="I76" s="149" t="s">
        <v>1888</v>
      </c>
      <c r="J76" t="b">
        <v>1</v>
      </c>
      <c r="K76" t="s">
        <v>1894</v>
      </c>
      <c r="L76" s="149" t="s">
        <v>1890</v>
      </c>
      <c r="M76" t="b">
        <v>1</v>
      </c>
      <c r="N76" s="149" t="s">
        <v>1891</v>
      </c>
      <c r="P76" s="149">
        <f t="shared" si="2"/>
        <v>369</v>
      </c>
    </row>
    <row r="77" spans="1:16" x14ac:dyDescent="0.25">
      <c r="A77" t="s">
        <v>2033</v>
      </c>
      <c r="E77" t="s">
        <v>1833</v>
      </c>
      <c r="I77" s="149" t="s">
        <v>1428</v>
      </c>
      <c r="J77" t="b">
        <v>0</v>
      </c>
      <c r="L77" s="149" t="s">
        <v>1428</v>
      </c>
      <c r="M77" t="b">
        <v>0</v>
      </c>
    </row>
    <row r="78" spans="1:16" x14ac:dyDescent="0.25">
      <c r="A78" t="s">
        <v>1816</v>
      </c>
      <c r="C78" s="231">
        <v>60223</v>
      </c>
      <c r="E78" s="232" t="s">
        <v>1817</v>
      </c>
      <c r="J78" t="b">
        <v>0</v>
      </c>
      <c r="L78" s="223" t="s">
        <v>1428</v>
      </c>
      <c r="M78" s="77" t="b">
        <v>0</v>
      </c>
      <c r="N78" s="149" t="s">
        <v>2006</v>
      </c>
      <c r="P78" s="149">
        <v>765</v>
      </c>
    </row>
    <row r="79" spans="1:16" x14ac:dyDescent="0.25">
      <c r="A79" t="s">
        <v>1718</v>
      </c>
      <c r="C79" s="149">
        <v>10210</v>
      </c>
      <c r="D79" s="149">
        <v>103</v>
      </c>
      <c r="E79" t="s">
        <v>245</v>
      </c>
      <c r="F79" s="149">
        <v>1</v>
      </c>
      <c r="G79" s="149" t="s">
        <v>1796</v>
      </c>
      <c r="H79" s="149">
        <v>1</v>
      </c>
      <c r="J79" t="b">
        <v>1</v>
      </c>
      <c r="K79" t="s">
        <v>1889</v>
      </c>
      <c r="L79" s="149" t="s">
        <v>1890</v>
      </c>
      <c r="M79" t="b">
        <v>0</v>
      </c>
      <c r="N79" s="149" t="s">
        <v>1891</v>
      </c>
      <c r="P79" s="149">
        <v>399</v>
      </c>
    </row>
    <row r="80" spans="1:16" x14ac:dyDescent="0.25">
      <c r="A80" t="s">
        <v>2016</v>
      </c>
      <c r="B80" t="s">
        <v>2017</v>
      </c>
      <c r="C80" s="149">
        <v>9897</v>
      </c>
      <c r="D80" s="149">
        <v>289</v>
      </c>
      <c r="E80" t="s">
        <v>2018</v>
      </c>
      <c r="F80" s="149">
        <v>1</v>
      </c>
      <c r="G80" s="149" t="s">
        <v>1796</v>
      </c>
      <c r="H80" s="149">
        <v>1</v>
      </c>
      <c r="I80" s="149" t="s">
        <v>1888</v>
      </c>
      <c r="J80" t="b">
        <v>1</v>
      </c>
      <c r="K80" t="s">
        <v>1889</v>
      </c>
      <c r="L80" s="149" t="s">
        <v>1902</v>
      </c>
      <c r="M80" t="b">
        <v>0</v>
      </c>
      <c r="N80" s="149" t="s">
        <v>1891</v>
      </c>
      <c r="P80" s="149">
        <v>395</v>
      </c>
    </row>
    <row r="81" spans="1:16" x14ac:dyDescent="0.25">
      <c r="A81" t="s">
        <v>1755</v>
      </c>
      <c r="B81" t="s">
        <v>1939</v>
      </c>
      <c r="C81" s="149">
        <v>9897</v>
      </c>
      <c r="D81" s="149">
        <v>289</v>
      </c>
      <c r="E81" t="s">
        <v>251</v>
      </c>
      <c r="F81" s="149">
        <v>1</v>
      </c>
      <c r="G81" s="149" t="s">
        <v>1796</v>
      </c>
      <c r="H81" s="149">
        <v>1</v>
      </c>
      <c r="I81" s="149" t="s">
        <v>1888</v>
      </c>
      <c r="J81" t="b">
        <v>1</v>
      </c>
      <c r="K81" t="s">
        <v>1889</v>
      </c>
      <c r="L81" s="149" t="s">
        <v>1890</v>
      </c>
      <c r="M81" t="b">
        <v>1</v>
      </c>
      <c r="N81" s="149" t="s">
        <v>1891</v>
      </c>
      <c r="P81" s="149">
        <v>759</v>
      </c>
    </row>
    <row r="82" spans="1:16" x14ac:dyDescent="0.25">
      <c r="A82" t="s">
        <v>1761</v>
      </c>
      <c r="B82" t="s">
        <v>1940</v>
      </c>
      <c r="C82" s="149" t="s">
        <v>1470</v>
      </c>
      <c r="D82" s="149">
        <v>446</v>
      </c>
      <c r="E82" t="s">
        <v>400</v>
      </c>
      <c r="F82" s="149">
        <v>1</v>
      </c>
      <c r="G82" s="149" t="s">
        <v>1796</v>
      </c>
      <c r="H82" s="149">
        <v>1</v>
      </c>
      <c r="I82" s="149" t="s">
        <v>1888</v>
      </c>
      <c r="J82" t="b">
        <v>1</v>
      </c>
      <c r="K82" t="s">
        <v>1894</v>
      </c>
      <c r="L82" s="149" t="s">
        <v>1890</v>
      </c>
      <c r="M82" t="b">
        <v>1</v>
      </c>
      <c r="N82" s="149" t="s">
        <v>1891</v>
      </c>
      <c r="P82" s="149">
        <v>364</v>
      </c>
    </row>
    <row r="83" spans="1:16" x14ac:dyDescent="0.25">
      <c r="A83" t="s">
        <v>1764</v>
      </c>
      <c r="B83" t="s">
        <v>1941</v>
      </c>
      <c r="C83" s="149" t="s">
        <v>1470</v>
      </c>
      <c r="D83" s="149">
        <v>407</v>
      </c>
      <c r="E83" t="s">
        <v>253</v>
      </c>
      <c r="F83" s="149">
        <v>1</v>
      </c>
      <c r="G83" s="149" t="s">
        <v>1796</v>
      </c>
      <c r="H83" s="149">
        <v>1</v>
      </c>
      <c r="I83" s="149" t="s">
        <v>1888</v>
      </c>
      <c r="J83" t="b">
        <v>1</v>
      </c>
      <c r="K83" t="s">
        <v>1899</v>
      </c>
      <c r="L83" s="149" t="s">
        <v>1902</v>
      </c>
      <c r="M83" t="b">
        <v>0</v>
      </c>
      <c r="N83" s="149" t="s">
        <v>1891</v>
      </c>
      <c r="P83" s="149">
        <v>709</v>
      </c>
    </row>
    <row r="84" spans="1:16" x14ac:dyDescent="0.25">
      <c r="A84" t="s">
        <v>2034</v>
      </c>
      <c r="D84" s="149">
        <v>748</v>
      </c>
      <c r="E84" t="s">
        <v>8</v>
      </c>
      <c r="F84" s="149">
        <v>1</v>
      </c>
      <c r="G84" s="149" t="s">
        <v>1796</v>
      </c>
      <c r="H84" s="149">
        <v>1</v>
      </c>
      <c r="I84" s="149" t="s">
        <v>1888</v>
      </c>
      <c r="J84" t="b">
        <v>1</v>
      </c>
      <c r="K84" t="s">
        <v>1889</v>
      </c>
      <c r="L84" s="149" t="s">
        <v>1890</v>
      </c>
      <c r="M84" t="b">
        <v>0</v>
      </c>
      <c r="N84" s="149" t="s">
        <v>1891</v>
      </c>
      <c r="O84" t="s">
        <v>2035</v>
      </c>
      <c r="P84" s="149">
        <v>410</v>
      </c>
    </row>
    <row r="85" spans="1:16" x14ac:dyDescent="0.25">
      <c r="A85" t="s">
        <v>1733</v>
      </c>
      <c r="C85" s="149">
        <v>10433</v>
      </c>
      <c r="D85" s="149">
        <v>16</v>
      </c>
      <c r="E85" t="s">
        <v>255</v>
      </c>
      <c r="F85" s="149">
        <v>1</v>
      </c>
      <c r="G85" s="149" t="s">
        <v>1796</v>
      </c>
      <c r="H85" s="149">
        <v>1</v>
      </c>
      <c r="I85" s="149" t="s">
        <v>1897</v>
      </c>
      <c r="J85" t="b">
        <v>1</v>
      </c>
      <c r="K85" t="s">
        <v>1899</v>
      </c>
      <c r="L85" s="149" t="s">
        <v>1890</v>
      </c>
      <c r="M85" t="b">
        <v>0</v>
      </c>
      <c r="N85" s="149" t="s">
        <v>1891</v>
      </c>
      <c r="P85" s="149">
        <v>339</v>
      </c>
    </row>
    <row r="86" spans="1:16" x14ac:dyDescent="0.25">
      <c r="A86" t="s">
        <v>1765</v>
      </c>
      <c r="B86" t="s">
        <v>1942</v>
      </c>
      <c r="C86" s="149">
        <v>10455</v>
      </c>
      <c r="D86" s="149">
        <v>660</v>
      </c>
      <c r="E86" t="s">
        <v>256</v>
      </c>
      <c r="F86" s="149">
        <v>1</v>
      </c>
      <c r="G86" s="149" t="s">
        <v>1796</v>
      </c>
      <c r="H86" s="149">
        <v>1</v>
      </c>
      <c r="I86" s="149" t="s">
        <v>1888</v>
      </c>
      <c r="J86" t="b">
        <v>1</v>
      </c>
      <c r="K86" t="s">
        <v>1889</v>
      </c>
      <c r="L86" s="149" t="s">
        <v>1890</v>
      </c>
      <c r="M86" t="b">
        <v>1</v>
      </c>
      <c r="N86" s="149" t="s">
        <v>1891</v>
      </c>
      <c r="P86" s="149">
        <v>394</v>
      </c>
    </row>
    <row r="87" spans="1:16" x14ac:dyDescent="0.25">
      <c r="A87" t="s">
        <v>1771</v>
      </c>
      <c r="B87" t="s">
        <v>1943</v>
      </c>
      <c r="C87" s="149">
        <v>9898</v>
      </c>
      <c r="D87" s="149">
        <v>285</v>
      </c>
      <c r="E87" t="s">
        <v>1288</v>
      </c>
      <c r="F87" s="149">
        <v>1</v>
      </c>
      <c r="G87" s="149" t="s">
        <v>1796</v>
      </c>
      <c r="H87" s="149">
        <v>1</v>
      </c>
      <c r="I87" s="149" t="s">
        <v>1888</v>
      </c>
      <c r="J87" t="b">
        <v>1</v>
      </c>
      <c r="K87" t="s">
        <v>1889</v>
      </c>
      <c r="L87" s="149" t="s">
        <v>1902</v>
      </c>
      <c r="M87" t="b">
        <v>0</v>
      </c>
      <c r="N87" s="149" t="s">
        <v>1891</v>
      </c>
      <c r="P87" s="149">
        <v>447</v>
      </c>
    </row>
    <row r="88" spans="1:16" x14ac:dyDescent="0.25">
      <c r="A88" t="s">
        <v>1773</v>
      </c>
      <c r="B88" t="s">
        <v>1944</v>
      </c>
      <c r="C88" s="149">
        <v>10451</v>
      </c>
      <c r="D88" s="149">
        <v>17</v>
      </c>
      <c r="E88" t="s">
        <v>258</v>
      </c>
      <c r="F88" s="149">
        <v>1</v>
      </c>
      <c r="G88" s="149" t="s">
        <v>1796</v>
      </c>
      <c r="H88" s="149">
        <v>1</v>
      </c>
      <c r="I88" s="149" t="s">
        <v>1888</v>
      </c>
      <c r="J88" t="b">
        <v>1</v>
      </c>
      <c r="K88" t="s">
        <v>1889</v>
      </c>
      <c r="L88" s="149" t="s">
        <v>1890</v>
      </c>
      <c r="M88" t="b">
        <v>1</v>
      </c>
      <c r="N88" s="149" t="s">
        <v>1891</v>
      </c>
      <c r="P88" s="149">
        <v>92</v>
      </c>
    </row>
    <row r="89" spans="1:16" x14ac:dyDescent="0.25">
      <c r="A89" t="s">
        <v>1469</v>
      </c>
      <c r="B89" t="s">
        <v>1945</v>
      </c>
      <c r="C89" s="149" t="s">
        <v>1470</v>
      </c>
      <c r="D89" s="149">
        <v>687</v>
      </c>
      <c r="E89" t="s">
        <v>260</v>
      </c>
      <c r="F89" s="149">
        <v>1</v>
      </c>
      <c r="G89" s="149" t="s">
        <v>1796</v>
      </c>
      <c r="H89" s="149">
        <v>1</v>
      </c>
      <c r="I89" s="149" t="s">
        <v>1888</v>
      </c>
      <c r="J89" t="b">
        <v>1</v>
      </c>
      <c r="K89" t="s">
        <v>1889</v>
      </c>
      <c r="L89" s="149" t="s">
        <v>1890</v>
      </c>
      <c r="M89" t="b">
        <v>1</v>
      </c>
      <c r="N89" s="149" t="s">
        <v>1891</v>
      </c>
      <c r="P89" s="149">
        <v>586</v>
      </c>
    </row>
    <row r="90" spans="1:16" x14ac:dyDescent="0.25">
      <c r="A90" t="s">
        <v>2036</v>
      </c>
      <c r="D90" s="149">
        <v>710</v>
      </c>
      <c r="E90" s="229" t="s">
        <v>2037</v>
      </c>
      <c r="F90" s="149">
        <v>1</v>
      </c>
      <c r="G90" s="149" t="s">
        <v>1796</v>
      </c>
      <c r="H90" s="149">
        <v>1</v>
      </c>
      <c r="I90" s="223" t="s">
        <v>1897</v>
      </c>
      <c r="J90" t="b">
        <v>1</v>
      </c>
      <c r="K90" t="s">
        <v>1894</v>
      </c>
      <c r="L90" s="149" t="s">
        <v>1890</v>
      </c>
      <c r="M90" t="b">
        <v>0</v>
      </c>
      <c r="N90" s="149" t="s">
        <v>1891</v>
      </c>
      <c r="O90" s="77" t="s">
        <v>2038</v>
      </c>
      <c r="P90" s="149">
        <v>684</v>
      </c>
    </row>
    <row r="91" spans="1:16" x14ac:dyDescent="0.25">
      <c r="A91" t="s">
        <v>1472</v>
      </c>
      <c r="B91" t="s">
        <v>1946</v>
      </c>
      <c r="C91" s="149">
        <v>9832</v>
      </c>
      <c r="D91" s="149">
        <v>281</v>
      </c>
      <c r="E91" t="s">
        <v>262</v>
      </c>
      <c r="F91" s="149">
        <v>1</v>
      </c>
      <c r="G91" s="149" t="s">
        <v>1796</v>
      </c>
      <c r="H91" s="149">
        <v>1</v>
      </c>
      <c r="I91" s="149" t="s">
        <v>1888</v>
      </c>
      <c r="J91" t="b">
        <v>1</v>
      </c>
      <c r="K91" t="s">
        <v>1889</v>
      </c>
      <c r="L91" s="149" t="s">
        <v>1890</v>
      </c>
      <c r="M91" t="b">
        <v>1</v>
      </c>
      <c r="N91" s="149" t="s">
        <v>1891</v>
      </c>
      <c r="P91" s="149">
        <v>230</v>
      </c>
    </row>
    <row r="92" spans="1:16" x14ac:dyDescent="0.25">
      <c r="A92" t="s">
        <v>1474</v>
      </c>
      <c r="B92" t="s">
        <v>1947</v>
      </c>
      <c r="C92" s="149">
        <v>10491</v>
      </c>
      <c r="D92" s="149">
        <v>376</v>
      </c>
      <c r="E92" t="s">
        <v>264</v>
      </c>
      <c r="F92" s="149">
        <v>1</v>
      </c>
      <c r="G92" s="149" t="s">
        <v>1796</v>
      </c>
      <c r="H92" s="149">
        <v>1</v>
      </c>
      <c r="I92" s="149" t="s">
        <v>1888</v>
      </c>
      <c r="J92" t="b">
        <v>1</v>
      </c>
      <c r="K92" t="s">
        <v>1889</v>
      </c>
      <c r="L92" s="149" t="s">
        <v>1890</v>
      </c>
      <c r="M92" t="b">
        <v>1</v>
      </c>
      <c r="N92" s="149" t="s">
        <v>1891</v>
      </c>
      <c r="P92" s="149">
        <v>72</v>
      </c>
    </row>
    <row r="93" spans="1:16" x14ac:dyDescent="0.25">
      <c r="A93" t="s">
        <v>1476</v>
      </c>
      <c r="B93" t="s">
        <v>1948</v>
      </c>
      <c r="C93" s="149">
        <v>10716</v>
      </c>
      <c r="D93" s="149">
        <v>353</v>
      </c>
      <c r="E93" t="s">
        <v>266</v>
      </c>
      <c r="F93" s="149">
        <v>1</v>
      </c>
      <c r="G93" s="149" t="s">
        <v>1796</v>
      </c>
      <c r="H93" s="149">
        <v>1</v>
      </c>
      <c r="I93" s="149" t="s">
        <v>1888</v>
      </c>
      <c r="J93" t="b">
        <v>1</v>
      </c>
      <c r="K93" t="s">
        <v>1889</v>
      </c>
      <c r="L93" s="149" t="s">
        <v>1890</v>
      </c>
      <c r="M93" t="b">
        <v>1</v>
      </c>
      <c r="N93" s="149" t="s">
        <v>1891</v>
      </c>
      <c r="P93" s="149">
        <v>61</v>
      </c>
    </row>
    <row r="94" spans="1:16" x14ac:dyDescent="0.25">
      <c r="A94" t="s">
        <v>1478</v>
      </c>
      <c r="B94" t="s">
        <v>1949</v>
      </c>
      <c r="C94" s="149" t="s">
        <v>1470</v>
      </c>
      <c r="D94" s="149">
        <v>330</v>
      </c>
      <c r="E94" t="s">
        <v>268</v>
      </c>
      <c r="F94" s="149">
        <v>1</v>
      </c>
      <c r="G94" s="149" t="s">
        <v>1796</v>
      </c>
      <c r="H94" s="149">
        <v>1</v>
      </c>
      <c r="I94" s="149" t="s">
        <v>1888</v>
      </c>
      <c r="J94" t="b">
        <v>1</v>
      </c>
      <c r="K94" t="s">
        <v>1889</v>
      </c>
      <c r="L94" s="149" t="s">
        <v>1890</v>
      </c>
      <c r="M94" t="b">
        <v>1</v>
      </c>
      <c r="N94" s="149" t="s">
        <v>1891</v>
      </c>
      <c r="P94" s="149">
        <v>363</v>
      </c>
    </row>
    <row r="95" spans="1:16" x14ac:dyDescent="0.25">
      <c r="A95" t="s">
        <v>1480</v>
      </c>
      <c r="B95" t="s">
        <v>1950</v>
      </c>
      <c r="C95" s="149" t="s">
        <v>1470</v>
      </c>
      <c r="D95" s="149">
        <v>570</v>
      </c>
      <c r="E95" t="s">
        <v>402</v>
      </c>
      <c r="F95" s="149">
        <v>1</v>
      </c>
      <c r="G95" s="149" t="s">
        <v>1796</v>
      </c>
      <c r="H95" s="149">
        <v>1</v>
      </c>
      <c r="I95" s="149" t="s">
        <v>1888</v>
      </c>
      <c r="J95" t="b">
        <v>1</v>
      </c>
      <c r="K95" t="s">
        <v>1889</v>
      </c>
      <c r="L95" s="149" t="s">
        <v>1890</v>
      </c>
      <c r="M95" t="b">
        <v>1</v>
      </c>
      <c r="N95" s="149" t="s">
        <v>1891</v>
      </c>
      <c r="P95" s="149">
        <v>664</v>
      </c>
    </row>
    <row r="96" spans="1:16" x14ac:dyDescent="0.25">
      <c r="A96" t="s">
        <v>1483</v>
      </c>
      <c r="B96" t="s">
        <v>1951</v>
      </c>
      <c r="C96" s="149">
        <v>11591</v>
      </c>
      <c r="D96" s="149">
        <v>264</v>
      </c>
      <c r="E96" t="s">
        <v>1281</v>
      </c>
      <c r="F96" s="149">
        <v>1</v>
      </c>
      <c r="G96" s="149" t="s">
        <v>1796</v>
      </c>
      <c r="H96" s="149">
        <v>1</v>
      </c>
      <c r="I96" s="149" t="s">
        <v>1897</v>
      </c>
      <c r="J96" t="b">
        <v>1</v>
      </c>
      <c r="K96" t="s">
        <v>1894</v>
      </c>
      <c r="L96" s="149" t="s">
        <v>1902</v>
      </c>
      <c r="M96" t="b">
        <v>0</v>
      </c>
      <c r="N96" s="149" t="s">
        <v>1891</v>
      </c>
      <c r="P96" s="149">
        <v>344</v>
      </c>
    </row>
    <row r="97" spans="1:16" x14ac:dyDescent="0.25">
      <c r="A97" t="s">
        <v>1485</v>
      </c>
      <c r="B97" t="s">
        <v>1952</v>
      </c>
      <c r="C97" s="149">
        <v>26317</v>
      </c>
      <c r="D97" s="149">
        <v>321</v>
      </c>
      <c r="E97" t="s">
        <v>270</v>
      </c>
      <c r="F97" s="149">
        <v>1</v>
      </c>
      <c r="G97" s="149" t="s">
        <v>1796</v>
      </c>
      <c r="H97" s="149">
        <v>1</v>
      </c>
      <c r="I97" s="149" t="s">
        <v>1888</v>
      </c>
      <c r="J97" t="b">
        <v>1</v>
      </c>
      <c r="K97" t="s">
        <v>1894</v>
      </c>
      <c r="L97" s="149" t="s">
        <v>1890</v>
      </c>
      <c r="M97" t="b">
        <v>1</v>
      </c>
      <c r="N97" s="149" t="s">
        <v>1891</v>
      </c>
      <c r="P97" s="149">
        <v>729</v>
      </c>
    </row>
    <row r="98" spans="1:16" x14ac:dyDescent="0.25">
      <c r="A98" t="s">
        <v>1744</v>
      </c>
      <c r="C98" s="149">
        <v>11824</v>
      </c>
      <c r="D98" s="149">
        <v>18</v>
      </c>
      <c r="E98" t="s">
        <v>905</v>
      </c>
      <c r="F98" s="149">
        <v>1</v>
      </c>
      <c r="G98" s="149" t="s">
        <v>1796</v>
      </c>
      <c r="H98" s="149">
        <v>1</v>
      </c>
      <c r="I98" s="149" t="s">
        <v>1897</v>
      </c>
      <c r="J98" t="b">
        <v>1</v>
      </c>
      <c r="K98" t="s">
        <v>1899</v>
      </c>
      <c r="L98" s="149" t="s">
        <v>1890</v>
      </c>
      <c r="M98" t="b">
        <v>0</v>
      </c>
      <c r="N98" s="149" t="s">
        <v>1891</v>
      </c>
      <c r="P98" s="149">
        <v>242</v>
      </c>
    </row>
    <row r="99" spans="1:16" x14ac:dyDescent="0.25">
      <c r="A99" t="s">
        <v>1490</v>
      </c>
      <c r="B99" t="s">
        <v>1953</v>
      </c>
      <c r="C99" s="149">
        <v>12119</v>
      </c>
      <c r="D99" s="149">
        <v>44</v>
      </c>
      <c r="E99" t="s">
        <v>272</v>
      </c>
      <c r="F99" s="149">
        <v>1</v>
      </c>
      <c r="G99" s="149" t="s">
        <v>1796</v>
      </c>
      <c r="H99" s="149">
        <v>1</v>
      </c>
      <c r="I99" s="149" t="s">
        <v>1897</v>
      </c>
      <c r="J99" t="b">
        <v>1</v>
      </c>
      <c r="K99" t="s">
        <v>1894</v>
      </c>
      <c r="L99" s="149" t="s">
        <v>1890</v>
      </c>
      <c r="M99" t="b">
        <v>1</v>
      </c>
      <c r="N99" s="149" t="s">
        <v>1891</v>
      </c>
      <c r="P99" s="149">
        <v>106</v>
      </c>
    </row>
    <row r="100" spans="1:16" x14ac:dyDescent="0.25">
      <c r="A100" t="s">
        <v>1626</v>
      </c>
      <c r="C100" s="149">
        <v>12385</v>
      </c>
      <c r="E100" t="s">
        <v>274</v>
      </c>
      <c r="F100" s="149">
        <v>1</v>
      </c>
      <c r="G100" s="149" t="s">
        <v>1796</v>
      </c>
      <c r="H100" s="149">
        <v>1</v>
      </c>
      <c r="I100" s="149" t="s">
        <v>1428</v>
      </c>
      <c r="J100" t="b">
        <v>0</v>
      </c>
      <c r="K100" t="s">
        <v>1894</v>
      </c>
      <c r="L100" s="149" t="s">
        <v>1428</v>
      </c>
      <c r="M100" t="b">
        <v>0</v>
      </c>
      <c r="N100" s="149" t="s">
        <v>1891</v>
      </c>
      <c r="O100" t="s">
        <v>2004</v>
      </c>
      <c r="P100" s="149">
        <v>741</v>
      </c>
    </row>
    <row r="101" spans="1:16" x14ac:dyDescent="0.25">
      <c r="A101" t="s">
        <v>1555</v>
      </c>
      <c r="B101" t="s">
        <v>1954</v>
      </c>
      <c r="C101" s="149">
        <v>12485</v>
      </c>
      <c r="D101" s="149">
        <v>343</v>
      </c>
      <c r="E101" t="s">
        <v>279</v>
      </c>
      <c r="F101" s="149">
        <v>1</v>
      </c>
      <c r="G101" s="149" t="s">
        <v>1796</v>
      </c>
      <c r="H101" s="149">
        <v>1</v>
      </c>
      <c r="I101" s="149" t="s">
        <v>1897</v>
      </c>
      <c r="J101" t="b">
        <v>1</v>
      </c>
      <c r="K101" t="s">
        <v>1899</v>
      </c>
      <c r="L101" s="149" t="s">
        <v>1890</v>
      </c>
      <c r="M101" t="b">
        <v>1</v>
      </c>
      <c r="N101" s="149" t="s">
        <v>1891</v>
      </c>
      <c r="P101" s="149">
        <v>375</v>
      </c>
    </row>
    <row r="102" spans="1:16" x14ac:dyDescent="0.25">
      <c r="A102" t="s">
        <v>1497</v>
      </c>
      <c r="B102" t="s">
        <v>1955</v>
      </c>
      <c r="C102" s="149">
        <v>13201</v>
      </c>
      <c r="D102" s="149">
        <v>22</v>
      </c>
      <c r="E102" t="s">
        <v>285</v>
      </c>
      <c r="F102" s="149">
        <v>1</v>
      </c>
      <c r="G102" s="149" t="s">
        <v>1796</v>
      </c>
      <c r="H102" s="149">
        <v>1</v>
      </c>
      <c r="I102" s="149" t="s">
        <v>1888</v>
      </c>
      <c r="J102" t="b">
        <v>1</v>
      </c>
      <c r="K102" t="s">
        <v>1899</v>
      </c>
      <c r="L102" s="149" t="s">
        <v>1890</v>
      </c>
      <c r="M102" t="b">
        <v>1</v>
      </c>
      <c r="N102" s="149" t="s">
        <v>1891</v>
      </c>
      <c r="P102" s="149">
        <v>663</v>
      </c>
    </row>
    <row r="103" spans="1:16" x14ac:dyDescent="0.25">
      <c r="A103" t="s">
        <v>1499</v>
      </c>
      <c r="B103" t="s">
        <v>1956</v>
      </c>
      <c r="C103" s="149">
        <v>13211</v>
      </c>
      <c r="D103" s="149">
        <v>319</v>
      </c>
      <c r="E103" t="s">
        <v>287</v>
      </c>
      <c r="F103" s="149">
        <v>1</v>
      </c>
      <c r="G103" s="149" t="s">
        <v>1796</v>
      </c>
      <c r="H103" s="149">
        <v>1</v>
      </c>
      <c r="I103" s="149" t="s">
        <v>1888</v>
      </c>
      <c r="J103" t="b">
        <v>1</v>
      </c>
      <c r="K103" t="s">
        <v>1894</v>
      </c>
      <c r="L103" s="149" t="s">
        <v>1890</v>
      </c>
      <c r="M103" t="b">
        <v>1</v>
      </c>
      <c r="N103" s="149" t="s">
        <v>1891</v>
      </c>
      <c r="P103" s="149">
        <v>409</v>
      </c>
    </row>
    <row r="104" spans="1:16" x14ac:dyDescent="0.25">
      <c r="A104" t="s">
        <v>1501</v>
      </c>
      <c r="B104" t="s">
        <v>1957</v>
      </c>
      <c r="C104" s="149" t="s">
        <v>1470</v>
      </c>
      <c r="D104" s="149">
        <v>625</v>
      </c>
      <c r="E104" t="s">
        <v>405</v>
      </c>
      <c r="F104" s="149">
        <v>1</v>
      </c>
      <c r="G104" s="149" t="s">
        <v>1796</v>
      </c>
      <c r="H104" s="149">
        <v>1</v>
      </c>
      <c r="I104" s="149" t="s">
        <v>1888</v>
      </c>
      <c r="J104" t="b">
        <v>1</v>
      </c>
      <c r="K104" t="s">
        <v>1889</v>
      </c>
      <c r="L104" s="149" t="s">
        <v>1890</v>
      </c>
      <c r="M104" t="b">
        <v>1</v>
      </c>
      <c r="N104" s="149" t="s">
        <v>1891</v>
      </c>
      <c r="P104" s="149">
        <v>53</v>
      </c>
    </row>
    <row r="105" spans="1:16" x14ac:dyDescent="0.25">
      <c r="A105" t="s">
        <v>1682</v>
      </c>
      <c r="B105" t="s">
        <v>1958</v>
      </c>
      <c r="C105" s="149">
        <v>3422</v>
      </c>
      <c r="D105" s="149">
        <v>365</v>
      </c>
      <c r="E105" t="s">
        <v>289</v>
      </c>
      <c r="F105" s="149">
        <v>1</v>
      </c>
      <c r="G105" s="149" t="s">
        <v>1796</v>
      </c>
      <c r="H105" s="149">
        <v>1</v>
      </c>
      <c r="I105" s="149" t="s">
        <v>1888</v>
      </c>
      <c r="J105" t="b">
        <v>1</v>
      </c>
      <c r="K105" t="s">
        <v>1894</v>
      </c>
      <c r="L105" s="149" t="s">
        <v>1890</v>
      </c>
      <c r="M105" t="b">
        <v>1</v>
      </c>
      <c r="N105" s="149" t="s">
        <v>1891</v>
      </c>
      <c r="P105" s="149">
        <v>10</v>
      </c>
    </row>
    <row r="106" spans="1:16" x14ac:dyDescent="0.25">
      <c r="A106" t="s">
        <v>1536</v>
      </c>
      <c r="B106" t="s">
        <v>1969</v>
      </c>
      <c r="C106" s="149">
        <v>14832</v>
      </c>
      <c r="D106" s="149">
        <v>659</v>
      </c>
      <c r="E106" t="s">
        <v>291</v>
      </c>
      <c r="F106" s="149">
        <v>1</v>
      </c>
      <c r="G106" s="149" t="s">
        <v>1796</v>
      </c>
      <c r="H106" s="149">
        <v>1</v>
      </c>
      <c r="I106" s="149" t="s">
        <v>1888</v>
      </c>
      <c r="J106" t="b">
        <v>1</v>
      </c>
      <c r="K106" t="s">
        <v>1889</v>
      </c>
      <c r="L106" s="149" t="s">
        <v>1890</v>
      </c>
      <c r="M106" t="b">
        <v>1</v>
      </c>
      <c r="N106" s="149" t="s">
        <v>1891</v>
      </c>
      <c r="P106" s="149">
        <v>13</v>
      </c>
    </row>
    <row r="107" spans="1:16" x14ac:dyDescent="0.25">
      <c r="A107" t="s">
        <v>1506</v>
      </c>
      <c r="B107" t="s">
        <v>1959</v>
      </c>
      <c r="C107" s="149">
        <v>13477</v>
      </c>
      <c r="D107" s="149">
        <v>340</v>
      </c>
      <c r="E107" t="s">
        <v>293</v>
      </c>
      <c r="F107" s="149">
        <v>1</v>
      </c>
      <c r="G107" s="149" t="s">
        <v>1796</v>
      </c>
      <c r="H107" s="149">
        <v>1</v>
      </c>
      <c r="I107" s="149" t="s">
        <v>1888</v>
      </c>
      <c r="J107" t="b">
        <v>1</v>
      </c>
      <c r="K107" t="s">
        <v>1899</v>
      </c>
      <c r="L107" s="149" t="s">
        <v>1890</v>
      </c>
      <c r="M107" t="b">
        <v>1</v>
      </c>
      <c r="N107" s="149" t="s">
        <v>1891</v>
      </c>
      <c r="P107" s="149">
        <v>32</v>
      </c>
    </row>
    <row r="108" spans="1:16" x14ac:dyDescent="0.25">
      <c r="A108" t="s">
        <v>1767</v>
      </c>
      <c r="B108" t="s">
        <v>1960</v>
      </c>
      <c r="C108" s="149" t="s">
        <v>1470</v>
      </c>
      <c r="D108" s="149">
        <v>661</v>
      </c>
      <c r="E108" t="s">
        <v>295</v>
      </c>
      <c r="F108" s="149">
        <v>1</v>
      </c>
      <c r="G108" s="149" t="s">
        <v>1796</v>
      </c>
      <c r="H108" s="149">
        <v>1</v>
      </c>
      <c r="I108" s="149" t="s">
        <v>1888</v>
      </c>
      <c r="J108" t="b">
        <v>1</v>
      </c>
      <c r="K108" t="s">
        <v>1894</v>
      </c>
      <c r="L108" s="149" t="s">
        <v>1890</v>
      </c>
      <c r="M108" t="b">
        <v>1</v>
      </c>
      <c r="N108" s="149" t="s">
        <v>1891</v>
      </c>
      <c r="P108" s="149">
        <v>16</v>
      </c>
    </row>
    <row r="109" spans="1:16" x14ac:dyDescent="0.25">
      <c r="A109" t="s">
        <v>1512</v>
      </c>
      <c r="B109" t="s">
        <v>1961</v>
      </c>
      <c r="C109" s="149" t="s">
        <v>1470</v>
      </c>
      <c r="D109" s="149">
        <v>416</v>
      </c>
      <c r="E109" t="s">
        <v>297</v>
      </c>
      <c r="F109" s="149">
        <v>1</v>
      </c>
      <c r="G109" s="149" t="s">
        <v>1796</v>
      </c>
      <c r="H109" s="149">
        <v>1</v>
      </c>
      <c r="I109" s="149" t="s">
        <v>1888</v>
      </c>
      <c r="J109" t="b">
        <v>1</v>
      </c>
      <c r="K109" t="s">
        <v>1889</v>
      </c>
      <c r="L109" s="149" t="s">
        <v>1890</v>
      </c>
      <c r="M109" t="b">
        <v>1</v>
      </c>
      <c r="N109" s="149" t="s">
        <v>1891</v>
      </c>
      <c r="P109" s="149">
        <v>18</v>
      </c>
    </row>
    <row r="110" spans="1:16" x14ac:dyDescent="0.25">
      <c r="A110" t="s">
        <v>1517</v>
      </c>
      <c r="B110" t="s">
        <v>1962</v>
      </c>
      <c r="C110" s="149">
        <v>13642</v>
      </c>
      <c r="D110" s="149">
        <v>150</v>
      </c>
      <c r="E110" t="s">
        <v>299</v>
      </c>
      <c r="F110" s="149">
        <v>1</v>
      </c>
      <c r="G110" s="149" t="s">
        <v>1796</v>
      </c>
      <c r="H110" s="149">
        <v>1</v>
      </c>
      <c r="I110" s="149" t="s">
        <v>1888</v>
      </c>
      <c r="J110" t="b">
        <v>1</v>
      </c>
      <c r="K110" t="s">
        <v>1894</v>
      </c>
      <c r="L110" s="149" t="s">
        <v>1890</v>
      </c>
      <c r="M110" t="b">
        <v>1</v>
      </c>
      <c r="N110" s="149" t="s">
        <v>1891</v>
      </c>
    </row>
    <row r="111" spans="1:16" x14ac:dyDescent="0.25">
      <c r="A111" t="s">
        <v>1523</v>
      </c>
      <c r="B111" t="s">
        <v>1963</v>
      </c>
      <c r="C111" s="149">
        <v>26616</v>
      </c>
      <c r="D111" s="149">
        <v>254</v>
      </c>
      <c r="E111" t="s">
        <v>301</v>
      </c>
      <c r="F111" s="149">
        <v>1</v>
      </c>
      <c r="G111" s="149" t="s">
        <v>1796</v>
      </c>
      <c r="H111" s="149">
        <v>1</v>
      </c>
      <c r="I111" s="149" t="s">
        <v>1888</v>
      </c>
      <c r="J111" t="b">
        <v>1</v>
      </c>
      <c r="K111" t="s">
        <v>1889</v>
      </c>
      <c r="L111" s="149" t="s">
        <v>1890</v>
      </c>
      <c r="M111" t="b">
        <v>1</v>
      </c>
      <c r="N111" s="149" t="s">
        <v>1891</v>
      </c>
      <c r="P111" s="149">
        <v>121</v>
      </c>
    </row>
    <row r="112" spans="1:16" x14ac:dyDescent="0.25">
      <c r="A112" t="s">
        <v>1647</v>
      </c>
      <c r="C112" s="149">
        <v>13880</v>
      </c>
      <c r="E112" s="26" t="s">
        <v>1648</v>
      </c>
      <c r="P112" s="149">
        <v>212</v>
      </c>
    </row>
    <row r="113" spans="1:16" x14ac:dyDescent="0.25">
      <c r="A113" t="s">
        <v>1526</v>
      </c>
      <c r="B113" t="s">
        <v>1964</v>
      </c>
      <c r="C113" s="149" t="s">
        <v>1470</v>
      </c>
      <c r="D113" s="149">
        <v>408</v>
      </c>
      <c r="E113" t="s">
        <v>309</v>
      </c>
      <c r="F113" s="149">
        <v>1</v>
      </c>
      <c r="G113" s="149" t="s">
        <v>1796</v>
      </c>
      <c r="H113" s="149">
        <v>1</v>
      </c>
      <c r="I113" s="149" t="s">
        <v>1888</v>
      </c>
      <c r="J113" t="b">
        <v>1</v>
      </c>
      <c r="K113" t="s">
        <v>1889</v>
      </c>
      <c r="L113" s="149" t="s">
        <v>1890</v>
      </c>
      <c r="M113" t="b">
        <v>1</v>
      </c>
      <c r="N113" s="149" t="s">
        <v>1891</v>
      </c>
      <c r="P113" s="149">
        <v>108</v>
      </c>
    </row>
    <row r="114" spans="1:16" x14ac:dyDescent="0.25">
      <c r="A114" t="s">
        <v>1709</v>
      </c>
      <c r="B114" t="s">
        <v>1965</v>
      </c>
      <c r="C114" s="149">
        <v>13870</v>
      </c>
      <c r="D114" s="149">
        <v>45</v>
      </c>
      <c r="E114" t="s">
        <v>311</v>
      </c>
      <c r="F114" s="149">
        <v>1</v>
      </c>
      <c r="G114" s="149" t="s">
        <v>1796</v>
      </c>
      <c r="H114" s="149">
        <v>1</v>
      </c>
      <c r="I114" s="149" t="s">
        <v>1888</v>
      </c>
      <c r="J114" t="b">
        <v>1</v>
      </c>
      <c r="K114" t="s">
        <v>1899</v>
      </c>
      <c r="L114" s="149" t="s">
        <v>1890</v>
      </c>
      <c r="M114" t="b">
        <v>1</v>
      </c>
      <c r="N114" s="149" t="s">
        <v>1891</v>
      </c>
      <c r="P114" s="149">
        <v>640</v>
      </c>
    </row>
    <row r="115" spans="1:16" x14ac:dyDescent="0.25">
      <c r="A115" t="s">
        <v>1859</v>
      </c>
      <c r="C115" s="149">
        <v>13972</v>
      </c>
      <c r="E115" s="77" t="s">
        <v>1860</v>
      </c>
      <c r="F115" s="149">
        <v>6</v>
      </c>
      <c r="G115" s="149" t="s">
        <v>1806</v>
      </c>
      <c r="H115" s="149">
        <v>4</v>
      </c>
      <c r="I115" s="149" t="s">
        <v>1428</v>
      </c>
      <c r="J115" t="b">
        <v>0</v>
      </c>
      <c r="K115" s="77" t="s">
        <v>2010</v>
      </c>
      <c r="L115" s="223" t="s">
        <v>1428</v>
      </c>
      <c r="M115" s="77" t="b">
        <v>0</v>
      </c>
      <c r="N115" s="223" t="s">
        <v>2009</v>
      </c>
      <c r="P115" s="149">
        <v>742</v>
      </c>
    </row>
    <row r="116" spans="1:16" x14ac:dyDescent="0.25">
      <c r="A116" t="s">
        <v>1843</v>
      </c>
      <c r="C116" s="149">
        <v>14313</v>
      </c>
      <c r="E116" s="77" t="s">
        <v>1844</v>
      </c>
      <c r="F116" s="149">
        <v>6</v>
      </c>
      <c r="G116" s="149" t="s">
        <v>1806</v>
      </c>
      <c r="H116" s="149">
        <v>4</v>
      </c>
      <c r="I116" s="149" t="s">
        <v>1428</v>
      </c>
      <c r="J116" t="b">
        <v>0</v>
      </c>
      <c r="K116" s="77" t="s">
        <v>2010</v>
      </c>
      <c r="L116" s="223" t="s">
        <v>1428</v>
      </c>
      <c r="M116" s="77" t="b">
        <v>0</v>
      </c>
      <c r="N116" s="223" t="s">
        <v>2009</v>
      </c>
      <c r="P116" s="149">
        <v>520</v>
      </c>
    </row>
    <row r="117" spans="1:16" x14ac:dyDescent="0.25">
      <c r="A117" t="s">
        <v>1530</v>
      </c>
      <c r="B117" t="s">
        <v>1966</v>
      </c>
      <c r="C117" s="149">
        <v>14234</v>
      </c>
      <c r="D117" s="149">
        <v>357</v>
      </c>
      <c r="E117" t="s">
        <v>313</v>
      </c>
      <c r="F117" s="149">
        <v>1</v>
      </c>
      <c r="G117" s="149" t="s">
        <v>1796</v>
      </c>
      <c r="H117" s="149">
        <v>1</v>
      </c>
      <c r="I117" s="149" t="s">
        <v>1888</v>
      </c>
      <c r="J117" t="b">
        <v>1</v>
      </c>
      <c r="K117" t="s">
        <v>1889</v>
      </c>
      <c r="L117" s="149" t="s">
        <v>1890</v>
      </c>
      <c r="M117" t="b">
        <v>1</v>
      </c>
      <c r="N117" s="149" t="s">
        <v>1891</v>
      </c>
    </row>
    <row r="118" spans="1:16" x14ac:dyDescent="0.25">
      <c r="A118" t="s">
        <v>1757</v>
      </c>
      <c r="C118" s="149">
        <v>26754</v>
      </c>
      <c r="D118" s="149">
        <v>91</v>
      </c>
      <c r="E118" t="s">
        <v>2015</v>
      </c>
      <c r="J118" t="b">
        <v>1</v>
      </c>
      <c r="K118" t="s">
        <v>1889</v>
      </c>
      <c r="L118" s="149" t="s">
        <v>1890</v>
      </c>
      <c r="M118" t="b">
        <v>0</v>
      </c>
      <c r="N118" s="149" t="s">
        <v>1891</v>
      </c>
      <c r="P118" s="149">
        <v>720</v>
      </c>
    </row>
    <row r="119" spans="1:16" x14ac:dyDescent="0.25">
      <c r="A119" t="s">
        <v>1820</v>
      </c>
      <c r="E119" t="s">
        <v>1821</v>
      </c>
      <c r="F119" s="149"/>
      <c r="G119" s="149"/>
      <c r="I119" s="149" t="s">
        <v>1428</v>
      </c>
      <c r="J119" t="b">
        <v>0</v>
      </c>
      <c r="L119" s="149" t="s">
        <v>1428</v>
      </c>
      <c r="M119" t="b">
        <v>0</v>
      </c>
      <c r="N119" s="223" t="s">
        <v>2009</v>
      </c>
      <c r="O119" t="s">
        <v>2039</v>
      </c>
      <c r="P119" s="149">
        <v>227</v>
      </c>
    </row>
    <row r="120" spans="1:16" x14ac:dyDescent="0.25">
      <c r="A120" t="s">
        <v>1532</v>
      </c>
      <c r="B120" t="s">
        <v>1967</v>
      </c>
      <c r="C120" s="149">
        <v>14633</v>
      </c>
      <c r="D120" s="149">
        <v>662</v>
      </c>
      <c r="E120" t="s">
        <v>315</v>
      </c>
      <c r="F120" s="149">
        <v>1</v>
      </c>
      <c r="G120" s="149" t="s">
        <v>1796</v>
      </c>
      <c r="H120" s="149">
        <v>1</v>
      </c>
      <c r="I120" s="149" t="s">
        <v>1888</v>
      </c>
      <c r="J120" t="b">
        <v>1</v>
      </c>
      <c r="K120" t="s">
        <v>1894</v>
      </c>
      <c r="L120" s="149" t="s">
        <v>1890</v>
      </c>
      <c r="M120" t="b">
        <v>1</v>
      </c>
      <c r="N120" s="149" t="s">
        <v>1891</v>
      </c>
      <c r="P120" s="149">
        <v>227</v>
      </c>
    </row>
    <row r="121" spans="1:16" x14ac:dyDescent="0.25">
      <c r="A121" t="s">
        <v>1534</v>
      </c>
      <c r="B121" t="s">
        <v>1968</v>
      </c>
      <c r="C121" s="149">
        <v>29297</v>
      </c>
      <c r="D121" s="149">
        <v>24</v>
      </c>
      <c r="E121" t="s">
        <v>317</v>
      </c>
      <c r="F121" s="149">
        <v>1</v>
      </c>
      <c r="G121" s="149" t="s">
        <v>1796</v>
      </c>
      <c r="H121" s="149">
        <v>1</v>
      </c>
      <c r="I121" s="149" t="s">
        <v>1888</v>
      </c>
      <c r="J121" t="b">
        <v>1</v>
      </c>
      <c r="K121" t="s">
        <v>1889</v>
      </c>
      <c r="L121" s="149" t="s">
        <v>1890</v>
      </c>
      <c r="M121" t="b">
        <v>1</v>
      </c>
      <c r="N121" s="149" t="s">
        <v>1891</v>
      </c>
      <c r="P121" s="149">
        <v>726</v>
      </c>
    </row>
    <row r="122" spans="1:16" x14ac:dyDescent="0.25">
      <c r="A122" t="s">
        <v>1853</v>
      </c>
      <c r="C122" s="149">
        <v>14852</v>
      </c>
      <c r="E122" s="77" t="s">
        <v>1854</v>
      </c>
      <c r="F122" s="149">
        <v>6</v>
      </c>
      <c r="G122" s="149" t="s">
        <v>1806</v>
      </c>
      <c r="H122" s="149">
        <v>4</v>
      </c>
      <c r="I122" s="149" t="s">
        <v>1428</v>
      </c>
      <c r="J122" t="b">
        <v>0</v>
      </c>
      <c r="K122" s="77" t="s">
        <v>2010</v>
      </c>
      <c r="L122" s="223" t="s">
        <v>1428</v>
      </c>
      <c r="M122" s="77" t="b">
        <v>0</v>
      </c>
      <c r="N122" s="223" t="s">
        <v>2009</v>
      </c>
    </row>
    <row r="123" spans="1:16" s="77" customFormat="1" x14ac:dyDescent="0.25">
      <c r="A123" t="s">
        <v>1631</v>
      </c>
      <c r="B123"/>
      <c r="C123" s="149">
        <v>14856</v>
      </c>
      <c r="D123" s="149">
        <v>212</v>
      </c>
      <c r="E123" t="s">
        <v>964</v>
      </c>
      <c r="F123" s="149">
        <v>1</v>
      </c>
      <c r="G123" s="149" t="s">
        <v>1796</v>
      </c>
      <c r="H123" s="149">
        <v>1</v>
      </c>
      <c r="I123" s="149" t="s">
        <v>1888</v>
      </c>
      <c r="J123" t="b">
        <v>1</v>
      </c>
      <c r="K123" t="s">
        <v>1889</v>
      </c>
      <c r="L123" s="149" t="s">
        <v>1890</v>
      </c>
      <c r="M123" t="b">
        <v>0</v>
      </c>
      <c r="N123" s="149" t="s">
        <v>1891</v>
      </c>
      <c r="O123"/>
      <c r="P123" s="223"/>
    </row>
    <row r="124" spans="1:16" x14ac:dyDescent="0.25">
      <c r="A124" t="s">
        <v>1849</v>
      </c>
      <c r="C124" s="149">
        <v>14956</v>
      </c>
      <c r="E124" s="77" t="s">
        <v>1850</v>
      </c>
      <c r="F124" s="149">
        <v>6</v>
      </c>
      <c r="G124" s="149" t="s">
        <v>1806</v>
      </c>
      <c r="H124" s="149">
        <v>4</v>
      </c>
      <c r="I124" s="149" t="s">
        <v>1428</v>
      </c>
      <c r="J124" t="b">
        <v>0</v>
      </c>
      <c r="K124" s="77" t="s">
        <v>2010</v>
      </c>
      <c r="L124" s="223" t="s">
        <v>1428</v>
      </c>
      <c r="M124" s="77" t="b">
        <v>0</v>
      </c>
      <c r="N124" s="223" t="s">
        <v>2009</v>
      </c>
      <c r="P124" s="149">
        <v>724</v>
      </c>
    </row>
    <row r="125" spans="1:16" x14ac:dyDescent="0.25">
      <c r="A125" t="s">
        <v>1538</v>
      </c>
      <c r="B125" t="s">
        <v>1970</v>
      </c>
      <c r="C125" s="149" t="s">
        <v>1470</v>
      </c>
      <c r="D125" s="149">
        <v>425</v>
      </c>
      <c r="E125" t="s">
        <v>322</v>
      </c>
      <c r="F125" s="149">
        <v>1</v>
      </c>
      <c r="G125" s="149" t="s">
        <v>1796</v>
      </c>
      <c r="H125" s="149">
        <v>1</v>
      </c>
      <c r="I125" s="149" t="s">
        <v>1888</v>
      </c>
      <c r="J125" t="b">
        <v>1</v>
      </c>
      <c r="K125" t="s">
        <v>1889</v>
      </c>
      <c r="L125" s="149" t="s">
        <v>1890</v>
      </c>
      <c r="M125" t="b">
        <v>1</v>
      </c>
      <c r="N125" s="149" t="s">
        <v>1891</v>
      </c>
    </row>
    <row r="126" spans="1:16" x14ac:dyDescent="0.25">
      <c r="A126" t="s">
        <v>1972</v>
      </c>
      <c r="B126" t="s">
        <v>1973</v>
      </c>
      <c r="C126" s="149" t="s">
        <v>1470</v>
      </c>
      <c r="D126" s="149">
        <v>765</v>
      </c>
      <c r="E126" t="s">
        <v>1974</v>
      </c>
      <c r="F126" s="149">
        <v>1</v>
      </c>
      <c r="G126" s="149" t="s">
        <v>1796</v>
      </c>
      <c r="H126" s="149">
        <v>1</v>
      </c>
      <c r="I126" s="149" t="s">
        <v>1897</v>
      </c>
      <c r="J126" t="b">
        <v>1</v>
      </c>
      <c r="K126" t="s">
        <v>1894</v>
      </c>
      <c r="L126" s="149" t="s">
        <v>1890</v>
      </c>
      <c r="M126" t="b">
        <v>1</v>
      </c>
      <c r="N126" s="149" t="s">
        <v>1891</v>
      </c>
    </row>
    <row r="127" spans="1:16" x14ac:dyDescent="0.25">
      <c r="A127" t="s">
        <v>1544</v>
      </c>
      <c r="B127" t="s">
        <v>1971</v>
      </c>
      <c r="C127" s="149" t="s">
        <v>1470</v>
      </c>
      <c r="E127" t="s">
        <v>324</v>
      </c>
      <c r="F127" s="149">
        <v>1</v>
      </c>
      <c r="G127" s="149" t="s">
        <v>1796</v>
      </c>
      <c r="H127" s="149">
        <v>1</v>
      </c>
      <c r="I127" s="149" t="s">
        <v>1428</v>
      </c>
      <c r="J127" t="b">
        <v>0</v>
      </c>
      <c r="K127" t="s">
        <v>1428</v>
      </c>
      <c r="L127" s="149" t="s">
        <v>1902</v>
      </c>
      <c r="M127" t="b">
        <v>0</v>
      </c>
      <c r="N127" s="149" t="s">
        <v>1891</v>
      </c>
    </row>
    <row r="128" spans="1:16" x14ac:dyDescent="0.25">
      <c r="A128" t="s">
        <v>1550</v>
      </c>
      <c r="B128" t="s">
        <v>1975</v>
      </c>
      <c r="C128" s="149" t="s">
        <v>1470</v>
      </c>
      <c r="D128" s="149">
        <v>399</v>
      </c>
      <c r="E128" t="s">
        <v>326</v>
      </c>
      <c r="F128" s="149">
        <v>1</v>
      </c>
      <c r="G128" s="149" t="s">
        <v>1796</v>
      </c>
      <c r="H128" s="149">
        <v>1</v>
      </c>
      <c r="I128" s="149" t="s">
        <v>1888</v>
      </c>
      <c r="J128" t="b">
        <v>1</v>
      </c>
      <c r="K128" t="s">
        <v>1889</v>
      </c>
      <c r="L128" s="149" t="s">
        <v>1890</v>
      </c>
      <c r="M128" t="b">
        <v>1</v>
      </c>
      <c r="N128" s="149" t="s">
        <v>1891</v>
      </c>
    </row>
    <row r="129" spans="1:16" x14ac:dyDescent="0.25">
      <c r="A129" t="s">
        <v>1769</v>
      </c>
      <c r="B129" t="s">
        <v>1976</v>
      </c>
      <c r="C129" s="149" t="s">
        <v>1470</v>
      </c>
      <c r="D129" s="149">
        <v>395</v>
      </c>
      <c r="E129" t="s">
        <v>328</v>
      </c>
      <c r="F129" s="149">
        <v>1</v>
      </c>
      <c r="G129" s="149" t="s">
        <v>1796</v>
      </c>
      <c r="H129" s="149">
        <v>1</v>
      </c>
      <c r="I129" s="149" t="s">
        <v>1888</v>
      </c>
      <c r="J129" t="b">
        <v>1</v>
      </c>
      <c r="K129" t="s">
        <v>1894</v>
      </c>
      <c r="L129" s="149" t="s">
        <v>1890</v>
      </c>
      <c r="M129" t="b">
        <v>1</v>
      </c>
      <c r="N129" s="149" t="s">
        <v>1891</v>
      </c>
    </row>
    <row r="130" spans="1:16" x14ac:dyDescent="0.25">
      <c r="A130" t="s">
        <v>1553</v>
      </c>
      <c r="B130" t="s">
        <v>1977</v>
      </c>
      <c r="C130" s="149" t="s">
        <v>1470</v>
      </c>
      <c r="D130" s="149">
        <v>759</v>
      </c>
      <c r="E130" t="s">
        <v>330</v>
      </c>
      <c r="F130" s="149">
        <v>1</v>
      </c>
      <c r="G130" s="149" t="s">
        <v>1796</v>
      </c>
      <c r="H130" s="149">
        <v>1</v>
      </c>
      <c r="I130" s="149" t="s">
        <v>1888</v>
      </c>
      <c r="J130" t="b">
        <v>1</v>
      </c>
      <c r="K130" t="s">
        <v>1889</v>
      </c>
      <c r="L130" s="149" t="s">
        <v>1890</v>
      </c>
      <c r="M130" t="b">
        <v>1</v>
      </c>
      <c r="N130" s="149" t="s">
        <v>1891</v>
      </c>
      <c r="P130" s="149">
        <v>452</v>
      </c>
    </row>
    <row r="131" spans="1:16" x14ac:dyDescent="0.25">
      <c r="A131" t="s">
        <v>1822</v>
      </c>
      <c r="E131" t="s">
        <v>1307</v>
      </c>
      <c r="F131" s="149"/>
      <c r="G131" s="149"/>
      <c r="I131" s="149" t="s">
        <v>1428</v>
      </c>
      <c r="J131" t="b">
        <v>0</v>
      </c>
      <c r="L131" s="149" t="s">
        <v>1428</v>
      </c>
      <c r="M131" t="b">
        <v>0</v>
      </c>
      <c r="N131" s="149" t="s">
        <v>2006</v>
      </c>
    </row>
    <row r="132" spans="1:16" x14ac:dyDescent="0.25">
      <c r="A132" t="s">
        <v>1559</v>
      </c>
      <c r="B132" t="s">
        <v>1978</v>
      </c>
      <c r="C132" s="149" t="s">
        <v>1470</v>
      </c>
      <c r="D132" s="149">
        <v>364</v>
      </c>
      <c r="E132" t="s">
        <v>332</v>
      </c>
      <c r="F132" s="149">
        <v>1</v>
      </c>
      <c r="G132" s="149" t="s">
        <v>1796</v>
      </c>
      <c r="H132" s="149">
        <v>1</v>
      </c>
      <c r="I132" s="149" t="s">
        <v>1888</v>
      </c>
      <c r="J132" t="b">
        <v>1</v>
      </c>
      <c r="K132" t="s">
        <v>1889</v>
      </c>
      <c r="L132" s="149" t="s">
        <v>1890</v>
      </c>
      <c r="M132" t="b">
        <v>1</v>
      </c>
      <c r="N132" s="149" t="s">
        <v>1891</v>
      </c>
    </row>
    <row r="133" spans="1:16" x14ac:dyDescent="0.25">
      <c r="A133" t="s">
        <v>1562</v>
      </c>
      <c r="B133" t="s">
        <v>1980</v>
      </c>
      <c r="C133" s="149" t="s">
        <v>1470</v>
      </c>
      <c r="D133" s="149">
        <v>410</v>
      </c>
      <c r="E133" t="s">
        <v>334</v>
      </c>
      <c r="F133" s="149">
        <v>1</v>
      </c>
      <c r="G133" s="149" t="s">
        <v>1796</v>
      </c>
      <c r="H133" s="149">
        <v>1</v>
      </c>
      <c r="I133" s="149" t="s">
        <v>1888</v>
      </c>
      <c r="J133" t="b">
        <v>1</v>
      </c>
      <c r="K133" t="s">
        <v>1889</v>
      </c>
      <c r="L133" s="149" t="s">
        <v>1890</v>
      </c>
      <c r="M133" t="b">
        <v>1</v>
      </c>
      <c r="N133" s="149" t="s">
        <v>1891</v>
      </c>
      <c r="P133" s="149">
        <v>100</v>
      </c>
    </row>
    <row r="134" spans="1:16" x14ac:dyDescent="0.25">
      <c r="A134" t="s">
        <v>1565</v>
      </c>
      <c r="B134" t="s">
        <v>1981</v>
      </c>
      <c r="C134" s="149">
        <v>17898</v>
      </c>
      <c r="D134" s="149">
        <v>339</v>
      </c>
      <c r="E134" t="s">
        <v>336</v>
      </c>
      <c r="F134" s="149">
        <v>1</v>
      </c>
      <c r="G134" s="149" t="s">
        <v>1796</v>
      </c>
      <c r="H134" s="149">
        <v>1</v>
      </c>
      <c r="I134" s="149" t="s">
        <v>1888</v>
      </c>
      <c r="J134" t="b">
        <v>1</v>
      </c>
      <c r="K134" t="s">
        <v>1889</v>
      </c>
      <c r="L134" s="149" t="s">
        <v>1890</v>
      </c>
      <c r="M134" t="b">
        <v>1</v>
      </c>
      <c r="N134" s="149" t="s">
        <v>1891</v>
      </c>
      <c r="P134" s="149">
        <v>103</v>
      </c>
    </row>
    <row r="135" spans="1:16" x14ac:dyDescent="0.25">
      <c r="A135" t="s">
        <v>1987</v>
      </c>
      <c r="B135" t="s">
        <v>1988</v>
      </c>
      <c r="C135" s="149" t="s">
        <v>1470</v>
      </c>
      <c r="D135" s="149">
        <v>230</v>
      </c>
      <c r="E135" t="s">
        <v>1989</v>
      </c>
      <c r="F135" s="149">
        <v>1</v>
      </c>
      <c r="G135" s="149" t="s">
        <v>1796</v>
      </c>
      <c r="H135" s="149">
        <v>1</v>
      </c>
      <c r="I135" s="149" t="s">
        <v>1897</v>
      </c>
      <c r="J135" t="b">
        <v>1</v>
      </c>
      <c r="K135" t="s">
        <v>1894</v>
      </c>
      <c r="L135" s="149" t="s">
        <v>1890</v>
      </c>
      <c r="M135" t="b">
        <v>1</v>
      </c>
      <c r="N135" s="149" t="s">
        <v>1891</v>
      </c>
      <c r="P135" s="149">
        <v>8</v>
      </c>
    </row>
    <row r="136" spans="1:16" x14ac:dyDescent="0.25">
      <c r="A136" t="s">
        <v>1622</v>
      </c>
      <c r="C136" s="149">
        <v>17271</v>
      </c>
      <c r="D136" s="149">
        <v>100</v>
      </c>
      <c r="E136" t="s">
        <v>340</v>
      </c>
      <c r="F136" s="149">
        <v>1</v>
      </c>
      <c r="G136" s="149" t="s">
        <v>1796</v>
      </c>
      <c r="H136" s="149">
        <v>1</v>
      </c>
      <c r="J136" t="b">
        <v>1</v>
      </c>
      <c r="K136" t="s">
        <v>1889</v>
      </c>
      <c r="L136" s="149" t="s">
        <v>1890</v>
      </c>
      <c r="M136" t="b">
        <v>0</v>
      </c>
      <c r="N136" s="149" t="s">
        <v>1891</v>
      </c>
      <c r="P136" s="149">
        <v>1</v>
      </c>
    </row>
    <row r="137" spans="1:16" x14ac:dyDescent="0.25">
      <c r="A137" t="s">
        <v>1823</v>
      </c>
      <c r="E137" t="s">
        <v>1310</v>
      </c>
      <c r="F137" s="149"/>
      <c r="G137" s="149"/>
      <c r="I137" s="149" t="s">
        <v>1428</v>
      </c>
      <c r="J137" t="b">
        <v>0</v>
      </c>
      <c r="L137" s="149" t="s">
        <v>1428</v>
      </c>
      <c r="M137" t="b">
        <v>0</v>
      </c>
      <c r="N137" s="149" t="s">
        <v>2006</v>
      </c>
      <c r="P137" s="149">
        <v>214</v>
      </c>
    </row>
    <row r="138" spans="1:16" x14ac:dyDescent="0.25">
      <c r="A138" t="s">
        <v>1655</v>
      </c>
      <c r="C138" s="149">
        <v>60123</v>
      </c>
      <c r="E138" t="s">
        <v>344</v>
      </c>
      <c r="F138" s="149">
        <v>6</v>
      </c>
      <c r="G138" s="149" t="s">
        <v>1806</v>
      </c>
      <c r="H138" s="149">
        <v>4</v>
      </c>
      <c r="I138" s="149" t="s">
        <v>1428</v>
      </c>
      <c r="J138" t="b">
        <v>0</v>
      </c>
      <c r="K138" t="s">
        <v>2011</v>
      </c>
      <c r="L138" s="149" t="s">
        <v>1428</v>
      </c>
      <c r="M138" t="b">
        <v>0</v>
      </c>
      <c r="N138" s="149" t="s">
        <v>2006</v>
      </c>
      <c r="O138" t="s">
        <v>2012</v>
      </c>
      <c r="P138" s="149">
        <v>111</v>
      </c>
    </row>
    <row r="139" spans="1:16" x14ac:dyDescent="0.25">
      <c r="A139" t="s">
        <v>1655</v>
      </c>
      <c r="C139" s="149">
        <v>60770</v>
      </c>
      <c r="E139" t="s">
        <v>344</v>
      </c>
      <c r="F139" s="149">
        <v>6</v>
      </c>
      <c r="G139" s="149" t="s">
        <v>1806</v>
      </c>
      <c r="H139" s="149">
        <v>4</v>
      </c>
      <c r="I139" s="149" t="s">
        <v>1428</v>
      </c>
      <c r="J139" t="b">
        <v>0</v>
      </c>
      <c r="K139" t="s">
        <v>2011</v>
      </c>
      <c r="L139" s="149" t="s">
        <v>1428</v>
      </c>
      <c r="M139" t="b">
        <v>0</v>
      </c>
      <c r="N139" s="149" t="s">
        <v>2006</v>
      </c>
      <c r="O139" t="s">
        <v>2013</v>
      </c>
      <c r="P139" s="149">
        <v>91</v>
      </c>
    </row>
    <row r="140" spans="1:16" x14ac:dyDescent="0.25">
      <c r="A140" t="s">
        <v>1655</v>
      </c>
      <c r="C140" s="149">
        <v>60770</v>
      </c>
      <c r="E140" t="s">
        <v>344</v>
      </c>
      <c r="F140" s="149">
        <v>6</v>
      </c>
      <c r="G140" s="149" t="s">
        <v>1806</v>
      </c>
      <c r="H140" s="149">
        <v>4</v>
      </c>
      <c r="I140" s="149" t="s">
        <v>1428</v>
      </c>
      <c r="J140" t="b">
        <v>0</v>
      </c>
      <c r="K140" t="s">
        <v>2011</v>
      </c>
      <c r="L140" s="149" t="s">
        <v>1428</v>
      </c>
      <c r="M140" t="b">
        <v>0</v>
      </c>
      <c r="N140" s="149" t="s">
        <v>2006</v>
      </c>
      <c r="O140" t="s">
        <v>2013</v>
      </c>
      <c r="P140" s="149">
        <v>289</v>
      </c>
    </row>
    <row r="141" spans="1:16" s="77" customFormat="1" x14ac:dyDescent="0.25">
      <c r="A141" t="s">
        <v>1825</v>
      </c>
      <c r="B141"/>
      <c r="C141" s="149"/>
      <c r="D141" s="149"/>
      <c r="E141" t="s">
        <v>1826</v>
      </c>
      <c r="F141" s="149">
        <v>5</v>
      </c>
      <c r="G141" s="149" t="s">
        <v>1831</v>
      </c>
      <c r="H141" s="149">
        <v>6</v>
      </c>
      <c r="I141" s="149" t="s">
        <v>1428</v>
      </c>
      <c r="J141" t="b">
        <v>0</v>
      </c>
      <c r="K141" s="77" t="s">
        <v>2010</v>
      </c>
      <c r="L141" s="149" t="s">
        <v>1890</v>
      </c>
      <c r="M141" t="b">
        <v>0</v>
      </c>
      <c r="N141" s="223" t="s">
        <v>2009</v>
      </c>
      <c r="O141"/>
      <c r="P141" s="149">
        <v>341</v>
      </c>
    </row>
    <row r="142" spans="1:16" s="77" customFormat="1" x14ac:dyDescent="0.25">
      <c r="A142" t="s">
        <v>1580</v>
      </c>
      <c r="B142" t="s">
        <v>1979</v>
      </c>
      <c r="C142" s="149" t="s">
        <v>1470</v>
      </c>
      <c r="D142" s="149">
        <v>709</v>
      </c>
      <c r="E142" t="s">
        <v>345</v>
      </c>
      <c r="F142" s="149">
        <v>1</v>
      </c>
      <c r="G142" s="149" t="s">
        <v>1796</v>
      </c>
      <c r="H142" s="149">
        <v>1</v>
      </c>
      <c r="I142" s="149" t="s">
        <v>1888</v>
      </c>
      <c r="J142" t="b">
        <v>1</v>
      </c>
      <c r="K142" t="s">
        <v>1889</v>
      </c>
      <c r="L142" s="149" t="s">
        <v>1890</v>
      </c>
      <c r="M142" t="b">
        <v>1</v>
      </c>
      <c r="N142" s="149" t="s">
        <v>1891</v>
      </c>
      <c r="O142"/>
      <c r="P142" s="223">
        <v>345</v>
      </c>
    </row>
    <row r="143" spans="1:16" s="77" customFormat="1" x14ac:dyDescent="0.25">
      <c r="A143" t="s">
        <v>1584</v>
      </c>
      <c r="B143" t="s">
        <v>1982</v>
      </c>
      <c r="C143" s="149" t="s">
        <v>1470</v>
      </c>
      <c r="D143" s="149">
        <v>394</v>
      </c>
      <c r="E143" t="s">
        <v>347</v>
      </c>
      <c r="F143" s="149">
        <v>1</v>
      </c>
      <c r="G143" s="149" t="s">
        <v>1796</v>
      </c>
      <c r="H143" s="149">
        <v>1</v>
      </c>
      <c r="I143" s="149" t="s">
        <v>1888</v>
      </c>
      <c r="J143" t="b">
        <v>1</v>
      </c>
      <c r="K143" t="s">
        <v>1889</v>
      </c>
      <c r="L143" s="149" t="s">
        <v>1890</v>
      </c>
      <c r="M143" t="b">
        <v>1</v>
      </c>
      <c r="N143" s="149" t="s">
        <v>1891</v>
      </c>
      <c r="O143"/>
      <c r="P143" s="223">
        <v>523</v>
      </c>
    </row>
    <row r="144" spans="1:16" x14ac:dyDescent="0.25">
      <c r="A144" t="s">
        <v>1548</v>
      </c>
      <c r="B144" t="s">
        <v>1983</v>
      </c>
      <c r="C144" s="149" t="s">
        <v>1470</v>
      </c>
      <c r="D144" s="149">
        <v>447</v>
      </c>
      <c r="E144" t="s">
        <v>349</v>
      </c>
      <c r="F144" s="149">
        <v>1</v>
      </c>
      <c r="G144" s="149" t="s">
        <v>1796</v>
      </c>
      <c r="H144" s="149">
        <v>1</v>
      </c>
      <c r="I144" s="149" t="s">
        <v>1888</v>
      </c>
      <c r="J144" t="b">
        <v>1</v>
      </c>
      <c r="K144" t="s">
        <v>1889</v>
      </c>
      <c r="L144" s="149" t="s">
        <v>1890</v>
      </c>
      <c r="M144" t="b">
        <v>1</v>
      </c>
      <c r="N144" s="149" t="s">
        <v>1891</v>
      </c>
      <c r="P144" s="223">
        <v>549</v>
      </c>
    </row>
    <row r="145" spans="1:16" x14ac:dyDescent="0.25">
      <c r="A145" t="s">
        <v>1586</v>
      </c>
      <c r="B145" t="s">
        <v>1984</v>
      </c>
      <c r="C145" s="149">
        <v>18474</v>
      </c>
      <c r="D145" s="149">
        <v>92</v>
      </c>
      <c r="E145" t="s">
        <v>351</v>
      </c>
      <c r="F145" s="149">
        <v>1</v>
      </c>
      <c r="G145" s="149" t="s">
        <v>1796</v>
      </c>
      <c r="H145" s="149">
        <v>1</v>
      </c>
      <c r="I145" s="149" t="s">
        <v>1897</v>
      </c>
      <c r="J145" t="b">
        <v>1</v>
      </c>
      <c r="K145" t="s">
        <v>1894</v>
      </c>
      <c r="L145" s="149" t="s">
        <v>1890</v>
      </c>
      <c r="M145" t="b">
        <v>1</v>
      </c>
      <c r="N145" s="149" t="s">
        <v>1891</v>
      </c>
      <c r="P145" s="149">
        <v>735</v>
      </c>
    </row>
    <row r="146" spans="1:16" x14ac:dyDescent="0.25">
      <c r="A146" t="s">
        <v>1588</v>
      </c>
      <c r="B146" t="s">
        <v>1985</v>
      </c>
      <c r="C146" s="149">
        <v>18480</v>
      </c>
      <c r="D146" s="149">
        <v>586</v>
      </c>
      <c r="E146" t="s">
        <v>353</v>
      </c>
      <c r="F146" s="149">
        <v>1</v>
      </c>
      <c r="G146" s="149" t="s">
        <v>1796</v>
      </c>
      <c r="H146" s="149">
        <v>1</v>
      </c>
      <c r="I146" s="149" t="s">
        <v>1888</v>
      </c>
      <c r="J146" t="b">
        <v>1</v>
      </c>
      <c r="K146" t="s">
        <v>1894</v>
      </c>
      <c r="L146" s="149" t="s">
        <v>1890</v>
      </c>
      <c r="M146" t="b">
        <v>1</v>
      </c>
      <c r="N146" s="149" t="s">
        <v>1891</v>
      </c>
      <c r="P146" s="149">
        <v>573</v>
      </c>
    </row>
    <row r="147" spans="1:16" x14ac:dyDescent="0.25">
      <c r="A147" t="s">
        <v>1487</v>
      </c>
      <c r="B147" t="s">
        <v>1986</v>
      </c>
      <c r="C147" s="149" t="s">
        <v>1470</v>
      </c>
      <c r="D147" s="149">
        <v>684</v>
      </c>
      <c r="E147" t="s">
        <v>355</v>
      </c>
      <c r="F147" s="149">
        <v>1</v>
      </c>
      <c r="G147" s="149" t="s">
        <v>1796</v>
      </c>
      <c r="H147" s="149">
        <v>1</v>
      </c>
      <c r="I147" s="149" t="s">
        <v>1897</v>
      </c>
      <c r="J147" t="b">
        <v>1</v>
      </c>
      <c r="K147" t="s">
        <v>1894</v>
      </c>
      <c r="L147" s="149" t="s">
        <v>1890</v>
      </c>
      <c r="M147" t="b">
        <v>1</v>
      </c>
      <c r="N147" s="149" t="s">
        <v>1891</v>
      </c>
      <c r="P147" s="149">
        <v>704</v>
      </c>
    </row>
    <row r="148" spans="1:16" x14ac:dyDescent="0.25">
      <c r="A148" t="s">
        <v>1567</v>
      </c>
      <c r="D148" s="149">
        <v>749</v>
      </c>
      <c r="E148" t="s">
        <v>357</v>
      </c>
      <c r="F148" s="149">
        <v>1</v>
      </c>
      <c r="G148" s="149" t="s">
        <v>1796</v>
      </c>
      <c r="H148" s="149">
        <v>1</v>
      </c>
      <c r="I148" s="149" t="s">
        <v>1897</v>
      </c>
      <c r="J148" t="b">
        <v>1</v>
      </c>
      <c r="K148" t="s">
        <v>1894</v>
      </c>
      <c r="L148" s="149" t="s">
        <v>1890</v>
      </c>
      <c r="M148" t="b">
        <v>0</v>
      </c>
      <c r="N148" s="149" t="s">
        <v>2006</v>
      </c>
      <c r="O148" t="s">
        <v>2040</v>
      </c>
      <c r="P148" s="149">
        <v>521</v>
      </c>
    </row>
    <row r="149" spans="1:16" x14ac:dyDescent="0.25">
      <c r="A149" t="s">
        <v>1642</v>
      </c>
      <c r="B149" t="s">
        <v>1990</v>
      </c>
      <c r="C149" s="149">
        <v>56503</v>
      </c>
      <c r="D149" s="149">
        <v>72</v>
      </c>
      <c r="E149" t="s">
        <v>359</v>
      </c>
      <c r="F149" s="149">
        <v>1</v>
      </c>
      <c r="G149" s="149" t="s">
        <v>1796</v>
      </c>
      <c r="H149" s="149">
        <v>1</v>
      </c>
      <c r="I149" s="149" t="s">
        <v>1897</v>
      </c>
      <c r="J149" t="b">
        <v>1</v>
      </c>
      <c r="K149" t="s">
        <v>1894</v>
      </c>
      <c r="L149" s="149" t="s">
        <v>1890</v>
      </c>
      <c r="M149" t="b">
        <v>1</v>
      </c>
      <c r="N149" s="149" t="s">
        <v>1891</v>
      </c>
    </row>
    <row r="150" spans="1:16" x14ac:dyDescent="0.25">
      <c r="A150" t="s">
        <v>1464</v>
      </c>
      <c r="C150" s="149">
        <v>19277</v>
      </c>
      <c r="D150" s="149">
        <v>227</v>
      </c>
      <c r="E150" t="s">
        <v>1005</v>
      </c>
      <c r="F150" s="149">
        <v>1</v>
      </c>
      <c r="G150" s="149" t="s">
        <v>1796</v>
      </c>
      <c r="H150" s="149">
        <v>1</v>
      </c>
      <c r="I150" s="149" t="s">
        <v>1897</v>
      </c>
      <c r="J150" t="b">
        <v>1</v>
      </c>
      <c r="K150" t="s">
        <v>1894</v>
      </c>
      <c r="L150" s="149" t="s">
        <v>1890</v>
      </c>
      <c r="M150" t="b">
        <v>0</v>
      </c>
      <c r="N150" s="223" t="s">
        <v>2009</v>
      </c>
      <c r="P150" s="149">
        <v>748</v>
      </c>
    </row>
    <row r="151" spans="1:16" x14ac:dyDescent="0.25">
      <c r="A151" t="s">
        <v>1464</v>
      </c>
      <c r="C151" s="149">
        <v>57494</v>
      </c>
      <c r="D151" s="149">
        <v>227</v>
      </c>
      <c r="E151" t="s">
        <v>1005</v>
      </c>
      <c r="F151" s="149">
        <v>1</v>
      </c>
      <c r="G151" s="149" t="s">
        <v>1796</v>
      </c>
      <c r="H151" s="149">
        <v>1</v>
      </c>
      <c r="I151" s="149" t="s">
        <v>1897</v>
      </c>
      <c r="J151" t="b">
        <v>1</v>
      </c>
      <c r="K151" t="s">
        <v>1894</v>
      </c>
      <c r="L151" s="149" t="s">
        <v>1890</v>
      </c>
      <c r="M151" t="b">
        <v>0</v>
      </c>
      <c r="N151" s="223" t="s">
        <v>2009</v>
      </c>
      <c r="P151" s="149">
        <v>710</v>
      </c>
    </row>
    <row r="152" spans="1:16" x14ac:dyDescent="0.25">
      <c r="A152" t="s">
        <v>1590</v>
      </c>
      <c r="B152" t="s">
        <v>1991</v>
      </c>
      <c r="C152" s="149">
        <v>18521</v>
      </c>
      <c r="D152" s="149">
        <v>61</v>
      </c>
      <c r="E152" t="s">
        <v>1282</v>
      </c>
      <c r="F152" s="149">
        <v>1</v>
      </c>
      <c r="G152" s="149" t="s">
        <v>1796</v>
      </c>
      <c r="H152" s="149">
        <v>1</v>
      </c>
      <c r="I152" s="149" t="s">
        <v>1897</v>
      </c>
      <c r="J152" t="b">
        <v>1</v>
      </c>
      <c r="K152" t="s">
        <v>1894</v>
      </c>
      <c r="L152" s="149" t="s">
        <v>1902</v>
      </c>
      <c r="M152" t="b">
        <v>0</v>
      </c>
      <c r="N152" s="149" t="s">
        <v>1891</v>
      </c>
    </row>
    <row r="153" spans="1:16" x14ac:dyDescent="0.25">
      <c r="A153" t="s">
        <v>1592</v>
      </c>
      <c r="B153" t="s">
        <v>1992</v>
      </c>
      <c r="C153" s="149">
        <v>18541</v>
      </c>
      <c r="D153" s="149">
        <v>363</v>
      </c>
      <c r="E153" t="s">
        <v>361</v>
      </c>
      <c r="F153" s="149">
        <v>1</v>
      </c>
      <c r="G153" s="149" t="s">
        <v>1796</v>
      </c>
      <c r="H153" s="149">
        <v>1</v>
      </c>
      <c r="I153" s="149" t="s">
        <v>1888</v>
      </c>
      <c r="J153" t="b">
        <v>1</v>
      </c>
      <c r="K153" t="s">
        <v>1889</v>
      </c>
      <c r="L153" s="149" t="s">
        <v>1890</v>
      </c>
      <c r="M153" t="b">
        <v>1</v>
      </c>
      <c r="N153" s="149" t="s">
        <v>1891</v>
      </c>
    </row>
    <row r="154" spans="1:16" x14ac:dyDescent="0.25">
      <c r="A154" t="s">
        <v>1829</v>
      </c>
      <c r="C154" s="149">
        <v>18617</v>
      </c>
      <c r="E154" t="s">
        <v>1014</v>
      </c>
      <c r="F154" s="149">
        <v>4</v>
      </c>
      <c r="G154" s="149" t="s">
        <v>1830</v>
      </c>
      <c r="H154" s="149">
        <v>7</v>
      </c>
      <c r="I154" s="149" t="s">
        <v>1428</v>
      </c>
      <c r="J154" t="b">
        <v>0</v>
      </c>
      <c r="K154" t="s">
        <v>2010</v>
      </c>
      <c r="L154" s="149" t="s">
        <v>1428</v>
      </c>
      <c r="M154" t="b">
        <v>0</v>
      </c>
      <c r="N154" s="223" t="s">
        <v>2009</v>
      </c>
    </row>
    <row r="155" spans="1:16" x14ac:dyDescent="0.25">
      <c r="A155" t="s">
        <v>2041</v>
      </c>
      <c r="D155" s="149">
        <v>377</v>
      </c>
      <c r="E155" t="s">
        <v>2042</v>
      </c>
      <c r="F155" s="149">
        <v>1</v>
      </c>
      <c r="G155" s="149" t="s">
        <v>1796</v>
      </c>
      <c r="H155" s="149">
        <v>1</v>
      </c>
      <c r="I155" s="149" t="s">
        <v>1888</v>
      </c>
      <c r="J155" t="b">
        <v>1</v>
      </c>
      <c r="K155" t="s">
        <v>1894</v>
      </c>
      <c r="L155" s="149" t="s">
        <v>1890</v>
      </c>
      <c r="M155" t="b">
        <v>0</v>
      </c>
      <c r="N155" s="149" t="s">
        <v>1891</v>
      </c>
    </row>
    <row r="156" spans="1:16" x14ac:dyDescent="0.25">
      <c r="A156" t="s">
        <v>1600</v>
      </c>
      <c r="B156" t="s">
        <v>1993</v>
      </c>
      <c r="C156" s="149" t="s">
        <v>1470</v>
      </c>
      <c r="D156" s="149">
        <v>664</v>
      </c>
      <c r="E156" t="s">
        <v>363</v>
      </c>
      <c r="F156" s="149">
        <v>1</v>
      </c>
      <c r="G156" s="149" t="s">
        <v>1796</v>
      </c>
      <c r="H156" s="149">
        <v>1</v>
      </c>
      <c r="I156" s="149" t="s">
        <v>1888</v>
      </c>
      <c r="J156" t="b">
        <v>1</v>
      </c>
      <c r="K156" t="s">
        <v>1894</v>
      </c>
      <c r="L156" s="149" t="s">
        <v>1890</v>
      </c>
      <c r="M156" t="b">
        <v>1</v>
      </c>
      <c r="N156" s="149" t="s">
        <v>1891</v>
      </c>
      <c r="P156" s="149">
        <v>749</v>
      </c>
    </row>
    <row r="157" spans="1:16" x14ac:dyDescent="0.25">
      <c r="A157" t="s">
        <v>1602</v>
      </c>
      <c r="B157" t="s">
        <v>1994</v>
      </c>
      <c r="C157" s="149">
        <v>19267</v>
      </c>
      <c r="D157" s="149">
        <v>344</v>
      </c>
      <c r="E157" t="s">
        <v>365</v>
      </c>
      <c r="F157" s="149">
        <v>1</v>
      </c>
      <c r="G157" s="149" t="s">
        <v>1796</v>
      </c>
      <c r="H157" s="149">
        <v>1</v>
      </c>
      <c r="I157" s="149" t="s">
        <v>1888</v>
      </c>
      <c r="J157" t="b">
        <v>1</v>
      </c>
      <c r="K157" t="s">
        <v>1899</v>
      </c>
      <c r="L157" s="149" t="s">
        <v>1890</v>
      </c>
      <c r="M157" t="b">
        <v>1</v>
      </c>
      <c r="N157" s="149" t="s">
        <v>1891</v>
      </c>
      <c r="P157" s="149">
        <v>377</v>
      </c>
    </row>
    <row r="158" spans="1:16" x14ac:dyDescent="0.25">
      <c r="A158" t="s">
        <v>1604</v>
      </c>
      <c r="B158" t="s">
        <v>1995</v>
      </c>
      <c r="C158" s="149" t="s">
        <v>1470</v>
      </c>
      <c r="D158" s="149">
        <v>729</v>
      </c>
      <c r="E158" t="s">
        <v>367</v>
      </c>
      <c r="F158" s="149">
        <v>1</v>
      </c>
      <c r="G158" s="149" t="s">
        <v>1796</v>
      </c>
      <c r="H158" s="149">
        <v>1</v>
      </c>
      <c r="I158" s="149" t="s">
        <v>1888</v>
      </c>
      <c r="J158" t="b">
        <v>1</v>
      </c>
      <c r="K158" t="s">
        <v>1894</v>
      </c>
      <c r="L158" s="149" t="s">
        <v>1890</v>
      </c>
      <c r="M158" t="b">
        <v>1</v>
      </c>
      <c r="N158" s="149" t="s">
        <v>1891</v>
      </c>
      <c r="P158" s="149">
        <v>71</v>
      </c>
    </row>
    <row r="159" spans="1:16" x14ac:dyDescent="0.25">
      <c r="A159" t="s">
        <v>1640</v>
      </c>
      <c r="C159" s="149">
        <v>22199</v>
      </c>
      <c r="E159" t="s">
        <v>1023</v>
      </c>
      <c r="F159" s="149">
        <v>3</v>
      </c>
      <c r="G159" s="149" t="s">
        <v>1832</v>
      </c>
      <c r="H159" s="149">
        <v>5</v>
      </c>
      <c r="I159" s="149" t="s">
        <v>1428</v>
      </c>
      <c r="J159" t="b">
        <v>0</v>
      </c>
      <c r="K159" t="s">
        <v>2008</v>
      </c>
      <c r="L159" s="149" t="s">
        <v>1428</v>
      </c>
      <c r="M159" t="b">
        <v>0</v>
      </c>
      <c r="N159" s="223" t="s">
        <v>2009</v>
      </c>
      <c r="P159" s="149">
        <v>59</v>
      </c>
    </row>
    <row r="160" spans="1:16" s="77" customFormat="1" x14ac:dyDescent="0.25">
      <c r="A160" t="s">
        <v>1649</v>
      </c>
      <c r="B160"/>
      <c r="C160" s="149">
        <v>22200</v>
      </c>
      <c r="D160" s="149"/>
      <c r="E160" s="26" t="s">
        <v>1387</v>
      </c>
      <c r="F160" s="149">
        <v>3</v>
      </c>
      <c r="G160" s="149" t="s">
        <v>1832</v>
      </c>
      <c r="H160" s="149">
        <v>5</v>
      </c>
      <c r="I160" s="149" t="s">
        <v>1428</v>
      </c>
      <c r="J160" t="b">
        <v>0</v>
      </c>
      <c r="K160" t="s">
        <v>2008</v>
      </c>
      <c r="L160" s="149" t="s">
        <v>1428</v>
      </c>
      <c r="M160" t="b">
        <v>0</v>
      </c>
      <c r="N160" s="223" t="s">
        <v>2009</v>
      </c>
      <c r="O160"/>
      <c r="P160" s="223">
        <v>760</v>
      </c>
    </row>
    <row r="161" spans="1:15" x14ac:dyDescent="0.25">
      <c r="A161" t="s">
        <v>1514</v>
      </c>
      <c r="B161" t="s">
        <v>1996</v>
      </c>
      <c r="C161" s="149" t="s">
        <v>1470</v>
      </c>
      <c r="D161" s="149">
        <v>242</v>
      </c>
      <c r="E161" t="s">
        <v>369</v>
      </c>
      <c r="F161" s="149">
        <v>1</v>
      </c>
      <c r="G161" s="149" t="s">
        <v>1796</v>
      </c>
      <c r="H161" s="149">
        <v>1</v>
      </c>
      <c r="I161" s="149" t="s">
        <v>1888</v>
      </c>
      <c r="J161" t="b">
        <v>1</v>
      </c>
      <c r="K161" t="s">
        <v>1894</v>
      </c>
      <c r="L161" s="149" t="s">
        <v>1890</v>
      </c>
      <c r="M161" t="b">
        <v>1</v>
      </c>
      <c r="N161" s="149" t="s">
        <v>1891</v>
      </c>
    </row>
    <row r="162" spans="1:15" x14ac:dyDescent="0.25">
      <c r="A162" t="s">
        <v>1606</v>
      </c>
      <c r="B162" t="s">
        <v>1998</v>
      </c>
      <c r="C162" s="149">
        <v>40548</v>
      </c>
      <c r="D162" s="149">
        <v>741</v>
      </c>
      <c r="E162" t="s">
        <v>371</v>
      </c>
      <c r="F162" s="149">
        <v>1</v>
      </c>
      <c r="G162" s="149" t="s">
        <v>1796</v>
      </c>
      <c r="H162" s="149">
        <v>1</v>
      </c>
      <c r="I162" s="149" t="s">
        <v>1888</v>
      </c>
      <c r="J162" t="b">
        <v>1</v>
      </c>
      <c r="K162" t="s">
        <v>1899</v>
      </c>
      <c r="L162" s="149" t="s">
        <v>1890</v>
      </c>
      <c r="M162" t="b">
        <v>1</v>
      </c>
      <c r="N162" s="149" t="s">
        <v>1891</v>
      </c>
    </row>
    <row r="163" spans="1:15" x14ac:dyDescent="0.25">
      <c r="A163" t="s">
        <v>1608</v>
      </c>
      <c r="B163" t="s">
        <v>1997</v>
      </c>
      <c r="C163" s="149">
        <v>19454</v>
      </c>
      <c r="D163" s="149">
        <v>106</v>
      </c>
      <c r="E163" t="s">
        <v>373</v>
      </c>
      <c r="F163" s="149">
        <v>1</v>
      </c>
      <c r="G163" s="149" t="s">
        <v>1796</v>
      </c>
      <c r="H163" s="149">
        <v>1</v>
      </c>
      <c r="I163" s="149" t="s">
        <v>1888</v>
      </c>
      <c r="J163" t="b">
        <v>1</v>
      </c>
      <c r="K163" t="s">
        <v>1889</v>
      </c>
      <c r="L163" s="149" t="s">
        <v>1890</v>
      </c>
      <c r="M163" t="b">
        <v>1</v>
      </c>
      <c r="N163" s="149" t="s">
        <v>1891</v>
      </c>
    </row>
    <row r="164" spans="1:15" x14ac:dyDescent="0.25">
      <c r="A164" t="s">
        <v>1509</v>
      </c>
      <c r="B164" t="s">
        <v>1999</v>
      </c>
      <c r="C164" s="149" t="s">
        <v>1470</v>
      </c>
      <c r="D164" s="149">
        <v>375</v>
      </c>
      <c r="E164" t="s">
        <v>408</v>
      </c>
      <c r="F164" s="149">
        <v>1</v>
      </c>
      <c r="G164" s="149" t="s">
        <v>1796</v>
      </c>
      <c r="H164" s="149">
        <v>1</v>
      </c>
      <c r="I164" s="149" t="s">
        <v>1888</v>
      </c>
      <c r="J164" t="b">
        <v>1</v>
      </c>
      <c r="K164" t="s">
        <v>1894</v>
      </c>
      <c r="L164" s="149" t="s">
        <v>1890</v>
      </c>
      <c r="M164" t="b">
        <v>1</v>
      </c>
      <c r="N164" s="149" t="s">
        <v>1891</v>
      </c>
    </row>
    <row r="165" spans="1:15" x14ac:dyDescent="0.25">
      <c r="A165" t="s">
        <v>1650</v>
      </c>
      <c r="C165" s="149">
        <v>19553</v>
      </c>
      <c r="E165" t="s">
        <v>1035</v>
      </c>
      <c r="F165" s="149">
        <v>5</v>
      </c>
      <c r="G165" s="149" t="s">
        <v>1831</v>
      </c>
      <c r="H165" s="149">
        <v>6</v>
      </c>
      <c r="I165" s="149" t="s">
        <v>1428</v>
      </c>
      <c r="J165" t="b">
        <v>0</v>
      </c>
      <c r="K165" t="s">
        <v>2010</v>
      </c>
      <c r="L165" s="149" t="s">
        <v>1428</v>
      </c>
      <c r="M165" t="b">
        <v>0</v>
      </c>
      <c r="N165" s="223" t="s">
        <v>2009</v>
      </c>
    </row>
    <row r="166" spans="1:15" x14ac:dyDescent="0.25">
      <c r="A166" t="s">
        <v>1653</v>
      </c>
      <c r="C166" s="149">
        <v>19511</v>
      </c>
      <c r="D166" s="149">
        <v>452</v>
      </c>
      <c r="E166" t="s">
        <v>1038</v>
      </c>
      <c r="F166" s="149">
        <v>3</v>
      </c>
      <c r="G166" s="149" t="s">
        <v>1832</v>
      </c>
      <c r="H166" s="149">
        <v>5</v>
      </c>
      <c r="I166" s="149" t="s">
        <v>1888</v>
      </c>
      <c r="J166" t="b">
        <v>1</v>
      </c>
      <c r="K166" t="s">
        <v>2010</v>
      </c>
      <c r="L166" s="149" t="s">
        <v>1890</v>
      </c>
      <c r="M166" t="b">
        <v>0</v>
      </c>
      <c r="N166" s="223" t="s">
        <v>2009</v>
      </c>
    </row>
    <row r="167" spans="1:15" x14ac:dyDescent="0.25">
      <c r="A167" t="s">
        <v>1610</v>
      </c>
      <c r="B167" t="s">
        <v>2000</v>
      </c>
      <c r="C167" s="149" t="s">
        <v>1470</v>
      </c>
      <c r="D167" s="149">
        <v>663</v>
      </c>
      <c r="E167" t="s">
        <v>376</v>
      </c>
      <c r="F167" s="149">
        <v>1</v>
      </c>
      <c r="G167" s="149" t="s">
        <v>1796</v>
      </c>
      <c r="H167" s="149">
        <v>1</v>
      </c>
      <c r="I167" s="149" t="s">
        <v>1888</v>
      </c>
      <c r="J167" t="b">
        <v>1</v>
      </c>
      <c r="K167" t="s">
        <v>1894</v>
      </c>
      <c r="L167" s="149" t="s">
        <v>1890</v>
      </c>
      <c r="M167" t="b">
        <v>1</v>
      </c>
      <c r="N167" s="149" t="s">
        <v>1891</v>
      </c>
    </row>
    <row r="168" spans="1:15" x14ac:dyDescent="0.25">
      <c r="A168" t="s">
        <v>2043</v>
      </c>
      <c r="D168" s="149">
        <v>71</v>
      </c>
      <c r="E168" t="s">
        <v>2044</v>
      </c>
      <c r="F168" s="149">
        <v>1</v>
      </c>
      <c r="G168" s="149" t="s">
        <v>1796</v>
      </c>
      <c r="H168" s="149">
        <v>1</v>
      </c>
      <c r="I168" s="149" t="s">
        <v>1888</v>
      </c>
      <c r="J168" t="b">
        <v>1</v>
      </c>
      <c r="K168" t="s">
        <v>1894</v>
      </c>
      <c r="L168" s="149" t="s">
        <v>1890</v>
      </c>
      <c r="M168" t="b">
        <v>0</v>
      </c>
      <c r="N168" s="149" t="s">
        <v>1891</v>
      </c>
      <c r="O168" t="s">
        <v>331</v>
      </c>
    </row>
    <row r="169" spans="1:15" x14ac:dyDescent="0.25">
      <c r="A169" t="s">
        <v>2045</v>
      </c>
      <c r="D169" s="149">
        <v>59</v>
      </c>
      <c r="E169" t="s">
        <v>2046</v>
      </c>
      <c r="F169" s="149">
        <v>1</v>
      </c>
      <c r="G169" s="149" t="s">
        <v>1796</v>
      </c>
      <c r="H169" s="149">
        <v>1</v>
      </c>
      <c r="I169" s="149" t="s">
        <v>1888</v>
      </c>
      <c r="J169" t="b">
        <v>1</v>
      </c>
      <c r="K169" t="s">
        <v>1894</v>
      </c>
      <c r="L169" s="230" t="s">
        <v>1890</v>
      </c>
      <c r="M169" t="b">
        <v>0</v>
      </c>
      <c r="N169" s="149" t="s">
        <v>1891</v>
      </c>
    </row>
    <row r="170" spans="1:15" x14ac:dyDescent="0.25">
      <c r="A170" t="s">
        <v>1835</v>
      </c>
      <c r="C170" s="149">
        <v>20523</v>
      </c>
      <c r="E170" t="s">
        <v>1043</v>
      </c>
      <c r="F170" s="149">
        <v>4</v>
      </c>
      <c r="G170" s="149" t="s">
        <v>1830</v>
      </c>
      <c r="H170" s="149">
        <v>7</v>
      </c>
      <c r="I170" s="149" t="s">
        <v>1428</v>
      </c>
      <c r="J170" t="b">
        <v>0</v>
      </c>
      <c r="K170" t="s">
        <v>2010</v>
      </c>
      <c r="L170" s="149" t="s">
        <v>1428</v>
      </c>
      <c r="M170" t="b">
        <v>0</v>
      </c>
      <c r="N170" s="223" t="s">
        <v>2009</v>
      </c>
    </row>
    <row r="171" spans="1:15" x14ac:dyDescent="0.25">
      <c r="A171" t="s">
        <v>1616</v>
      </c>
      <c r="B171" t="s">
        <v>2001</v>
      </c>
      <c r="C171" s="149">
        <v>20535</v>
      </c>
      <c r="D171" s="149">
        <v>409</v>
      </c>
      <c r="E171" t="s">
        <v>378</v>
      </c>
      <c r="F171" s="149">
        <v>1</v>
      </c>
      <c r="G171" s="149" t="s">
        <v>1796</v>
      </c>
      <c r="H171" s="149">
        <v>1</v>
      </c>
      <c r="I171" s="149" t="s">
        <v>1888</v>
      </c>
      <c r="J171" t="b">
        <v>1</v>
      </c>
      <c r="K171" t="s">
        <v>1889</v>
      </c>
      <c r="L171" s="149" t="s">
        <v>1890</v>
      </c>
      <c r="M171" t="b">
        <v>1</v>
      </c>
      <c r="N171" s="149" t="s">
        <v>1891</v>
      </c>
    </row>
    <row r="172" spans="1:15" x14ac:dyDescent="0.25">
      <c r="A172" t="s">
        <v>1639</v>
      </c>
      <c r="C172" s="149">
        <v>21015</v>
      </c>
      <c r="D172" s="149">
        <v>111</v>
      </c>
      <c r="E172" t="s">
        <v>380</v>
      </c>
      <c r="F172" s="149">
        <v>1</v>
      </c>
      <c r="G172" s="149" t="s">
        <v>1796</v>
      </c>
      <c r="H172" s="149">
        <v>1</v>
      </c>
      <c r="J172" t="b">
        <v>1</v>
      </c>
      <c r="K172" t="s">
        <v>1889</v>
      </c>
      <c r="L172" s="149" t="s">
        <v>1890</v>
      </c>
      <c r="M172" t="b">
        <v>0</v>
      </c>
      <c r="N172" s="149" t="s">
        <v>1891</v>
      </c>
    </row>
    <row r="173" spans="1:15" x14ac:dyDescent="0.25">
      <c r="A173" t="s">
        <v>1618</v>
      </c>
      <c r="B173" t="s">
        <v>2002</v>
      </c>
      <c r="C173" s="149">
        <v>30150</v>
      </c>
      <c r="D173" s="149">
        <v>53</v>
      </c>
      <c r="E173" t="s">
        <v>2003</v>
      </c>
      <c r="F173" s="149">
        <v>1</v>
      </c>
      <c r="G173" s="149" t="s">
        <v>1796</v>
      </c>
      <c r="H173" s="149">
        <v>1</v>
      </c>
      <c r="I173" s="149" t="s">
        <v>1897</v>
      </c>
      <c r="J173" t="b">
        <v>1</v>
      </c>
      <c r="K173" t="s">
        <v>1889</v>
      </c>
      <c r="L173" s="149" t="s">
        <v>1902</v>
      </c>
      <c r="M173" t="b">
        <v>0</v>
      </c>
      <c r="N173" s="149" t="s">
        <v>1891</v>
      </c>
    </row>
  </sheetData>
  <autoFilter ref="A1:O173" xr:uid="{00000000-0009-0000-0000-00000D000000}">
    <sortState xmlns:xlrd2="http://schemas.microsoft.com/office/spreadsheetml/2017/richdata2" ref="A2:O173">
      <sortCondition ref="E1:E173"/>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E15"/>
  <sheetViews>
    <sheetView workbookViewId="0">
      <selection activeCell="D24" sqref="D24"/>
    </sheetView>
  </sheetViews>
  <sheetFormatPr defaultRowHeight="15" x14ac:dyDescent="0.25"/>
  <cols>
    <col min="1" max="1" width="28.28515625" customWidth="1"/>
    <col min="2" max="2" width="11.28515625" customWidth="1"/>
    <col min="3" max="3" width="11.28515625" bestFit="1" customWidth="1"/>
    <col min="4" max="4" width="9.42578125" bestFit="1" customWidth="1"/>
    <col min="5" max="5" width="15.7109375" bestFit="1" customWidth="1"/>
  </cols>
  <sheetData>
    <row r="1" spans="1:5" x14ac:dyDescent="0.25">
      <c r="A1" s="3" t="s">
        <v>2208</v>
      </c>
    </row>
    <row r="2" spans="1:5" ht="31.5" customHeight="1" x14ac:dyDescent="0.25">
      <c r="A2" s="2" t="s">
        <v>0</v>
      </c>
      <c r="B2" s="10" t="s">
        <v>1</v>
      </c>
      <c r="C2" s="10" t="s">
        <v>2</v>
      </c>
      <c r="D2" s="10" t="s">
        <v>3</v>
      </c>
      <c r="E2" s="10" t="s">
        <v>52</v>
      </c>
    </row>
    <row r="3" spans="1:5" x14ac:dyDescent="0.25">
      <c r="A3" s="7" t="s">
        <v>4</v>
      </c>
      <c r="B3" s="7">
        <v>12</v>
      </c>
      <c r="C3" s="7">
        <v>0</v>
      </c>
      <c r="D3" s="7">
        <v>0</v>
      </c>
      <c r="E3" s="140">
        <v>1</v>
      </c>
    </row>
    <row r="4" spans="1:5" x14ac:dyDescent="0.25">
      <c r="A4" s="8" t="s">
        <v>5</v>
      </c>
      <c r="B4" s="8">
        <v>16</v>
      </c>
      <c r="C4" s="8">
        <v>0</v>
      </c>
      <c r="D4" s="8">
        <v>0</v>
      </c>
      <c r="E4" s="140">
        <v>1</v>
      </c>
    </row>
    <row r="5" spans="1:5" x14ac:dyDescent="0.25">
      <c r="A5" s="8" t="s">
        <v>6</v>
      </c>
      <c r="B5" s="8">
        <v>26</v>
      </c>
      <c r="C5" s="8">
        <v>1</v>
      </c>
      <c r="D5" s="8">
        <v>0</v>
      </c>
      <c r="E5" s="140">
        <v>0.96296296296296291</v>
      </c>
    </row>
    <row r="6" spans="1:5" x14ac:dyDescent="0.25">
      <c r="A6" s="8" t="s">
        <v>7</v>
      </c>
      <c r="B6" s="8">
        <v>8</v>
      </c>
      <c r="C6" s="8">
        <v>0</v>
      </c>
      <c r="D6" s="8">
        <v>15</v>
      </c>
      <c r="E6" s="140">
        <v>1</v>
      </c>
    </row>
    <row r="7" spans="1:5" x14ac:dyDescent="0.25">
      <c r="A7" s="8" t="s">
        <v>8</v>
      </c>
      <c r="B7" s="8">
        <v>5</v>
      </c>
      <c r="C7" s="8">
        <v>0</v>
      </c>
      <c r="D7" s="8">
        <v>5</v>
      </c>
      <c r="E7" s="140">
        <v>1</v>
      </c>
    </row>
    <row r="8" spans="1:5" x14ac:dyDescent="0.25">
      <c r="A8" s="8" t="s">
        <v>9</v>
      </c>
      <c r="B8" s="8">
        <v>49</v>
      </c>
      <c r="C8" s="8">
        <v>1</v>
      </c>
      <c r="D8" s="8">
        <v>0</v>
      </c>
      <c r="E8" s="140">
        <v>0.98</v>
      </c>
    </row>
    <row r="9" spans="1:5" x14ac:dyDescent="0.25">
      <c r="A9" s="8" t="s">
        <v>10</v>
      </c>
      <c r="B9" s="8">
        <v>7</v>
      </c>
      <c r="C9" s="8">
        <v>0</v>
      </c>
      <c r="D9" s="8">
        <v>2</v>
      </c>
      <c r="E9" s="140">
        <v>1</v>
      </c>
    </row>
    <row r="10" spans="1:5" x14ac:dyDescent="0.25">
      <c r="A10" s="8" t="s">
        <v>11</v>
      </c>
      <c r="B10" s="8">
        <v>11</v>
      </c>
      <c r="C10" s="8">
        <v>0</v>
      </c>
      <c r="D10" s="8">
        <v>0</v>
      </c>
      <c r="E10" s="140">
        <v>1</v>
      </c>
    </row>
    <row r="11" spans="1:5" x14ac:dyDescent="0.25">
      <c r="A11" s="8" t="s">
        <v>12</v>
      </c>
      <c r="B11" s="8">
        <v>0</v>
      </c>
      <c r="C11" s="8">
        <v>0</v>
      </c>
      <c r="D11" s="8">
        <v>95</v>
      </c>
      <c r="E11" s="140"/>
    </row>
    <row r="12" spans="1:5" x14ac:dyDescent="0.25">
      <c r="A12" s="8" t="s">
        <v>13</v>
      </c>
      <c r="B12" s="8">
        <v>23</v>
      </c>
      <c r="C12" s="8">
        <v>0</v>
      </c>
      <c r="D12" s="8">
        <v>6</v>
      </c>
      <c r="E12" s="140">
        <v>1</v>
      </c>
    </row>
    <row r="13" spans="1:5" x14ac:dyDescent="0.25">
      <c r="A13" s="9" t="s">
        <v>14</v>
      </c>
      <c r="B13" s="9">
        <v>39</v>
      </c>
      <c r="C13" s="9">
        <v>3</v>
      </c>
      <c r="D13" s="9">
        <v>1</v>
      </c>
      <c r="E13" s="140">
        <v>0.9285714285714286</v>
      </c>
    </row>
    <row r="14" spans="1:5" x14ac:dyDescent="0.25">
      <c r="A14" s="1" t="s">
        <v>15</v>
      </c>
      <c r="B14" s="1">
        <v>196</v>
      </c>
      <c r="C14" s="1">
        <v>5</v>
      </c>
      <c r="D14" s="1">
        <v>124</v>
      </c>
      <c r="E14" s="1"/>
    </row>
    <row r="15" spans="1:5" x14ac:dyDescent="0.25">
      <c r="A15" s="73" t="s">
        <v>533</v>
      </c>
    </row>
  </sheetData>
  <pageMargins left="0.7" right="0.7" top="0.75" bottom="0.75" header="0.3" footer="0.3"/>
  <pageSetup orientation="portrait" horizontalDpi="4294967293" verticalDpi="4294967293"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E53D9-D0F0-47D2-8AEF-81252203AD47}">
  <sheetPr>
    <tabColor rgb="FFFFFF00"/>
  </sheetPr>
  <dimension ref="A1:H208"/>
  <sheetViews>
    <sheetView workbookViewId="0">
      <pane ySplit="1" topLeftCell="A174" activePane="bottomLeft" state="frozen"/>
      <selection activeCell="J1" sqref="A1:J1"/>
      <selection pane="bottomLeft" activeCell="J1" sqref="A1:J1"/>
    </sheetView>
  </sheetViews>
  <sheetFormatPr defaultColWidth="9.140625" defaultRowHeight="15" x14ac:dyDescent="0.25"/>
  <cols>
    <col min="1" max="1" width="12.5703125" customWidth="1"/>
    <col min="2" max="2" width="22.85546875" bestFit="1" customWidth="1"/>
    <col min="4" max="4" width="50.140625" customWidth="1"/>
    <col min="5" max="5" width="9.140625" style="149"/>
    <col min="7" max="7" width="28.28515625" bestFit="1" customWidth="1"/>
  </cols>
  <sheetData>
    <row r="1" spans="1:8" ht="30" x14ac:dyDescent="0.25">
      <c r="A1" s="23" t="s">
        <v>2048</v>
      </c>
      <c r="B1" s="23" t="s">
        <v>2049</v>
      </c>
      <c r="C1" s="23" t="s">
        <v>2050</v>
      </c>
      <c r="D1" s="23" t="s">
        <v>2051</v>
      </c>
      <c r="E1" s="148" t="s">
        <v>2052</v>
      </c>
      <c r="F1" s="148" t="s">
        <v>2053</v>
      </c>
      <c r="G1" s="23" t="s">
        <v>1459</v>
      </c>
      <c r="H1" s="23" t="s">
        <v>57</v>
      </c>
    </row>
    <row r="2" spans="1:8" x14ac:dyDescent="0.25">
      <c r="A2" t="s">
        <v>1505</v>
      </c>
      <c r="B2" t="s">
        <v>574</v>
      </c>
      <c r="C2" t="b">
        <v>1</v>
      </c>
      <c r="D2" t="s">
        <v>60</v>
      </c>
      <c r="F2" s="149"/>
      <c r="G2" t="s">
        <v>8</v>
      </c>
    </row>
    <row r="3" spans="1:8" x14ac:dyDescent="0.25">
      <c r="A3" t="s">
        <v>1522</v>
      </c>
      <c r="B3" t="s">
        <v>576</v>
      </c>
      <c r="C3" t="b">
        <v>1</v>
      </c>
      <c r="D3" t="s">
        <v>62</v>
      </c>
      <c r="F3" s="149"/>
      <c r="G3" t="s">
        <v>9</v>
      </c>
    </row>
    <row r="4" spans="1:8" x14ac:dyDescent="0.25">
      <c r="A4" t="s">
        <v>1541</v>
      </c>
      <c r="B4" t="s">
        <v>578</v>
      </c>
      <c r="C4" t="b">
        <v>1</v>
      </c>
      <c r="D4" t="s">
        <v>64</v>
      </c>
      <c r="F4" s="149"/>
      <c r="G4" t="s">
        <v>9</v>
      </c>
    </row>
    <row r="5" spans="1:8" x14ac:dyDescent="0.25">
      <c r="A5" t="s">
        <v>1558</v>
      </c>
      <c r="B5" t="s">
        <v>580</v>
      </c>
      <c r="C5" t="b">
        <v>1</v>
      </c>
      <c r="D5" t="s">
        <v>66</v>
      </c>
      <c r="F5" s="149"/>
      <c r="G5" t="s">
        <v>4</v>
      </c>
    </row>
    <row r="6" spans="1:8" x14ac:dyDescent="0.25">
      <c r="A6" t="s">
        <v>1583</v>
      </c>
      <c r="B6" t="s">
        <v>625</v>
      </c>
      <c r="C6" t="b">
        <v>1</v>
      </c>
      <c r="D6" t="s">
        <v>626</v>
      </c>
      <c r="F6" s="149"/>
      <c r="G6" t="s">
        <v>14</v>
      </c>
    </row>
    <row r="7" spans="1:8" x14ac:dyDescent="0.25">
      <c r="A7" t="s">
        <v>1669</v>
      </c>
      <c r="B7" t="s">
        <v>628</v>
      </c>
      <c r="C7" t="b">
        <v>1</v>
      </c>
      <c r="D7" t="s">
        <v>629</v>
      </c>
      <c r="F7" s="149"/>
      <c r="G7" t="s">
        <v>14</v>
      </c>
    </row>
    <row r="8" spans="1:8" x14ac:dyDescent="0.25">
      <c r="A8" t="s">
        <v>1713</v>
      </c>
      <c r="B8" t="s">
        <v>631</v>
      </c>
      <c r="C8" t="b">
        <v>1</v>
      </c>
      <c r="D8" t="s">
        <v>632</v>
      </c>
      <c r="F8" s="149"/>
      <c r="G8" t="s">
        <v>14</v>
      </c>
    </row>
    <row r="9" spans="1:8" x14ac:dyDescent="0.25">
      <c r="A9" t="s">
        <v>1737</v>
      </c>
      <c r="B9" t="s">
        <v>634</v>
      </c>
      <c r="C9" t="b">
        <v>1</v>
      </c>
      <c r="D9" t="s">
        <v>88</v>
      </c>
      <c r="F9" s="149"/>
      <c r="G9" t="s">
        <v>14</v>
      </c>
    </row>
    <row r="10" spans="1:8" x14ac:dyDescent="0.25">
      <c r="A10" t="s">
        <v>1520</v>
      </c>
      <c r="B10" t="s">
        <v>615</v>
      </c>
      <c r="C10" t="b">
        <v>1</v>
      </c>
      <c r="D10" t="s">
        <v>616</v>
      </c>
      <c r="F10" s="149"/>
      <c r="G10" t="s">
        <v>14</v>
      </c>
    </row>
    <row r="11" spans="1:8" x14ac:dyDescent="0.25">
      <c r="A11" t="s">
        <v>1704</v>
      </c>
      <c r="B11" t="s">
        <v>792</v>
      </c>
      <c r="C11" t="b">
        <v>1</v>
      </c>
      <c r="D11" t="s">
        <v>793</v>
      </c>
      <c r="F11" s="149"/>
      <c r="G11" t="s">
        <v>7</v>
      </c>
    </row>
    <row r="12" spans="1:8" x14ac:dyDescent="0.25">
      <c r="A12" t="s">
        <v>2054</v>
      </c>
      <c r="B12" t="s">
        <v>622</v>
      </c>
      <c r="C12" t="b">
        <v>0</v>
      </c>
      <c r="D12" t="s">
        <v>623</v>
      </c>
      <c r="F12" s="149" t="s">
        <v>2055</v>
      </c>
      <c r="G12" t="s">
        <v>14</v>
      </c>
      <c r="H12" t="s">
        <v>2056</v>
      </c>
    </row>
    <row r="13" spans="1:8" x14ac:dyDescent="0.25">
      <c r="A13" t="s">
        <v>1594</v>
      </c>
      <c r="B13" t="s">
        <v>622</v>
      </c>
      <c r="C13" t="b">
        <v>1</v>
      </c>
      <c r="D13" t="s">
        <v>1374</v>
      </c>
      <c r="E13" s="149">
        <v>3</v>
      </c>
      <c r="F13" s="149">
        <v>2008</v>
      </c>
      <c r="G13" t="s">
        <v>14</v>
      </c>
      <c r="H13" t="s">
        <v>2056</v>
      </c>
    </row>
    <row r="14" spans="1:8" x14ac:dyDescent="0.25">
      <c r="A14" t="s">
        <v>2057</v>
      </c>
      <c r="B14" t="s">
        <v>598</v>
      </c>
      <c r="C14" t="b">
        <v>0</v>
      </c>
      <c r="D14" t="s">
        <v>599</v>
      </c>
      <c r="F14" s="149" t="s">
        <v>2058</v>
      </c>
      <c r="G14" t="s">
        <v>13</v>
      </c>
    </row>
    <row r="15" spans="1:8" x14ac:dyDescent="0.25">
      <c r="A15" t="s">
        <v>2059</v>
      </c>
      <c r="B15" t="s">
        <v>598</v>
      </c>
      <c r="C15" t="b">
        <v>0</v>
      </c>
      <c r="D15" t="s">
        <v>2060</v>
      </c>
      <c r="F15" s="149" t="s">
        <v>2061</v>
      </c>
      <c r="G15" t="s">
        <v>13</v>
      </c>
      <c r="H15" t="s">
        <v>2062</v>
      </c>
    </row>
    <row r="16" spans="1:8" x14ac:dyDescent="0.25">
      <c r="A16" t="s">
        <v>2063</v>
      </c>
      <c r="B16" t="s">
        <v>598</v>
      </c>
      <c r="C16" t="b">
        <v>0</v>
      </c>
      <c r="D16" t="s">
        <v>2064</v>
      </c>
      <c r="E16" s="149">
        <v>3</v>
      </c>
      <c r="F16" s="149" t="s">
        <v>2065</v>
      </c>
      <c r="G16" t="s">
        <v>13</v>
      </c>
    </row>
    <row r="17" spans="1:8" x14ac:dyDescent="0.25">
      <c r="A17" t="s">
        <v>2066</v>
      </c>
      <c r="B17" t="s">
        <v>598</v>
      </c>
      <c r="C17" t="b">
        <v>0</v>
      </c>
      <c r="D17" t="s">
        <v>2067</v>
      </c>
      <c r="E17" s="149">
        <v>1</v>
      </c>
      <c r="F17" s="149" t="s">
        <v>2068</v>
      </c>
      <c r="G17" t="s">
        <v>13</v>
      </c>
      <c r="H17" t="s">
        <v>2056</v>
      </c>
    </row>
    <row r="18" spans="1:8" x14ac:dyDescent="0.25">
      <c r="A18" t="s">
        <v>2069</v>
      </c>
      <c r="B18" t="s">
        <v>598</v>
      </c>
      <c r="C18" t="b">
        <v>0</v>
      </c>
      <c r="D18" t="s">
        <v>2070</v>
      </c>
      <c r="E18" s="149">
        <v>10</v>
      </c>
      <c r="F18" s="149" t="s">
        <v>2071</v>
      </c>
      <c r="G18" t="s">
        <v>13</v>
      </c>
      <c r="H18" t="s">
        <v>2056</v>
      </c>
    </row>
    <row r="19" spans="1:8" x14ac:dyDescent="0.25">
      <c r="A19" t="s">
        <v>1503</v>
      </c>
      <c r="B19" t="s">
        <v>598</v>
      </c>
      <c r="C19" t="b">
        <v>1</v>
      </c>
      <c r="D19" t="s">
        <v>1372</v>
      </c>
      <c r="E19" s="149">
        <v>2</v>
      </c>
      <c r="F19" s="149" t="s">
        <v>2072</v>
      </c>
      <c r="G19" t="s">
        <v>13</v>
      </c>
      <c r="H19" t="s">
        <v>2073</v>
      </c>
    </row>
    <row r="20" spans="1:8" x14ac:dyDescent="0.25">
      <c r="A20" t="s">
        <v>2074</v>
      </c>
      <c r="B20" t="s">
        <v>619</v>
      </c>
      <c r="C20" t="b">
        <v>0</v>
      </c>
      <c r="D20" t="s">
        <v>94</v>
      </c>
      <c r="E20" s="149" t="s">
        <v>501</v>
      </c>
      <c r="G20" t="s">
        <v>7</v>
      </c>
    </row>
    <row r="21" spans="1:8" x14ac:dyDescent="0.25">
      <c r="A21" t="s">
        <v>1578</v>
      </c>
      <c r="B21" t="s">
        <v>619</v>
      </c>
      <c r="C21" t="b">
        <v>0</v>
      </c>
      <c r="D21" t="s">
        <v>2075</v>
      </c>
      <c r="E21" s="149">
        <v>1</v>
      </c>
      <c r="F21" s="149" t="s">
        <v>2076</v>
      </c>
      <c r="G21" t="s">
        <v>7</v>
      </c>
      <c r="H21" t="s">
        <v>2056</v>
      </c>
    </row>
    <row r="22" spans="1:8" x14ac:dyDescent="0.25">
      <c r="A22" t="s">
        <v>1494</v>
      </c>
      <c r="B22" t="s">
        <v>619</v>
      </c>
      <c r="C22" t="b">
        <v>1</v>
      </c>
      <c r="D22" t="s">
        <v>1373</v>
      </c>
      <c r="E22" s="149">
        <v>1</v>
      </c>
      <c r="F22" s="149">
        <v>2012</v>
      </c>
      <c r="G22" t="s">
        <v>7</v>
      </c>
      <c r="H22" t="s">
        <v>2056</v>
      </c>
    </row>
    <row r="23" spans="1:8" x14ac:dyDescent="0.25">
      <c r="A23" t="s">
        <v>2077</v>
      </c>
      <c r="B23" t="s">
        <v>1275</v>
      </c>
      <c r="C23" t="b">
        <v>0</v>
      </c>
      <c r="D23" t="s">
        <v>1391</v>
      </c>
      <c r="F23" s="149" t="s">
        <v>2078</v>
      </c>
      <c r="G23" t="s">
        <v>13</v>
      </c>
    </row>
    <row r="24" spans="1:8" x14ac:dyDescent="0.25">
      <c r="A24" t="s">
        <v>1577</v>
      </c>
      <c r="B24" t="s">
        <v>602</v>
      </c>
      <c r="C24" t="b">
        <v>1</v>
      </c>
      <c r="D24" t="s">
        <v>603</v>
      </c>
      <c r="F24" s="149">
        <v>1998</v>
      </c>
      <c r="G24" t="s">
        <v>13</v>
      </c>
      <c r="H24" t="s">
        <v>2073</v>
      </c>
    </row>
    <row r="25" spans="1:8" x14ac:dyDescent="0.25">
      <c r="A25" t="s">
        <v>2079</v>
      </c>
      <c r="B25" t="s">
        <v>642</v>
      </c>
      <c r="C25" t="b">
        <v>0</v>
      </c>
      <c r="D25" t="s">
        <v>643</v>
      </c>
      <c r="F25" s="149" t="s">
        <v>2080</v>
      </c>
      <c r="G25" t="s">
        <v>9</v>
      </c>
    </row>
    <row r="26" spans="1:8" x14ac:dyDescent="0.25">
      <c r="A26" t="s">
        <v>1500</v>
      </c>
      <c r="B26" t="s">
        <v>642</v>
      </c>
      <c r="C26" t="b">
        <v>1</v>
      </c>
      <c r="D26" t="s">
        <v>1383</v>
      </c>
      <c r="F26" s="149">
        <v>1988</v>
      </c>
      <c r="G26" t="s">
        <v>9</v>
      </c>
    </row>
    <row r="27" spans="1:8" x14ac:dyDescent="0.25">
      <c r="A27" t="s">
        <v>1599</v>
      </c>
      <c r="B27" t="s">
        <v>640</v>
      </c>
      <c r="C27" t="b">
        <v>1</v>
      </c>
      <c r="D27" t="s">
        <v>103</v>
      </c>
      <c r="F27" s="149"/>
      <c r="G27" t="s">
        <v>11</v>
      </c>
    </row>
    <row r="28" spans="1:8" x14ac:dyDescent="0.25">
      <c r="A28" t="s">
        <v>1656</v>
      </c>
      <c r="B28" t="s">
        <v>704</v>
      </c>
      <c r="C28" t="b">
        <v>1</v>
      </c>
      <c r="D28" t="s">
        <v>104</v>
      </c>
      <c r="F28" s="149"/>
      <c r="G28" t="s">
        <v>14</v>
      </c>
    </row>
    <row r="29" spans="1:8" x14ac:dyDescent="0.25">
      <c r="A29" t="s">
        <v>1673</v>
      </c>
      <c r="B29" t="s">
        <v>645</v>
      </c>
      <c r="C29" t="b">
        <v>1</v>
      </c>
      <c r="D29" t="s">
        <v>105</v>
      </c>
      <c r="F29" s="149"/>
      <c r="G29" t="s">
        <v>5</v>
      </c>
    </row>
    <row r="30" spans="1:8" x14ac:dyDescent="0.25">
      <c r="A30" t="s">
        <v>1686</v>
      </c>
      <c r="B30" t="s">
        <v>647</v>
      </c>
      <c r="C30" t="b">
        <v>1</v>
      </c>
      <c r="D30" t="s">
        <v>106</v>
      </c>
      <c r="F30" s="149"/>
      <c r="G30" t="s">
        <v>9</v>
      </c>
    </row>
    <row r="31" spans="1:8" x14ac:dyDescent="0.25">
      <c r="A31" t="s">
        <v>1714</v>
      </c>
      <c r="B31" t="s">
        <v>706</v>
      </c>
      <c r="C31" t="b">
        <v>1</v>
      </c>
      <c r="D31" t="s">
        <v>107</v>
      </c>
      <c r="F31" s="149"/>
      <c r="G31" t="s">
        <v>9</v>
      </c>
    </row>
    <row r="32" spans="1:8" x14ac:dyDescent="0.25">
      <c r="A32" t="s">
        <v>1721</v>
      </c>
      <c r="B32" t="s">
        <v>649</v>
      </c>
      <c r="C32" t="b">
        <v>1</v>
      </c>
      <c r="D32" t="s">
        <v>109</v>
      </c>
      <c r="F32" s="149"/>
      <c r="G32" t="s">
        <v>5</v>
      </c>
    </row>
    <row r="33" spans="1:8" x14ac:dyDescent="0.25">
      <c r="A33" t="s">
        <v>1868</v>
      </c>
      <c r="B33" t="s">
        <v>638</v>
      </c>
      <c r="C33" t="b">
        <v>0</v>
      </c>
      <c r="D33" t="s">
        <v>110</v>
      </c>
      <c r="E33" s="149" t="s">
        <v>501</v>
      </c>
      <c r="G33" t="s">
        <v>9</v>
      </c>
    </row>
    <row r="34" spans="1:8" x14ac:dyDescent="0.25">
      <c r="A34" t="s">
        <v>1572</v>
      </c>
      <c r="B34" t="s">
        <v>638</v>
      </c>
      <c r="C34" t="b">
        <v>1</v>
      </c>
      <c r="D34" t="s">
        <v>1375</v>
      </c>
      <c r="E34" s="149">
        <v>9</v>
      </c>
      <c r="F34" s="149">
        <v>2016</v>
      </c>
      <c r="G34" t="s">
        <v>9</v>
      </c>
    </row>
    <row r="35" spans="1:8" x14ac:dyDescent="0.25">
      <c r="A35" t="s">
        <v>1728</v>
      </c>
      <c r="B35" t="s">
        <v>652</v>
      </c>
      <c r="C35" t="b">
        <v>1</v>
      </c>
      <c r="D35" t="s">
        <v>111</v>
      </c>
      <c r="F35" s="149"/>
      <c r="G35" t="s">
        <v>5</v>
      </c>
    </row>
    <row r="36" spans="1:8" x14ac:dyDescent="0.25">
      <c r="A36" t="s">
        <v>1731</v>
      </c>
      <c r="B36" t="s">
        <v>708</v>
      </c>
      <c r="C36" t="b">
        <v>1</v>
      </c>
      <c r="D36" t="s">
        <v>112</v>
      </c>
      <c r="F36" s="149"/>
      <c r="G36" t="s">
        <v>9</v>
      </c>
    </row>
    <row r="37" spans="1:8" x14ac:dyDescent="0.25">
      <c r="A37" t="s">
        <v>1732</v>
      </c>
      <c r="B37" t="s">
        <v>710</v>
      </c>
      <c r="C37" t="b">
        <v>1</v>
      </c>
      <c r="D37" t="s">
        <v>113</v>
      </c>
      <c r="F37" s="149"/>
      <c r="G37" t="s">
        <v>14</v>
      </c>
    </row>
    <row r="38" spans="1:8" x14ac:dyDescent="0.25">
      <c r="A38" t="s">
        <v>1738</v>
      </c>
      <c r="B38" t="s">
        <v>712</v>
      </c>
      <c r="C38" t="b">
        <v>1</v>
      </c>
      <c r="D38" t="s">
        <v>114</v>
      </c>
      <c r="F38" s="149"/>
      <c r="G38" t="s">
        <v>14</v>
      </c>
    </row>
    <row r="39" spans="1:8" x14ac:dyDescent="0.25">
      <c r="A39" t="s">
        <v>1740</v>
      </c>
      <c r="B39" t="s">
        <v>654</v>
      </c>
      <c r="C39" t="b">
        <v>1</v>
      </c>
      <c r="D39" t="s">
        <v>115</v>
      </c>
      <c r="F39" s="149"/>
      <c r="G39" t="s">
        <v>9</v>
      </c>
    </row>
    <row r="40" spans="1:8" x14ac:dyDescent="0.25">
      <c r="A40" t="s">
        <v>1743</v>
      </c>
      <c r="B40" t="s">
        <v>714</v>
      </c>
      <c r="C40" t="b">
        <v>1</v>
      </c>
      <c r="D40" t="s">
        <v>116</v>
      </c>
      <c r="F40" s="149"/>
      <c r="G40" t="s">
        <v>14</v>
      </c>
    </row>
    <row r="41" spans="1:8" x14ac:dyDescent="0.25">
      <c r="A41" t="s">
        <v>2081</v>
      </c>
      <c r="B41" t="s">
        <v>700</v>
      </c>
      <c r="C41" t="b">
        <v>0</v>
      </c>
      <c r="D41" t="s">
        <v>394</v>
      </c>
      <c r="E41" s="149" t="s">
        <v>501</v>
      </c>
      <c r="G41" t="s">
        <v>9</v>
      </c>
    </row>
    <row r="42" spans="1:8" x14ac:dyDescent="0.25">
      <c r="A42" t="s">
        <v>1482</v>
      </c>
      <c r="B42" t="s">
        <v>700</v>
      </c>
      <c r="C42" t="b">
        <v>1</v>
      </c>
      <c r="D42" t="s">
        <v>2082</v>
      </c>
      <c r="E42" s="149">
        <v>1</v>
      </c>
      <c r="F42" s="149">
        <v>2005</v>
      </c>
      <c r="G42" t="s">
        <v>9</v>
      </c>
      <c r="H42" t="s">
        <v>2062</v>
      </c>
    </row>
    <row r="43" spans="1:8" x14ac:dyDescent="0.25">
      <c r="A43" t="s">
        <v>1751</v>
      </c>
      <c r="B43" t="s">
        <v>716</v>
      </c>
      <c r="C43" t="b">
        <v>1</v>
      </c>
      <c r="D43" t="s">
        <v>117</v>
      </c>
      <c r="F43" s="149"/>
      <c r="G43" t="s">
        <v>14</v>
      </c>
    </row>
    <row r="44" spans="1:8" x14ac:dyDescent="0.25">
      <c r="A44" t="s">
        <v>1869</v>
      </c>
      <c r="B44" t="s">
        <v>656</v>
      </c>
      <c r="C44" t="b">
        <v>0</v>
      </c>
      <c r="D44" t="s">
        <v>118</v>
      </c>
      <c r="F44" s="149"/>
      <c r="G44" t="s">
        <v>9</v>
      </c>
    </row>
    <row r="45" spans="1:8" x14ac:dyDescent="0.25">
      <c r="A45" t="s">
        <v>1528</v>
      </c>
      <c r="B45" t="s">
        <v>656</v>
      </c>
      <c r="C45" t="b">
        <v>1</v>
      </c>
      <c r="D45" t="s">
        <v>1376</v>
      </c>
      <c r="E45" s="149">
        <v>10</v>
      </c>
      <c r="F45" s="149">
        <v>2006</v>
      </c>
      <c r="G45" t="s">
        <v>9</v>
      </c>
    </row>
    <row r="46" spans="1:8" x14ac:dyDescent="0.25">
      <c r="A46" t="s">
        <v>1754</v>
      </c>
      <c r="B46" t="s">
        <v>658</v>
      </c>
      <c r="C46" t="b">
        <v>1</v>
      </c>
      <c r="D46" t="s">
        <v>119</v>
      </c>
      <c r="F46" s="149"/>
      <c r="G46" t="s">
        <v>11</v>
      </c>
    </row>
    <row r="47" spans="1:8" x14ac:dyDescent="0.25">
      <c r="A47" t="s">
        <v>1763</v>
      </c>
      <c r="B47" t="s">
        <v>660</v>
      </c>
      <c r="C47" t="b">
        <v>1</v>
      </c>
      <c r="D47" t="s">
        <v>120</v>
      </c>
      <c r="F47" s="149"/>
      <c r="G47" t="s">
        <v>11</v>
      </c>
    </row>
    <row r="48" spans="1:8" x14ac:dyDescent="0.25">
      <c r="A48" t="s">
        <v>1772</v>
      </c>
      <c r="B48" t="s">
        <v>662</v>
      </c>
      <c r="C48" t="b">
        <v>1</v>
      </c>
      <c r="D48" t="s">
        <v>121</v>
      </c>
      <c r="F48" s="149"/>
      <c r="G48" t="s">
        <v>9</v>
      </c>
    </row>
    <row r="49" spans="1:7" x14ac:dyDescent="0.25">
      <c r="A49" t="s">
        <v>1468</v>
      </c>
      <c r="B49" t="s">
        <v>664</v>
      </c>
      <c r="C49" t="b">
        <v>1</v>
      </c>
      <c r="D49" t="s">
        <v>122</v>
      </c>
      <c r="F49" s="149"/>
      <c r="G49" t="s">
        <v>5</v>
      </c>
    </row>
    <row r="50" spans="1:7" x14ac:dyDescent="0.25">
      <c r="A50" t="s">
        <v>1489</v>
      </c>
      <c r="B50" t="s">
        <v>666</v>
      </c>
      <c r="C50" t="b">
        <v>1</v>
      </c>
      <c r="D50" t="s">
        <v>123</v>
      </c>
      <c r="F50" s="149"/>
      <c r="G50" t="s">
        <v>9</v>
      </c>
    </row>
    <row r="51" spans="1:7" x14ac:dyDescent="0.25">
      <c r="A51" t="s">
        <v>1492</v>
      </c>
      <c r="B51" t="s">
        <v>718</v>
      </c>
      <c r="C51" t="b">
        <v>1</v>
      </c>
      <c r="D51" t="s">
        <v>124</v>
      </c>
      <c r="F51" s="149"/>
      <c r="G51" t="s">
        <v>9</v>
      </c>
    </row>
    <row r="52" spans="1:7" x14ac:dyDescent="0.25">
      <c r="A52" t="s">
        <v>1495</v>
      </c>
      <c r="B52" t="s">
        <v>720</v>
      </c>
      <c r="C52" t="b">
        <v>1</v>
      </c>
      <c r="D52" t="s">
        <v>125</v>
      </c>
      <c r="F52" s="149"/>
      <c r="G52" t="s">
        <v>14</v>
      </c>
    </row>
    <row r="53" spans="1:7" x14ac:dyDescent="0.25">
      <c r="A53" t="s">
        <v>1871</v>
      </c>
      <c r="B53" t="s">
        <v>670</v>
      </c>
      <c r="C53" t="b">
        <v>1</v>
      </c>
      <c r="D53" t="s">
        <v>127</v>
      </c>
      <c r="E53" s="149" t="s">
        <v>501</v>
      </c>
      <c r="G53" t="s">
        <v>6</v>
      </c>
    </row>
    <row r="54" spans="1:7" x14ac:dyDescent="0.25">
      <c r="A54" t="s">
        <v>1508</v>
      </c>
      <c r="B54" t="s">
        <v>1108</v>
      </c>
      <c r="C54" t="b">
        <v>1</v>
      </c>
      <c r="D54" t="s">
        <v>1417</v>
      </c>
      <c r="F54" s="149">
        <v>2016</v>
      </c>
      <c r="G54" t="s">
        <v>6</v>
      </c>
    </row>
    <row r="55" spans="1:7" x14ac:dyDescent="0.25">
      <c r="A55" t="s">
        <v>1516</v>
      </c>
      <c r="B55" t="s">
        <v>672</v>
      </c>
      <c r="C55" t="b">
        <v>1</v>
      </c>
      <c r="D55" t="s">
        <v>129</v>
      </c>
      <c r="F55" s="149"/>
      <c r="G55" t="s">
        <v>11</v>
      </c>
    </row>
    <row r="56" spans="1:7" x14ac:dyDescent="0.25">
      <c r="A56" t="s">
        <v>1519</v>
      </c>
      <c r="B56" t="s">
        <v>674</v>
      </c>
      <c r="C56" t="b">
        <v>1</v>
      </c>
      <c r="D56" t="s">
        <v>130</v>
      </c>
      <c r="F56" s="149"/>
      <c r="G56" t="s">
        <v>11</v>
      </c>
    </row>
    <row r="57" spans="1:7" x14ac:dyDescent="0.25">
      <c r="A57" t="s">
        <v>1525</v>
      </c>
      <c r="B57" t="s">
        <v>722</v>
      </c>
      <c r="C57" t="b">
        <v>1</v>
      </c>
      <c r="D57" t="s">
        <v>131</v>
      </c>
      <c r="F57" s="149"/>
      <c r="G57" t="s">
        <v>14</v>
      </c>
    </row>
    <row r="58" spans="1:7" x14ac:dyDescent="0.25">
      <c r="A58" t="s">
        <v>1529</v>
      </c>
      <c r="B58" t="s">
        <v>724</v>
      </c>
      <c r="C58" t="b">
        <v>1</v>
      </c>
      <c r="D58" t="s">
        <v>133</v>
      </c>
      <c r="F58" s="149"/>
      <c r="G58" t="s">
        <v>8</v>
      </c>
    </row>
    <row r="59" spans="1:7" x14ac:dyDescent="0.25">
      <c r="A59" t="s">
        <v>1542</v>
      </c>
      <c r="B59" t="s">
        <v>676</v>
      </c>
      <c r="C59" t="b">
        <v>1</v>
      </c>
      <c r="D59" t="s">
        <v>134</v>
      </c>
      <c r="F59" s="149"/>
      <c r="G59" t="s">
        <v>9</v>
      </c>
    </row>
    <row r="60" spans="1:7" x14ac:dyDescent="0.25">
      <c r="A60" t="s">
        <v>1552</v>
      </c>
      <c r="B60" t="s">
        <v>678</v>
      </c>
      <c r="C60" t="b">
        <v>1</v>
      </c>
      <c r="D60" t="s">
        <v>135</v>
      </c>
      <c r="F60" s="149"/>
      <c r="G60" t="s">
        <v>9</v>
      </c>
    </row>
    <row r="61" spans="1:7" x14ac:dyDescent="0.25">
      <c r="A61" t="s">
        <v>1561</v>
      </c>
      <c r="B61" t="s">
        <v>726</v>
      </c>
      <c r="C61" t="b">
        <v>1</v>
      </c>
      <c r="D61" t="s">
        <v>136</v>
      </c>
      <c r="F61" s="149"/>
      <c r="G61" t="s">
        <v>9</v>
      </c>
    </row>
    <row r="62" spans="1:7" x14ac:dyDescent="0.25">
      <c r="A62" t="s">
        <v>1543</v>
      </c>
      <c r="B62" t="s">
        <v>680</v>
      </c>
      <c r="C62" t="b">
        <v>0</v>
      </c>
      <c r="D62" t="s">
        <v>681</v>
      </c>
      <c r="F62" s="149" t="s">
        <v>2083</v>
      </c>
      <c r="G62" t="s">
        <v>9</v>
      </c>
    </row>
    <row r="63" spans="1:7" s="137" customFormat="1" ht="13.5" customHeight="1" x14ac:dyDescent="0.25">
      <c r="A63" s="137" t="s">
        <v>1496</v>
      </c>
      <c r="B63" s="137" t="s">
        <v>680</v>
      </c>
      <c r="C63" s="137" t="b">
        <v>1</v>
      </c>
      <c r="D63" s="137" t="s">
        <v>1377</v>
      </c>
      <c r="E63" s="173"/>
      <c r="F63" s="173">
        <v>2020</v>
      </c>
      <c r="G63" t="s">
        <v>9</v>
      </c>
    </row>
    <row r="64" spans="1:7" s="137" customFormat="1" x14ac:dyDescent="0.25">
      <c r="A64" s="137" t="s">
        <v>2084</v>
      </c>
      <c r="B64" s="137" t="s">
        <v>668</v>
      </c>
      <c r="C64" s="137" t="b">
        <v>0</v>
      </c>
      <c r="D64" s="137" t="s">
        <v>126</v>
      </c>
      <c r="E64" s="173" t="s">
        <v>501</v>
      </c>
      <c r="G64" s="137" t="s">
        <v>9</v>
      </c>
    </row>
    <row r="65" spans="1:8" x14ac:dyDescent="0.25">
      <c r="A65" t="s">
        <v>1569</v>
      </c>
      <c r="B65" t="s">
        <v>683</v>
      </c>
      <c r="C65" t="b">
        <v>1</v>
      </c>
      <c r="D65" t="s">
        <v>139</v>
      </c>
      <c r="F65" s="149"/>
      <c r="G65" t="s">
        <v>5</v>
      </c>
    </row>
    <row r="66" spans="1:8" x14ac:dyDescent="0.25">
      <c r="A66" t="s">
        <v>1570</v>
      </c>
      <c r="B66" t="s">
        <v>685</v>
      </c>
      <c r="C66" t="b">
        <v>1</v>
      </c>
      <c r="D66" t="s">
        <v>140</v>
      </c>
      <c r="F66" s="149"/>
      <c r="G66" t="s">
        <v>9</v>
      </c>
    </row>
    <row r="67" spans="1:8" x14ac:dyDescent="0.25">
      <c r="A67" t="s">
        <v>1571</v>
      </c>
      <c r="B67" t="s">
        <v>687</v>
      </c>
      <c r="C67" t="b">
        <v>1</v>
      </c>
      <c r="D67" t="s">
        <v>141</v>
      </c>
      <c r="F67" s="149"/>
      <c r="G67" t="s">
        <v>11</v>
      </c>
    </row>
    <row r="68" spans="1:8" x14ac:dyDescent="0.25">
      <c r="A68" t="s">
        <v>1573</v>
      </c>
      <c r="B68" t="s">
        <v>728</v>
      </c>
      <c r="C68" t="b">
        <v>1</v>
      </c>
      <c r="D68" t="s">
        <v>142</v>
      </c>
      <c r="F68" s="149"/>
      <c r="G68" t="s">
        <v>14</v>
      </c>
    </row>
    <row r="69" spans="1:8" x14ac:dyDescent="0.25">
      <c r="A69" t="s">
        <v>1574</v>
      </c>
      <c r="B69" t="s">
        <v>730</v>
      </c>
      <c r="C69" t="b">
        <v>1</v>
      </c>
      <c r="D69" t="s">
        <v>143</v>
      </c>
      <c r="F69" s="149"/>
      <c r="G69" t="s">
        <v>5</v>
      </c>
    </row>
    <row r="70" spans="1:8" x14ac:dyDescent="0.25">
      <c r="A70" t="s">
        <v>1575</v>
      </c>
      <c r="B70" t="s">
        <v>689</v>
      </c>
      <c r="C70" t="b">
        <v>1</v>
      </c>
      <c r="D70" t="s">
        <v>144</v>
      </c>
      <c r="F70" s="149"/>
      <c r="G70" t="s">
        <v>5</v>
      </c>
    </row>
    <row r="71" spans="1:8" x14ac:dyDescent="0.25">
      <c r="A71" t="s">
        <v>1873</v>
      </c>
      <c r="B71" t="s">
        <v>694</v>
      </c>
      <c r="C71" t="b">
        <v>0</v>
      </c>
      <c r="D71" t="s">
        <v>146</v>
      </c>
      <c r="E71" s="149" t="s">
        <v>501</v>
      </c>
      <c r="G71" t="s">
        <v>5</v>
      </c>
    </row>
    <row r="72" spans="1:8" x14ac:dyDescent="0.25">
      <c r="A72" t="s">
        <v>1564</v>
      </c>
      <c r="B72" t="s">
        <v>694</v>
      </c>
      <c r="C72" t="b">
        <v>1</v>
      </c>
      <c r="D72" t="s">
        <v>1380</v>
      </c>
      <c r="E72" s="149">
        <v>9</v>
      </c>
      <c r="F72" s="149">
        <v>2015</v>
      </c>
      <c r="G72" t="s">
        <v>5</v>
      </c>
      <c r="H72" t="s">
        <v>2056</v>
      </c>
    </row>
    <row r="73" spans="1:8" x14ac:dyDescent="0.25">
      <c r="A73" t="s">
        <v>1591</v>
      </c>
      <c r="B73" t="s">
        <v>732</v>
      </c>
      <c r="C73" t="b">
        <v>1</v>
      </c>
      <c r="D73" t="s">
        <v>147</v>
      </c>
      <c r="F73" s="149"/>
      <c r="G73" t="s">
        <v>5</v>
      </c>
    </row>
    <row r="74" spans="1:8" x14ac:dyDescent="0.25">
      <c r="A74" t="s">
        <v>1598</v>
      </c>
      <c r="B74" t="s">
        <v>696</v>
      </c>
      <c r="C74" t="b">
        <v>0</v>
      </c>
      <c r="D74" t="s">
        <v>148</v>
      </c>
      <c r="E74" s="149" t="s">
        <v>501</v>
      </c>
      <c r="G74" t="s">
        <v>6</v>
      </c>
    </row>
    <row r="75" spans="1:8" s="137" customFormat="1" x14ac:dyDescent="0.25">
      <c r="A75" s="137" t="s">
        <v>2085</v>
      </c>
      <c r="B75" s="137" t="s">
        <v>696</v>
      </c>
      <c r="C75" s="137" t="b">
        <v>1</v>
      </c>
      <c r="D75" s="137" t="s">
        <v>1381</v>
      </c>
      <c r="E75" s="173"/>
      <c r="F75" s="173" t="s">
        <v>2086</v>
      </c>
      <c r="G75" t="s">
        <v>6</v>
      </c>
    </row>
    <row r="76" spans="1:8" s="137" customFormat="1" x14ac:dyDescent="0.25">
      <c r="A76" s="137" t="s">
        <v>1605</v>
      </c>
      <c r="B76" s="137" t="s">
        <v>1021</v>
      </c>
      <c r="C76" s="137" t="b">
        <v>0</v>
      </c>
      <c r="D76" s="137" t="s">
        <v>368</v>
      </c>
      <c r="E76" s="173"/>
      <c r="F76" s="173"/>
      <c r="G76" t="s">
        <v>6</v>
      </c>
    </row>
    <row r="77" spans="1:8" x14ac:dyDescent="0.25">
      <c r="A77" t="s">
        <v>2087</v>
      </c>
      <c r="B77" t="s">
        <v>698</v>
      </c>
      <c r="C77" t="b">
        <v>0</v>
      </c>
      <c r="D77" t="s">
        <v>149</v>
      </c>
      <c r="E77" s="149" t="s">
        <v>501</v>
      </c>
      <c r="G77" t="s">
        <v>9</v>
      </c>
    </row>
    <row r="78" spans="1:8" x14ac:dyDescent="0.25">
      <c r="A78" t="s">
        <v>2088</v>
      </c>
      <c r="B78" t="s">
        <v>698</v>
      </c>
      <c r="C78" t="b">
        <v>0</v>
      </c>
      <c r="D78" t="s">
        <v>2089</v>
      </c>
      <c r="E78" s="149">
        <v>4</v>
      </c>
      <c r="F78" s="149" t="s">
        <v>2068</v>
      </c>
      <c r="G78" t="s">
        <v>9</v>
      </c>
      <c r="H78" t="s">
        <v>2056</v>
      </c>
    </row>
    <row r="79" spans="1:8" x14ac:dyDescent="0.25">
      <c r="A79" t="s">
        <v>1511</v>
      </c>
      <c r="B79" t="s">
        <v>698</v>
      </c>
      <c r="C79" t="b">
        <v>1</v>
      </c>
      <c r="D79" t="s">
        <v>1378</v>
      </c>
      <c r="E79" s="149">
        <v>5</v>
      </c>
      <c r="F79" s="149">
        <v>2008</v>
      </c>
      <c r="G79" t="s">
        <v>9</v>
      </c>
      <c r="H79" t="s">
        <v>2062</v>
      </c>
    </row>
    <row r="80" spans="1:8" x14ac:dyDescent="0.25">
      <c r="A80" t="s">
        <v>1613</v>
      </c>
      <c r="B80" t="s">
        <v>734</v>
      </c>
      <c r="C80" t="b">
        <v>1</v>
      </c>
      <c r="D80" t="s">
        <v>151</v>
      </c>
      <c r="F80" s="149"/>
      <c r="G80" t="s">
        <v>5</v>
      </c>
    </row>
    <row r="81" spans="1:7" x14ac:dyDescent="0.25">
      <c r="A81" t="s">
        <v>1619</v>
      </c>
      <c r="B81" t="s">
        <v>702</v>
      </c>
      <c r="C81" t="b">
        <v>1</v>
      </c>
      <c r="D81" t="s">
        <v>382</v>
      </c>
      <c r="F81" s="149"/>
      <c r="G81" t="s">
        <v>13</v>
      </c>
    </row>
    <row r="82" spans="1:7" x14ac:dyDescent="0.25">
      <c r="A82" t="s">
        <v>1753</v>
      </c>
      <c r="B82" t="s">
        <v>736</v>
      </c>
      <c r="C82" t="b">
        <v>1</v>
      </c>
      <c r="D82" t="s">
        <v>153</v>
      </c>
      <c r="F82" s="149"/>
      <c r="G82" t="s">
        <v>8</v>
      </c>
    </row>
    <row r="83" spans="1:7" x14ac:dyDescent="0.25">
      <c r="A83" t="s">
        <v>1652</v>
      </c>
      <c r="B83" t="s">
        <v>742</v>
      </c>
      <c r="C83" t="b">
        <v>1</v>
      </c>
      <c r="D83" t="s">
        <v>158</v>
      </c>
      <c r="F83" s="149"/>
      <c r="G83" t="s">
        <v>9</v>
      </c>
    </row>
    <row r="84" spans="1:7" x14ac:dyDescent="0.25">
      <c r="A84" t="s">
        <v>1658</v>
      </c>
      <c r="B84" t="s">
        <v>744</v>
      </c>
      <c r="C84" t="b">
        <v>1</v>
      </c>
      <c r="D84" t="s">
        <v>160</v>
      </c>
      <c r="F84" s="149"/>
      <c r="G84" t="s">
        <v>14</v>
      </c>
    </row>
    <row r="85" spans="1:7" x14ac:dyDescent="0.25">
      <c r="A85" t="s">
        <v>1660</v>
      </c>
      <c r="B85" t="s">
        <v>746</v>
      </c>
      <c r="C85" t="b">
        <v>1</v>
      </c>
      <c r="D85" t="s">
        <v>162</v>
      </c>
      <c r="F85" s="149"/>
      <c r="G85" t="s">
        <v>4</v>
      </c>
    </row>
    <row r="86" spans="1:7" x14ac:dyDescent="0.25">
      <c r="A86" t="s">
        <v>1664</v>
      </c>
      <c r="B86" t="s">
        <v>748</v>
      </c>
      <c r="C86" t="b">
        <v>1</v>
      </c>
      <c r="D86" t="s">
        <v>164</v>
      </c>
      <c r="F86" s="149"/>
      <c r="G86" t="s">
        <v>9</v>
      </c>
    </row>
    <row r="87" spans="1:7" x14ac:dyDescent="0.25">
      <c r="A87" t="s">
        <v>1667</v>
      </c>
      <c r="B87" t="s">
        <v>755</v>
      </c>
      <c r="C87" t="b">
        <v>1</v>
      </c>
      <c r="D87" t="s">
        <v>170</v>
      </c>
      <c r="F87" s="149"/>
      <c r="G87" t="s">
        <v>14</v>
      </c>
    </row>
    <row r="88" spans="1:7" x14ac:dyDescent="0.25">
      <c r="A88" t="s">
        <v>1672</v>
      </c>
      <c r="B88" t="s">
        <v>758</v>
      </c>
      <c r="C88" t="b">
        <v>1</v>
      </c>
      <c r="D88" t="s">
        <v>172</v>
      </c>
      <c r="F88" s="149"/>
      <c r="G88" t="s">
        <v>14</v>
      </c>
    </row>
    <row r="89" spans="1:7" x14ac:dyDescent="0.25">
      <c r="A89" t="s">
        <v>1675</v>
      </c>
      <c r="B89" t="s">
        <v>760</v>
      </c>
      <c r="C89" t="b">
        <v>1</v>
      </c>
      <c r="D89" t="s">
        <v>174</v>
      </c>
      <c r="F89" s="149"/>
      <c r="G89" t="s">
        <v>11</v>
      </c>
    </row>
    <row r="90" spans="1:7" x14ac:dyDescent="0.25">
      <c r="A90" t="s">
        <v>1681</v>
      </c>
      <c r="B90" t="s">
        <v>762</v>
      </c>
      <c r="C90" t="b">
        <v>1</v>
      </c>
      <c r="D90" t="s">
        <v>176</v>
      </c>
      <c r="F90" s="149"/>
      <c r="G90" t="s">
        <v>14</v>
      </c>
    </row>
    <row r="91" spans="1:7" x14ac:dyDescent="0.25">
      <c r="A91" t="s">
        <v>1685</v>
      </c>
      <c r="B91" t="s">
        <v>764</v>
      </c>
      <c r="C91" t="b">
        <v>1</v>
      </c>
      <c r="D91" t="s">
        <v>178</v>
      </c>
      <c r="F91" s="149"/>
      <c r="G91" t="s">
        <v>7</v>
      </c>
    </row>
    <row r="92" spans="1:7" x14ac:dyDescent="0.25">
      <c r="A92" t="s">
        <v>1690</v>
      </c>
      <c r="B92" t="s">
        <v>766</v>
      </c>
      <c r="C92" t="b">
        <v>1</v>
      </c>
      <c r="D92" t="s">
        <v>182</v>
      </c>
      <c r="F92" s="149"/>
      <c r="G92" t="s">
        <v>6</v>
      </c>
    </row>
    <row r="93" spans="1:7" x14ac:dyDescent="0.25">
      <c r="A93" t="s">
        <v>1693</v>
      </c>
      <c r="B93" t="s">
        <v>768</v>
      </c>
      <c r="C93" t="b">
        <v>1</v>
      </c>
      <c r="D93" t="s">
        <v>184</v>
      </c>
      <c r="F93" s="149"/>
      <c r="G93" t="s">
        <v>6</v>
      </c>
    </row>
    <row r="94" spans="1:7" x14ac:dyDescent="0.25">
      <c r="A94" t="s">
        <v>1688</v>
      </c>
      <c r="B94" t="s">
        <v>770</v>
      </c>
      <c r="C94" t="b">
        <v>1</v>
      </c>
      <c r="D94" t="s">
        <v>180</v>
      </c>
      <c r="F94" s="149"/>
      <c r="G94" t="s">
        <v>6</v>
      </c>
    </row>
    <row r="95" spans="1:7" x14ac:dyDescent="0.25">
      <c r="A95" t="s">
        <v>1695</v>
      </c>
      <c r="B95" t="s">
        <v>772</v>
      </c>
      <c r="C95" t="b">
        <v>1</v>
      </c>
      <c r="D95" t="s">
        <v>186</v>
      </c>
      <c r="F95" s="149"/>
      <c r="G95" t="s">
        <v>7</v>
      </c>
    </row>
    <row r="96" spans="1:7" x14ac:dyDescent="0.25">
      <c r="A96" t="s">
        <v>1698</v>
      </c>
      <c r="B96" t="s">
        <v>778</v>
      </c>
      <c r="C96" t="b">
        <v>1</v>
      </c>
      <c r="D96" t="s">
        <v>192</v>
      </c>
      <c r="F96" s="149"/>
      <c r="G96" t="s">
        <v>14</v>
      </c>
    </row>
    <row r="97" spans="1:8" x14ac:dyDescent="0.25">
      <c r="A97" t="s">
        <v>1700</v>
      </c>
      <c r="B97" t="s">
        <v>782</v>
      </c>
      <c r="C97" t="b">
        <v>1</v>
      </c>
      <c r="D97" t="s">
        <v>194</v>
      </c>
      <c r="F97" s="149"/>
      <c r="G97" t="s">
        <v>6</v>
      </c>
    </row>
    <row r="98" spans="1:8" x14ac:dyDescent="0.25">
      <c r="A98" t="s">
        <v>1712</v>
      </c>
      <c r="B98" t="s">
        <v>797</v>
      </c>
      <c r="C98" t="b">
        <v>1</v>
      </c>
      <c r="D98" t="s">
        <v>398</v>
      </c>
      <c r="F98" s="149"/>
      <c r="G98" t="s">
        <v>5</v>
      </c>
    </row>
    <row r="99" spans="1:8" x14ac:dyDescent="0.25">
      <c r="A99" t="s">
        <v>1716</v>
      </c>
      <c r="B99" t="s">
        <v>808</v>
      </c>
      <c r="C99" t="b">
        <v>1</v>
      </c>
      <c r="D99" t="s">
        <v>205</v>
      </c>
      <c r="F99" s="149"/>
      <c r="G99" t="s">
        <v>6</v>
      </c>
    </row>
    <row r="100" spans="1:8" x14ac:dyDescent="0.25">
      <c r="A100" t="s">
        <v>1720</v>
      </c>
      <c r="B100" t="s">
        <v>810</v>
      </c>
      <c r="C100" t="b">
        <v>1</v>
      </c>
      <c r="D100" t="s">
        <v>207</v>
      </c>
      <c r="F100" s="149"/>
      <c r="G100" t="s">
        <v>13</v>
      </c>
    </row>
    <row r="101" spans="1:8" x14ac:dyDescent="0.25">
      <c r="A101" t="s">
        <v>1723</v>
      </c>
      <c r="B101" t="s">
        <v>812</v>
      </c>
      <c r="C101" t="b">
        <v>1</v>
      </c>
      <c r="D101" t="s">
        <v>210</v>
      </c>
      <c r="F101" s="149"/>
      <c r="G101" t="s">
        <v>4</v>
      </c>
    </row>
    <row r="102" spans="1:8" x14ac:dyDescent="0.25">
      <c r="A102" t="s">
        <v>1702</v>
      </c>
      <c r="B102" t="s">
        <v>816</v>
      </c>
      <c r="C102" t="b">
        <v>1</v>
      </c>
      <c r="D102" t="s">
        <v>215</v>
      </c>
      <c r="F102" s="149"/>
      <c r="G102" t="s">
        <v>4</v>
      </c>
    </row>
    <row r="103" spans="1:8" x14ac:dyDescent="0.25">
      <c r="A103" t="s">
        <v>1727</v>
      </c>
      <c r="B103" t="s">
        <v>819</v>
      </c>
      <c r="C103" t="b">
        <v>1</v>
      </c>
      <c r="D103" t="s">
        <v>213</v>
      </c>
      <c r="F103" s="149"/>
      <c r="G103" t="s">
        <v>14</v>
      </c>
    </row>
    <row r="104" spans="1:8" x14ac:dyDescent="0.25">
      <c r="A104" t="s">
        <v>1677</v>
      </c>
      <c r="B104" t="s">
        <v>821</v>
      </c>
      <c r="C104" t="b">
        <v>1</v>
      </c>
      <c r="D104" t="s">
        <v>217</v>
      </c>
      <c r="F104" s="149"/>
      <c r="G104" t="s">
        <v>14</v>
      </c>
    </row>
    <row r="105" spans="1:8" x14ac:dyDescent="0.25">
      <c r="A105" t="s">
        <v>1730</v>
      </c>
      <c r="B105" t="s">
        <v>830</v>
      </c>
      <c r="C105" t="b">
        <v>1</v>
      </c>
      <c r="D105" t="s">
        <v>223</v>
      </c>
      <c r="F105" s="149"/>
      <c r="G105" t="s">
        <v>5</v>
      </c>
    </row>
    <row r="106" spans="1:8" x14ac:dyDescent="0.25">
      <c r="A106" t="s">
        <v>1736</v>
      </c>
      <c r="B106" t="s">
        <v>832</v>
      </c>
      <c r="C106" t="b">
        <v>1</v>
      </c>
      <c r="D106" t="s">
        <v>224</v>
      </c>
      <c r="F106" s="149"/>
      <c r="G106" t="s">
        <v>13</v>
      </c>
    </row>
    <row r="107" spans="1:8" x14ac:dyDescent="0.25">
      <c r="A107" t="s">
        <v>1725</v>
      </c>
      <c r="B107" t="s">
        <v>835</v>
      </c>
      <c r="C107" t="b">
        <v>1</v>
      </c>
      <c r="D107" t="s">
        <v>226</v>
      </c>
      <c r="F107" s="149"/>
      <c r="G107" t="s">
        <v>14</v>
      </c>
    </row>
    <row r="108" spans="1:8" x14ac:dyDescent="0.25">
      <c r="A108" t="s">
        <v>1742</v>
      </c>
      <c r="B108" t="s">
        <v>844</v>
      </c>
      <c r="C108" t="b">
        <v>1</v>
      </c>
      <c r="D108" t="s">
        <v>233</v>
      </c>
      <c r="F108" s="149"/>
      <c r="G108" t="s">
        <v>14</v>
      </c>
    </row>
    <row r="109" spans="1:8" x14ac:dyDescent="0.25">
      <c r="A109" t="s">
        <v>1746</v>
      </c>
      <c r="B109" t="s">
        <v>846</v>
      </c>
      <c r="C109" t="b">
        <v>1</v>
      </c>
      <c r="D109" t="s">
        <v>235</v>
      </c>
      <c r="F109" s="149"/>
      <c r="G109" t="s">
        <v>6</v>
      </c>
    </row>
    <row r="110" spans="1:8" x14ac:dyDescent="0.25">
      <c r="A110" t="s">
        <v>1748</v>
      </c>
      <c r="B110" t="s">
        <v>848</v>
      </c>
      <c r="C110" t="b">
        <v>1</v>
      </c>
      <c r="D110" t="s">
        <v>849</v>
      </c>
      <c r="F110" s="149">
        <v>1983</v>
      </c>
      <c r="G110" t="s">
        <v>6</v>
      </c>
      <c r="H110" t="s">
        <v>2090</v>
      </c>
    </row>
    <row r="111" spans="1:8" x14ac:dyDescent="0.25">
      <c r="A111" t="s">
        <v>1638</v>
      </c>
      <c r="B111" t="s">
        <v>851</v>
      </c>
      <c r="C111" t="b">
        <v>1</v>
      </c>
      <c r="D111" t="s">
        <v>239</v>
      </c>
      <c r="F111" s="149"/>
      <c r="G111" t="s">
        <v>13</v>
      </c>
    </row>
    <row r="112" spans="1:8" x14ac:dyDescent="0.25">
      <c r="A112" t="s">
        <v>1739</v>
      </c>
      <c r="B112" t="s">
        <v>853</v>
      </c>
      <c r="C112" t="b">
        <v>1</v>
      </c>
      <c r="D112" t="s">
        <v>241</v>
      </c>
      <c r="F112" s="149"/>
      <c r="G112" t="s">
        <v>13</v>
      </c>
    </row>
    <row r="113" spans="1:7" x14ac:dyDescent="0.25">
      <c r="A113" t="s">
        <v>1749</v>
      </c>
      <c r="B113" t="s">
        <v>855</v>
      </c>
      <c r="C113" t="b">
        <v>1</v>
      </c>
      <c r="D113" t="s">
        <v>242</v>
      </c>
      <c r="F113" s="149"/>
      <c r="G113" t="s">
        <v>13</v>
      </c>
    </row>
    <row r="114" spans="1:7" x14ac:dyDescent="0.25">
      <c r="A114" t="s">
        <v>1708</v>
      </c>
      <c r="B114" t="s">
        <v>858</v>
      </c>
      <c r="C114" t="b">
        <v>1</v>
      </c>
      <c r="D114" t="s">
        <v>244</v>
      </c>
      <c r="F114" s="149"/>
      <c r="G114" t="s">
        <v>11</v>
      </c>
    </row>
    <row r="115" spans="1:7" x14ac:dyDescent="0.25">
      <c r="A115" t="s">
        <v>1756</v>
      </c>
      <c r="B115" t="s">
        <v>867</v>
      </c>
      <c r="C115" t="b">
        <v>1</v>
      </c>
      <c r="D115" t="s">
        <v>252</v>
      </c>
      <c r="F115" s="149"/>
      <c r="G115" t="s">
        <v>4</v>
      </c>
    </row>
    <row r="116" spans="1:7" x14ac:dyDescent="0.25">
      <c r="A116" t="s">
        <v>1762</v>
      </c>
      <c r="B116" t="s">
        <v>869</v>
      </c>
      <c r="C116" t="b">
        <v>1</v>
      </c>
      <c r="D116" t="s">
        <v>401</v>
      </c>
      <c r="F116" s="149"/>
      <c r="G116" t="s">
        <v>9</v>
      </c>
    </row>
    <row r="117" spans="1:7" x14ac:dyDescent="0.25">
      <c r="A117" t="s">
        <v>1766</v>
      </c>
      <c r="B117" t="s">
        <v>887</v>
      </c>
      <c r="C117" t="b">
        <v>1</v>
      </c>
      <c r="D117" t="s">
        <v>257</v>
      </c>
      <c r="F117" s="149"/>
      <c r="G117" t="s">
        <v>6</v>
      </c>
    </row>
    <row r="118" spans="1:7" x14ac:dyDescent="0.25">
      <c r="A118" t="s">
        <v>1774</v>
      </c>
      <c r="B118" t="s">
        <v>889</v>
      </c>
      <c r="C118" t="b">
        <v>1</v>
      </c>
      <c r="D118" t="s">
        <v>259</v>
      </c>
      <c r="F118" s="149"/>
      <c r="G118" t="s">
        <v>11</v>
      </c>
    </row>
    <row r="119" spans="1:7" x14ac:dyDescent="0.25">
      <c r="A119" t="s">
        <v>1471</v>
      </c>
      <c r="B119" t="s">
        <v>891</v>
      </c>
      <c r="C119" t="b">
        <v>1</v>
      </c>
      <c r="D119" t="s">
        <v>261</v>
      </c>
      <c r="F119" s="149"/>
      <c r="G119" t="s">
        <v>14</v>
      </c>
    </row>
    <row r="120" spans="1:7" x14ac:dyDescent="0.25">
      <c r="A120" t="s">
        <v>1473</v>
      </c>
      <c r="B120" t="s">
        <v>893</v>
      </c>
      <c r="C120" t="b">
        <v>1</v>
      </c>
      <c r="D120" t="s">
        <v>263</v>
      </c>
      <c r="F120" s="149"/>
      <c r="G120" t="s">
        <v>9</v>
      </c>
    </row>
    <row r="121" spans="1:7" x14ac:dyDescent="0.25">
      <c r="A121" t="s">
        <v>1475</v>
      </c>
      <c r="B121" t="s">
        <v>895</v>
      </c>
      <c r="C121" t="b">
        <v>1</v>
      </c>
      <c r="D121" t="s">
        <v>265</v>
      </c>
      <c r="F121" s="149"/>
      <c r="G121" t="s">
        <v>9</v>
      </c>
    </row>
    <row r="122" spans="1:7" x14ac:dyDescent="0.25">
      <c r="A122" t="s">
        <v>1477</v>
      </c>
      <c r="B122" t="s">
        <v>897</v>
      </c>
      <c r="C122" t="b">
        <v>1</v>
      </c>
      <c r="D122" t="s">
        <v>267</v>
      </c>
      <c r="F122" s="149"/>
      <c r="G122" t="s">
        <v>8</v>
      </c>
    </row>
    <row r="123" spans="1:7" x14ac:dyDescent="0.25">
      <c r="A123" t="s">
        <v>1479</v>
      </c>
      <c r="B123" t="s">
        <v>899</v>
      </c>
      <c r="C123" t="b">
        <v>1</v>
      </c>
      <c r="D123" t="s">
        <v>269</v>
      </c>
      <c r="F123" s="149"/>
      <c r="G123" t="s">
        <v>6</v>
      </c>
    </row>
    <row r="124" spans="1:7" x14ac:dyDescent="0.25">
      <c r="A124" t="s">
        <v>1481</v>
      </c>
      <c r="B124" t="s">
        <v>901</v>
      </c>
      <c r="C124" t="b">
        <v>1</v>
      </c>
      <c r="D124" t="s">
        <v>403</v>
      </c>
      <c r="F124" s="149"/>
      <c r="G124" t="s">
        <v>9</v>
      </c>
    </row>
    <row r="125" spans="1:7" x14ac:dyDescent="0.25">
      <c r="A125" t="s">
        <v>1486</v>
      </c>
      <c r="B125" t="s">
        <v>903</v>
      </c>
      <c r="C125" t="b">
        <v>1</v>
      </c>
      <c r="D125" t="s">
        <v>271</v>
      </c>
      <c r="F125" s="149"/>
      <c r="G125" t="s">
        <v>6</v>
      </c>
    </row>
    <row r="126" spans="1:7" x14ac:dyDescent="0.25">
      <c r="A126" t="s">
        <v>1491</v>
      </c>
      <c r="B126" t="s">
        <v>908</v>
      </c>
      <c r="C126" t="b">
        <v>1</v>
      </c>
      <c r="D126" t="s">
        <v>273</v>
      </c>
      <c r="F126" s="149"/>
      <c r="G126" t="s">
        <v>14</v>
      </c>
    </row>
    <row r="127" spans="1:7" x14ac:dyDescent="0.25">
      <c r="A127" t="s">
        <v>1696</v>
      </c>
      <c r="B127" t="s">
        <v>914</v>
      </c>
      <c r="C127" t="b">
        <v>1</v>
      </c>
      <c r="D127" t="s">
        <v>280</v>
      </c>
      <c r="F127" s="149"/>
      <c r="G127" t="s">
        <v>9</v>
      </c>
    </row>
    <row r="128" spans="1:7" x14ac:dyDescent="0.25">
      <c r="A128" t="s">
        <v>1706</v>
      </c>
      <c r="B128" t="s">
        <v>916</v>
      </c>
      <c r="C128" t="b">
        <v>1</v>
      </c>
      <c r="D128" t="s">
        <v>281</v>
      </c>
      <c r="F128" s="149"/>
      <c r="G128" t="s">
        <v>9</v>
      </c>
    </row>
    <row r="129" spans="1:7" x14ac:dyDescent="0.25">
      <c r="A129" t="s">
        <v>1556</v>
      </c>
      <c r="B129" t="s">
        <v>918</v>
      </c>
      <c r="C129" t="b">
        <v>1</v>
      </c>
      <c r="D129" t="s">
        <v>282</v>
      </c>
      <c r="F129" s="149"/>
      <c r="G129" t="s">
        <v>9</v>
      </c>
    </row>
    <row r="130" spans="1:7" x14ac:dyDescent="0.25">
      <c r="A130" t="s">
        <v>1579</v>
      </c>
      <c r="B130" t="s">
        <v>920</v>
      </c>
      <c r="C130" t="b">
        <v>1</v>
      </c>
      <c r="D130" t="s">
        <v>283</v>
      </c>
      <c r="F130" s="149"/>
      <c r="G130" t="s">
        <v>9</v>
      </c>
    </row>
    <row r="131" spans="1:7" x14ac:dyDescent="0.25">
      <c r="A131" t="s">
        <v>1582</v>
      </c>
      <c r="B131" t="s">
        <v>922</v>
      </c>
      <c r="C131" t="b">
        <v>1</v>
      </c>
      <c r="D131" t="s">
        <v>284</v>
      </c>
      <c r="F131" s="149"/>
      <c r="G131" t="s">
        <v>9</v>
      </c>
    </row>
    <row r="132" spans="1:7" x14ac:dyDescent="0.25">
      <c r="A132" t="s">
        <v>1576</v>
      </c>
      <c r="B132" t="s">
        <v>691</v>
      </c>
      <c r="C132" t="b">
        <v>1</v>
      </c>
      <c r="D132" t="s">
        <v>692</v>
      </c>
      <c r="F132" s="149">
        <v>1980</v>
      </c>
      <c r="G132" t="s">
        <v>11</v>
      </c>
    </row>
    <row r="133" spans="1:7" x14ac:dyDescent="0.25">
      <c r="A133" t="s">
        <v>1498</v>
      </c>
      <c r="B133" t="s">
        <v>924</v>
      </c>
      <c r="C133" t="b">
        <v>1</v>
      </c>
      <c r="D133" t="s">
        <v>925</v>
      </c>
      <c r="F133" s="149"/>
      <c r="G133" t="s">
        <v>6</v>
      </c>
    </row>
    <row r="134" spans="1:7" x14ac:dyDescent="0.25">
      <c r="A134" t="s">
        <v>1502</v>
      </c>
      <c r="B134" t="s">
        <v>927</v>
      </c>
      <c r="C134" t="b">
        <v>1</v>
      </c>
      <c r="D134" t="s">
        <v>406</v>
      </c>
      <c r="F134" s="149"/>
      <c r="G134" t="s">
        <v>9</v>
      </c>
    </row>
    <row r="135" spans="1:7" x14ac:dyDescent="0.25">
      <c r="A135" t="s">
        <v>1683</v>
      </c>
      <c r="B135" t="s">
        <v>929</v>
      </c>
      <c r="C135" t="b">
        <v>1</v>
      </c>
      <c r="D135" t="s">
        <v>290</v>
      </c>
      <c r="F135" s="149"/>
      <c r="G135" t="s">
        <v>9</v>
      </c>
    </row>
    <row r="136" spans="1:7" x14ac:dyDescent="0.25">
      <c r="A136" t="s">
        <v>1537</v>
      </c>
      <c r="B136" t="s">
        <v>1049</v>
      </c>
      <c r="C136" t="b">
        <v>1</v>
      </c>
      <c r="D136" t="s">
        <v>292</v>
      </c>
      <c r="F136" s="149"/>
      <c r="G136" t="s">
        <v>6</v>
      </c>
    </row>
    <row r="137" spans="1:7" x14ac:dyDescent="0.25">
      <c r="A137" t="s">
        <v>1507</v>
      </c>
      <c r="B137" t="s">
        <v>931</v>
      </c>
      <c r="C137" t="b">
        <v>1</v>
      </c>
      <c r="D137" t="s">
        <v>294</v>
      </c>
      <c r="F137" s="149"/>
      <c r="G137" t="s">
        <v>4</v>
      </c>
    </row>
    <row r="138" spans="1:7" x14ac:dyDescent="0.25">
      <c r="A138" t="s">
        <v>1768</v>
      </c>
      <c r="B138" t="s">
        <v>933</v>
      </c>
      <c r="C138" t="b">
        <v>1</v>
      </c>
      <c r="D138" t="s">
        <v>296</v>
      </c>
      <c r="F138" s="149"/>
      <c r="G138" t="s">
        <v>6</v>
      </c>
    </row>
    <row r="139" spans="1:7" x14ac:dyDescent="0.25">
      <c r="A139" t="s">
        <v>1513</v>
      </c>
      <c r="B139" t="s">
        <v>935</v>
      </c>
      <c r="C139" t="b">
        <v>1</v>
      </c>
      <c r="D139" t="s">
        <v>298</v>
      </c>
      <c r="F139" s="149"/>
      <c r="G139" t="s">
        <v>14</v>
      </c>
    </row>
    <row r="140" spans="1:7" x14ac:dyDescent="0.25">
      <c r="A140" t="s">
        <v>1518</v>
      </c>
      <c r="B140" t="s">
        <v>937</v>
      </c>
      <c r="C140" t="b">
        <v>1</v>
      </c>
      <c r="D140" t="s">
        <v>166</v>
      </c>
      <c r="F140" s="149"/>
      <c r="G140" t="s">
        <v>5</v>
      </c>
    </row>
    <row r="141" spans="1:7" x14ac:dyDescent="0.25">
      <c r="A141" t="s">
        <v>1615</v>
      </c>
      <c r="B141" t="s">
        <v>939</v>
      </c>
      <c r="C141" t="b">
        <v>1</v>
      </c>
      <c r="D141" t="s">
        <v>302</v>
      </c>
      <c r="F141" s="149"/>
      <c r="G141" t="s">
        <v>10</v>
      </c>
    </row>
    <row r="142" spans="1:7" x14ac:dyDescent="0.25">
      <c r="A142" t="s">
        <v>1665</v>
      </c>
      <c r="B142" t="s">
        <v>941</v>
      </c>
      <c r="C142" t="b">
        <v>1</v>
      </c>
      <c r="D142" t="s">
        <v>303</v>
      </c>
      <c r="F142" s="149"/>
      <c r="G142" t="s">
        <v>10</v>
      </c>
    </row>
    <row r="143" spans="1:7" x14ac:dyDescent="0.25">
      <c r="A143" t="s">
        <v>1750</v>
      </c>
      <c r="B143" t="s">
        <v>943</v>
      </c>
      <c r="C143" t="b">
        <v>1</v>
      </c>
      <c r="D143" t="s">
        <v>304</v>
      </c>
      <c r="F143" s="149"/>
      <c r="G143" t="s">
        <v>10</v>
      </c>
    </row>
    <row r="144" spans="1:7" x14ac:dyDescent="0.25">
      <c r="A144" t="s">
        <v>1524</v>
      </c>
      <c r="B144" t="s">
        <v>945</v>
      </c>
      <c r="C144" t="b">
        <v>1</v>
      </c>
      <c r="D144" t="s">
        <v>305</v>
      </c>
      <c r="F144" s="149"/>
      <c r="G144" t="s">
        <v>10</v>
      </c>
    </row>
    <row r="145" spans="1:7" x14ac:dyDescent="0.25">
      <c r="A145" t="s">
        <v>1546</v>
      </c>
      <c r="B145" t="s">
        <v>947</v>
      </c>
      <c r="C145" t="b">
        <v>1</v>
      </c>
      <c r="D145" t="s">
        <v>306</v>
      </c>
      <c r="F145" s="149"/>
      <c r="G145" t="s">
        <v>10</v>
      </c>
    </row>
    <row r="146" spans="1:7" x14ac:dyDescent="0.25">
      <c r="A146" t="s">
        <v>1547</v>
      </c>
      <c r="B146" t="s">
        <v>949</v>
      </c>
      <c r="C146" t="b">
        <v>1</v>
      </c>
      <c r="D146" t="s">
        <v>307</v>
      </c>
      <c r="F146" s="149"/>
      <c r="G146" t="s">
        <v>10</v>
      </c>
    </row>
    <row r="147" spans="1:7" x14ac:dyDescent="0.25">
      <c r="A147" t="s">
        <v>1612</v>
      </c>
      <c r="B147" t="s">
        <v>951</v>
      </c>
      <c r="C147" t="b">
        <v>1</v>
      </c>
      <c r="D147" t="s">
        <v>308</v>
      </c>
      <c r="F147" s="149"/>
      <c r="G147" t="s">
        <v>10</v>
      </c>
    </row>
    <row r="148" spans="1:7" x14ac:dyDescent="0.25">
      <c r="A148" t="s">
        <v>1527</v>
      </c>
      <c r="B148" t="s">
        <v>953</v>
      </c>
      <c r="C148" t="b">
        <v>1</v>
      </c>
      <c r="D148" t="s">
        <v>310</v>
      </c>
      <c r="F148" s="149"/>
      <c r="G148" t="s">
        <v>9</v>
      </c>
    </row>
    <row r="149" spans="1:7" x14ac:dyDescent="0.25">
      <c r="A149" t="s">
        <v>1710</v>
      </c>
      <c r="B149" t="s">
        <v>955</v>
      </c>
      <c r="C149" t="b">
        <v>1</v>
      </c>
      <c r="D149" t="s">
        <v>956</v>
      </c>
      <c r="F149" s="149"/>
      <c r="G149" t="s">
        <v>6</v>
      </c>
    </row>
    <row r="150" spans="1:7" x14ac:dyDescent="0.25">
      <c r="A150" t="s">
        <v>1531</v>
      </c>
      <c r="B150" t="s">
        <v>958</v>
      </c>
      <c r="C150" t="b">
        <v>1</v>
      </c>
      <c r="D150" t="s">
        <v>314</v>
      </c>
      <c r="F150" s="149"/>
      <c r="G150" t="s">
        <v>8</v>
      </c>
    </row>
    <row r="151" spans="1:7" x14ac:dyDescent="0.25">
      <c r="A151" t="s">
        <v>1533</v>
      </c>
      <c r="B151" t="s">
        <v>960</v>
      </c>
      <c r="C151" t="b">
        <v>1</v>
      </c>
      <c r="D151" t="s">
        <v>316</v>
      </c>
      <c r="F151" s="149"/>
      <c r="G151" t="s">
        <v>6</v>
      </c>
    </row>
    <row r="152" spans="1:7" x14ac:dyDescent="0.25">
      <c r="A152" t="s">
        <v>1535</v>
      </c>
      <c r="B152" t="s">
        <v>962</v>
      </c>
      <c r="C152" t="b">
        <v>1</v>
      </c>
      <c r="D152" t="s">
        <v>318</v>
      </c>
      <c r="F152" s="149"/>
      <c r="G152" t="s">
        <v>13</v>
      </c>
    </row>
    <row r="153" spans="1:7" x14ac:dyDescent="0.25">
      <c r="A153" t="s">
        <v>1539</v>
      </c>
      <c r="B153" t="s">
        <v>967</v>
      </c>
      <c r="C153" t="b">
        <v>1</v>
      </c>
      <c r="D153" t="s">
        <v>323</v>
      </c>
      <c r="F153" s="149"/>
      <c r="G153" t="s">
        <v>6</v>
      </c>
    </row>
    <row r="154" spans="1:7" x14ac:dyDescent="0.25">
      <c r="A154" t="s">
        <v>1545</v>
      </c>
      <c r="B154" t="s">
        <v>1305</v>
      </c>
      <c r="C154" t="b">
        <v>1</v>
      </c>
      <c r="D154" t="s">
        <v>325</v>
      </c>
      <c r="F154" s="149"/>
      <c r="G154" t="s">
        <v>9</v>
      </c>
    </row>
    <row r="155" spans="1:7" x14ac:dyDescent="0.25">
      <c r="A155" t="s">
        <v>1551</v>
      </c>
      <c r="B155" t="s">
        <v>969</v>
      </c>
      <c r="C155" t="b">
        <v>1</v>
      </c>
      <c r="D155" t="s">
        <v>327</v>
      </c>
      <c r="F155" s="149"/>
      <c r="G155" t="s">
        <v>6</v>
      </c>
    </row>
    <row r="156" spans="1:7" x14ac:dyDescent="0.25">
      <c r="A156" t="s">
        <v>1770</v>
      </c>
      <c r="B156" t="s">
        <v>971</v>
      </c>
      <c r="C156" t="b">
        <v>1</v>
      </c>
      <c r="D156" t="s">
        <v>329</v>
      </c>
      <c r="F156" s="149"/>
      <c r="G156" t="s">
        <v>9</v>
      </c>
    </row>
    <row r="157" spans="1:7" x14ac:dyDescent="0.25">
      <c r="A157" t="s">
        <v>1554</v>
      </c>
      <c r="B157" t="s">
        <v>973</v>
      </c>
      <c r="C157" t="b">
        <v>1</v>
      </c>
      <c r="D157" t="s">
        <v>331</v>
      </c>
      <c r="F157" s="149"/>
      <c r="G157" t="s">
        <v>14</v>
      </c>
    </row>
    <row r="158" spans="1:7" x14ac:dyDescent="0.25">
      <c r="A158" t="s">
        <v>1560</v>
      </c>
      <c r="B158" t="s">
        <v>975</v>
      </c>
      <c r="C158" t="b">
        <v>1</v>
      </c>
      <c r="D158" t="s">
        <v>333</v>
      </c>
      <c r="F158" s="149"/>
      <c r="G158" t="s">
        <v>14</v>
      </c>
    </row>
    <row r="159" spans="1:7" x14ac:dyDescent="0.25">
      <c r="A159" t="s">
        <v>1563</v>
      </c>
      <c r="B159" t="s">
        <v>977</v>
      </c>
      <c r="C159" t="b">
        <v>1</v>
      </c>
      <c r="D159" t="s">
        <v>335</v>
      </c>
      <c r="F159" s="149"/>
      <c r="G159" t="s">
        <v>4</v>
      </c>
    </row>
    <row r="160" spans="1:7" x14ac:dyDescent="0.25">
      <c r="A160" t="s">
        <v>1566</v>
      </c>
      <c r="B160" t="s">
        <v>979</v>
      </c>
      <c r="C160" t="b">
        <v>1</v>
      </c>
      <c r="D160" t="s">
        <v>337</v>
      </c>
      <c r="F160" s="149"/>
      <c r="G160" t="s">
        <v>4</v>
      </c>
    </row>
    <row r="161" spans="1:7" x14ac:dyDescent="0.25">
      <c r="A161" t="s">
        <v>1581</v>
      </c>
      <c r="B161" t="s">
        <v>989</v>
      </c>
      <c r="C161" t="b">
        <v>1</v>
      </c>
      <c r="D161" t="s">
        <v>346</v>
      </c>
      <c r="F161" s="149"/>
      <c r="G161" t="s">
        <v>14</v>
      </c>
    </row>
    <row r="162" spans="1:7" x14ac:dyDescent="0.25">
      <c r="A162" t="s">
        <v>1585</v>
      </c>
      <c r="B162" t="s">
        <v>991</v>
      </c>
      <c r="C162" t="b">
        <v>1</v>
      </c>
      <c r="D162" t="s">
        <v>348</v>
      </c>
      <c r="F162" s="149"/>
      <c r="G162" t="s">
        <v>14</v>
      </c>
    </row>
    <row r="163" spans="1:7" x14ac:dyDescent="0.25">
      <c r="A163" t="s">
        <v>1549</v>
      </c>
      <c r="B163" t="s">
        <v>993</v>
      </c>
      <c r="C163" t="b">
        <v>1</v>
      </c>
      <c r="D163" t="s">
        <v>350</v>
      </c>
      <c r="F163" s="149"/>
      <c r="G163" t="s">
        <v>6</v>
      </c>
    </row>
    <row r="164" spans="1:7" x14ac:dyDescent="0.25">
      <c r="A164" t="s">
        <v>1587</v>
      </c>
      <c r="B164" t="s">
        <v>995</v>
      </c>
      <c r="C164" t="b">
        <v>1</v>
      </c>
      <c r="D164" t="s">
        <v>352</v>
      </c>
      <c r="F164" s="149"/>
      <c r="G164" t="s">
        <v>14</v>
      </c>
    </row>
    <row r="165" spans="1:7" x14ac:dyDescent="0.25">
      <c r="A165" t="s">
        <v>1589</v>
      </c>
      <c r="B165" t="s">
        <v>997</v>
      </c>
      <c r="C165" t="b">
        <v>1</v>
      </c>
      <c r="D165" t="s">
        <v>354</v>
      </c>
      <c r="F165" s="149"/>
      <c r="G165" t="s">
        <v>7</v>
      </c>
    </row>
    <row r="166" spans="1:7" x14ac:dyDescent="0.25">
      <c r="A166" t="s">
        <v>1488</v>
      </c>
      <c r="B166" t="s">
        <v>999</v>
      </c>
      <c r="C166" t="b">
        <v>1</v>
      </c>
      <c r="D166" t="s">
        <v>356</v>
      </c>
      <c r="F166" s="149"/>
      <c r="G166" t="s">
        <v>4</v>
      </c>
    </row>
    <row r="167" spans="1:7" x14ac:dyDescent="0.25">
      <c r="A167" t="s">
        <v>1568</v>
      </c>
      <c r="B167" t="s">
        <v>1001</v>
      </c>
      <c r="C167" t="b">
        <v>1</v>
      </c>
      <c r="D167" t="s">
        <v>358</v>
      </c>
      <c r="F167" s="149"/>
      <c r="G167" t="s">
        <v>4</v>
      </c>
    </row>
    <row r="168" spans="1:7" x14ac:dyDescent="0.25">
      <c r="A168" t="s">
        <v>1484</v>
      </c>
      <c r="B168" t="s">
        <v>1003</v>
      </c>
      <c r="C168" t="b">
        <v>1</v>
      </c>
      <c r="D168" t="s">
        <v>360</v>
      </c>
      <c r="F168" s="149"/>
      <c r="G168" t="s">
        <v>14</v>
      </c>
    </row>
    <row r="169" spans="1:7" x14ac:dyDescent="0.25">
      <c r="A169" t="s">
        <v>1593</v>
      </c>
      <c r="B169" t="s">
        <v>1012</v>
      </c>
      <c r="C169" t="b">
        <v>1</v>
      </c>
      <c r="D169" t="s">
        <v>362</v>
      </c>
      <c r="F169" s="149"/>
      <c r="G169" t="s">
        <v>13</v>
      </c>
    </row>
    <row r="170" spans="1:7" x14ac:dyDescent="0.25">
      <c r="A170" t="s">
        <v>1601</v>
      </c>
      <c r="B170" t="s">
        <v>1017</v>
      </c>
      <c r="C170" t="b">
        <v>1</v>
      </c>
      <c r="D170" t="s">
        <v>364</v>
      </c>
      <c r="F170" s="149"/>
      <c r="G170" t="s">
        <v>9</v>
      </c>
    </row>
    <row r="171" spans="1:7" x14ac:dyDescent="0.25">
      <c r="A171" t="s">
        <v>1603</v>
      </c>
      <c r="B171" t="s">
        <v>1019</v>
      </c>
      <c r="C171" t="b">
        <v>1</v>
      </c>
      <c r="D171" t="s">
        <v>366</v>
      </c>
      <c r="F171" s="149"/>
      <c r="G171" t="s">
        <v>9</v>
      </c>
    </row>
    <row r="172" spans="1:7" x14ac:dyDescent="0.25">
      <c r="A172" t="s">
        <v>1515</v>
      </c>
      <c r="B172" t="s">
        <v>1026</v>
      </c>
      <c r="C172" t="b">
        <v>1</v>
      </c>
      <c r="D172" t="s">
        <v>370</v>
      </c>
      <c r="F172" s="149"/>
      <c r="G172" t="s">
        <v>4</v>
      </c>
    </row>
    <row r="173" spans="1:7" x14ac:dyDescent="0.25">
      <c r="A173" t="s">
        <v>1607</v>
      </c>
      <c r="B173" t="s">
        <v>1028</v>
      </c>
      <c r="C173" t="b">
        <v>1</v>
      </c>
      <c r="D173" t="s">
        <v>372</v>
      </c>
      <c r="F173" s="149"/>
      <c r="G173" t="s">
        <v>5</v>
      </c>
    </row>
    <row r="174" spans="1:7" x14ac:dyDescent="0.25">
      <c r="A174" t="s">
        <v>1609</v>
      </c>
      <c r="B174" t="s">
        <v>1030</v>
      </c>
      <c r="C174" t="b">
        <v>1</v>
      </c>
      <c r="D174" t="s">
        <v>407</v>
      </c>
      <c r="F174" s="149"/>
      <c r="G174" t="s">
        <v>4</v>
      </c>
    </row>
    <row r="175" spans="1:7" x14ac:dyDescent="0.25">
      <c r="A175" t="s">
        <v>1510</v>
      </c>
      <c r="B175" t="s">
        <v>1033</v>
      </c>
      <c r="C175" t="b">
        <v>1</v>
      </c>
      <c r="D175" t="s">
        <v>409</v>
      </c>
      <c r="F175" s="149"/>
      <c r="G175" t="s">
        <v>9</v>
      </c>
    </row>
    <row r="176" spans="1:7" x14ac:dyDescent="0.25">
      <c r="A176" t="s">
        <v>1611</v>
      </c>
      <c r="B176" t="s">
        <v>1041</v>
      </c>
      <c r="C176" t="b">
        <v>1</v>
      </c>
      <c r="D176" t="s">
        <v>377</v>
      </c>
      <c r="F176" s="149"/>
      <c r="G176" t="s">
        <v>14</v>
      </c>
    </row>
    <row r="177" spans="1:7" x14ac:dyDescent="0.25">
      <c r="A177" t="s">
        <v>1617</v>
      </c>
      <c r="B177" t="s">
        <v>1046</v>
      </c>
      <c r="C177" t="b">
        <v>1</v>
      </c>
      <c r="D177" t="s">
        <v>379</v>
      </c>
      <c r="F177" s="149"/>
      <c r="G177" t="s">
        <v>5</v>
      </c>
    </row>
    <row r="178" spans="1:7" x14ac:dyDescent="0.25">
      <c r="A178" t="s">
        <v>2091</v>
      </c>
      <c r="B178" t="s">
        <v>2092</v>
      </c>
      <c r="C178" t="b">
        <v>0</v>
      </c>
      <c r="D178" t="s">
        <v>254</v>
      </c>
      <c r="E178" s="149" t="s">
        <v>501</v>
      </c>
      <c r="G178" t="s">
        <v>11</v>
      </c>
    </row>
    <row r="179" spans="1:7" x14ac:dyDescent="0.25">
      <c r="A179" t="s">
        <v>2093</v>
      </c>
      <c r="B179" t="s">
        <v>2094</v>
      </c>
      <c r="C179" t="b">
        <v>0</v>
      </c>
      <c r="D179" t="s">
        <v>150</v>
      </c>
      <c r="E179" s="149" t="s">
        <v>501</v>
      </c>
      <c r="G179" t="s">
        <v>9</v>
      </c>
    </row>
    <row r="180" spans="1:7" x14ac:dyDescent="0.25">
      <c r="A180" t="s">
        <v>2095</v>
      </c>
      <c r="B180" t="s">
        <v>2096</v>
      </c>
      <c r="C180" t="b">
        <v>0</v>
      </c>
      <c r="D180" t="s">
        <v>128</v>
      </c>
      <c r="E180" s="149" t="s">
        <v>501</v>
      </c>
      <c r="G180" t="s">
        <v>9</v>
      </c>
    </row>
    <row r="181" spans="1:7" x14ac:dyDescent="0.25">
      <c r="A181" t="s">
        <v>2097</v>
      </c>
      <c r="B181" t="s">
        <v>2098</v>
      </c>
      <c r="C181" t="b">
        <v>0</v>
      </c>
      <c r="D181" t="s">
        <v>138</v>
      </c>
      <c r="E181" s="149" t="s">
        <v>501</v>
      </c>
      <c r="G181" t="s">
        <v>5</v>
      </c>
    </row>
    <row r="182" spans="1:7" x14ac:dyDescent="0.25">
      <c r="A182" t="s">
        <v>2099</v>
      </c>
      <c r="B182" t="s">
        <v>2100</v>
      </c>
      <c r="C182" t="b">
        <v>0</v>
      </c>
      <c r="D182" t="s">
        <v>396</v>
      </c>
      <c r="E182" s="149" t="s">
        <v>501</v>
      </c>
      <c r="G182" t="s">
        <v>9</v>
      </c>
    </row>
    <row r="183" spans="1:7" x14ac:dyDescent="0.25">
      <c r="A183" t="s">
        <v>1872</v>
      </c>
      <c r="B183" t="s">
        <v>1379</v>
      </c>
      <c r="C183" t="b">
        <v>0</v>
      </c>
      <c r="D183" t="s">
        <v>132</v>
      </c>
      <c r="E183" s="149" t="s">
        <v>501</v>
      </c>
      <c r="G183" t="s">
        <v>9</v>
      </c>
    </row>
    <row r="184" spans="1:7" x14ac:dyDescent="0.25">
      <c r="A184" t="s">
        <v>2101</v>
      </c>
      <c r="B184" t="s">
        <v>2102</v>
      </c>
      <c r="C184" t="b">
        <v>0</v>
      </c>
      <c r="D184" t="s">
        <v>395</v>
      </c>
      <c r="E184" s="149" t="s">
        <v>501</v>
      </c>
      <c r="G184" t="s">
        <v>9</v>
      </c>
    </row>
    <row r="185" spans="1:7" x14ac:dyDescent="0.25">
      <c r="A185" t="s">
        <v>2103</v>
      </c>
      <c r="B185" t="s">
        <v>2104</v>
      </c>
      <c r="C185" t="b">
        <v>0</v>
      </c>
      <c r="D185" t="s">
        <v>83</v>
      </c>
      <c r="E185" s="149" t="s">
        <v>501</v>
      </c>
      <c r="G185" t="s">
        <v>7</v>
      </c>
    </row>
    <row r="186" spans="1:7" x14ac:dyDescent="0.25">
      <c r="A186" t="s">
        <v>2105</v>
      </c>
      <c r="B186" t="s">
        <v>2106</v>
      </c>
      <c r="C186" t="b">
        <v>0</v>
      </c>
      <c r="D186" t="s">
        <v>84</v>
      </c>
      <c r="E186" s="149" t="s">
        <v>501</v>
      </c>
      <c r="G186" t="s">
        <v>13</v>
      </c>
    </row>
    <row r="187" spans="1:7" x14ac:dyDescent="0.25">
      <c r="A187" t="s">
        <v>1874</v>
      </c>
      <c r="B187" t="s">
        <v>1329</v>
      </c>
      <c r="C187" t="b">
        <v>1</v>
      </c>
      <c r="D187" t="s">
        <v>108</v>
      </c>
      <c r="E187" s="149" t="s">
        <v>501</v>
      </c>
      <c r="G187" t="s">
        <v>13</v>
      </c>
    </row>
    <row r="188" spans="1:7" x14ac:dyDescent="0.25">
      <c r="A188" t="s">
        <v>2107</v>
      </c>
      <c r="B188" t="s">
        <v>2108</v>
      </c>
      <c r="C188" t="b">
        <v>0</v>
      </c>
      <c r="D188" t="s">
        <v>89</v>
      </c>
      <c r="E188" s="149" t="s">
        <v>501</v>
      </c>
      <c r="G188" t="s">
        <v>13</v>
      </c>
    </row>
    <row r="189" spans="1:7" x14ac:dyDescent="0.25">
      <c r="A189" t="s">
        <v>2109</v>
      </c>
      <c r="B189" t="s">
        <v>2110</v>
      </c>
      <c r="C189" t="b">
        <v>0</v>
      </c>
      <c r="D189" t="s">
        <v>90</v>
      </c>
      <c r="E189" s="149" t="s">
        <v>501</v>
      </c>
      <c r="G189" t="s">
        <v>13</v>
      </c>
    </row>
    <row r="190" spans="1:7" x14ac:dyDescent="0.25">
      <c r="A190" t="s">
        <v>2111</v>
      </c>
      <c r="B190" t="s">
        <v>2112</v>
      </c>
      <c r="C190" t="b">
        <v>0</v>
      </c>
      <c r="D190" t="s">
        <v>91</v>
      </c>
      <c r="E190" s="149" t="s">
        <v>501</v>
      </c>
      <c r="G190" t="s">
        <v>13</v>
      </c>
    </row>
    <row r="191" spans="1:7" x14ac:dyDescent="0.25">
      <c r="A191" t="s">
        <v>2113</v>
      </c>
      <c r="B191" t="s">
        <v>2114</v>
      </c>
      <c r="C191" t="b">
        <v>0</v>
      </c>
      <c r="D191" t="s">
        <v>393</v>
      </c>
      <c r="E191" s="149" t="s">
        <v>501</v>
      </c>
      <c r="G191" t="s">
        <v>14</v>
      </c>
    </row>
    <row r="192" spans="1:7" x14ac:dyDescent="0.25">
      <c r="A192" t="s">
        <v>1614</v>
      </c>
      <c r="B192" t="s">
        <v>636</v>
      </c>
      <c r="C192" t="b">
        <v>1</v>
      </c>
      <c r="D192" t="s">
        <v>100</v>
      </c>
      <c r="E192" s="149" t="s">
        <v>501</v>
      </c>
      <c r="G192" t="s">
        <v>13</v>
      </c>
    </row>
    <row r="193" spans="1:8" x14ac:dyDescent="0.25">
      <c r="A193" t="s">
        <v>2115</v>
      </c>
      <c r="B193" t="s">
        <v>2116</v>
      </c>
      <c r="C193" t="b">
        <v>0</v>
      </c>
      <c r="D193" t="s">
        <v>392</v>
      </c>
      <c r="E193" s="149" t="s">
        <v>501</v>
      </c>
      <c r="G193" t="s">
        <v>7</v>
      </c>
    </row>
    <row r="194" spans="1:8" x14ac:dyDescent="0.25">
      <c r="A194" t="s">
        <v>1635</v>
      </c>
      <c r="B194" t="s">
        <v>596</v>
      </c>
      <c r="C194" t="b">
        <v>1</v>
      </c>
      <c r="F194" s="149">
        <v>1985</v>
      </c>
      <c r="G194" t="s">
        <v>12</v>
      </c>
      <c r="H194" t="s">
        <v>2062</v>
      </c>
    </row>
    <row r="195" spans="1:8" x14ac:dyDescent="0.25">
      <c r="A195" t="s">
        <v>1804</v>
      </c>
      <c r="B195" t="s">
        <v>786</v>
      </c>
      <c r="C195" t="b">
        <v>1</v>
      </c>
      <c r="F195" s="149">
        <v>1982</v>
      </c>
      <c r="G195" t="s">
        <v>7</v>
      </c>
      <c r="H195" t="s">
        <v>2062</v>
      </c>
    </row>
    <row r="196" spans="1:8" x14ac:dyDescent="0.25">
      <c r="A196" t="s">
        <v>1632</v>
      </c>
      <c r="B196" t="s">
        <v>860</v>
      </c>
      <c r="C196" t="b">
        <v>1</v>
      </c>
      <c r="D196" t="s">
        <v>965</v>
      </c>
      <c r="E196" s="149">
        <v>10</v>
      </c>
      <c r="F196" s="149">
        <v>2009</v>
      </c>
      <c r="G196" t="s">
        <v>13</v>
      </c>
      <c r="H196" t="s">
        <v>2117</v>
      </c>
    </row>
    <row r="197" spans="1:8" x14ac:dyDescent="0.25">
      <c r="A197" t="s">
        <v>1867</v>
      </c>
      <c r="B197" t="s">
        <v>1325</v>
      </c>
      <c r="C197" t="b">
        <v>0</v>
      </c>
      <c r="D197" t="s">
        <v>102</v>
      </c>
      <c r="E197" s="149" t="s">
        <v>501</v>
      </c>
      <c r="G197" t="s">
        <v>9</v>
      </c>
    </row>
    <row r="198" spans="1:8" x14ac:dyDescent="0.25">
      <c r="A198" t="s">
        <v>1623</v>
      </c>
      <c r="B198" t="s">
        <v>982</v>
      </c>
      <c r="C198" t="b">
        <v>1</v>
      </c>
      <c r="D198" t="s">
        <v>341</v>
      </c>
      <c r="F198" s="149"/>
      <c r="G198" t="s">
        <v>13</v>
      </c>
    </row>
    <row r="199" spans="1:8" x14ac:dyDescent="0.25">
      <c r="A199" t="s">
        <v>1625</v>
      </c>
      <c r="B199" t="s">
        <v>753</v>
      </c>
      <c r="C199" t="b">
        <v>1</v>
      </c>
      <c r="D199" t="s">
        <v>752</v>
      </c>
      <c r="F199" s="149"/>
      <c r="G199" t="s">
        <v>10</v>
      </c>
    </row>
    <row r="200" spans="1:8" x14ac:dyDescent="0.25">
      <c r="A200" t="s">
        <v>1463</v>
      </c>
      <c r="B200" t="s">
        <v>583</v>
      </c>
      <c r="C200" t="b">
        <v>1</v>
      </c>
      <c r="D200" t="s">
        <v>585</v>
      </c>
      <c r="F200" s="149"/>
      <c r="G200" t="s">
        <v>13</v>
      </c>
    </row>
    <row r="201" spans="1:8" x14ac:dyDescent="0.25">
      <c r="A201" t="s">
        <v>1734</v>
      </c>
      <c r="B201" t="s">
        <v>872</v>
      </c>
      <c r="C201" t="b">
        <v>1</v>
      </c>
      <c r="D201" t="s">
        <v>873</v>
      </c>
      <c r="F201" s="149"/>
      <c r="G201" t="s">
        <v>8</v>
      </c>
    </row>
    <row r="202" spans="1:8" x14ac:dyDescent="0.25">
      <c r="A202" t="s">
        <v>1465</v>
      </c>
      <c r="B202" t="s">
        <v>1008</v>
      </c>
      <c r="C202" t="b">
        <v>1</v>
      </c>
      <c r="D202" t="s">
        <v>1007</v>
      </c>
      <c r="F202" s="149"/>
      <c r="G202" t="s">
        <v>10</v>
      </c>
    </row>
    <row r="203" spans="1:8" x14ac:dyDescent="0.25">
      <c r="A203" t="s">
        <v>1627</v>
      </c>
      <c r="B203" t="s">
        <v>910</v>
      </c>
      <c r="C203" t="b">
        <v>1</v>
      </c>
      <c r="D203" t="s">
        <v>276</v>
      </c>
      <c r="F203" s="149"/>
      <c r="G203" t="s">
        <v>13</v>
      </c>
    </row>
    <row r="204" spans="1:8" x14ac:dyDescent="0.25">
      <c r="A204" t="s">
        <v>1759</v>
      </c>
      <c r="B204" t="s">
        <v>1760</v>
      </c>
      <c r="C204" t="b">
        <v>1</v>
      </c>
      <c r="D204" t="s">
        <v>1388</v>
      </c>
      <c r="F204" s="149"/>
      <c r="G204" t="s">
        <v>7</v>
      </c>
    </row>
    <row r="205" spans="1:8" x14ac:dyDescent="0.25">
      <c r="A205" t="s">
        <v>2118</v>
      </c>
      <c r="B205" t="s">
        <v>2119</v>
      </c>
      <c r="C205" t="b">
        <v>0</v>
      </c>
      <c r="D205" t="s">
        <v>247</v>
      </c>
      <c r="F205" s="149"/>
      <c r="G205" t="s">
        <v>13</v>
      </c>
    </row>
    <row r="206" spans="1:8" x14ac:dyDescent="0.25">
      <c r="A206" t="s">
        <v>2120</v>
      </c>
      <c r="B206" t="s">
        <v>2121</v>
      </c>
      <c r="C206" t="b">
        <v>0</v>
      </c>
      <c r="D206" t="s">
        <v>2122</v>
      </c>
      <c r="F206" s="149">
        <v>1981</v>
      </c>
      <c r="G206" t="s">
        <v>13</v>
      </c>
      <c r="H206" t="s">
        <v>2123</v>
      </c>
    </row>
    <row r="207" spans="1:8" x14ac:dyDescent="0.25">
      <c r="F207" s="149"/>
    </row>
    <row r="208" spans="1:8" x14ac:dyDescent="0.25">
      <c r="F208" s="149"/>
    </row>
  </sheetData>
  <autoFilter ref="A1:H206" xr:uid="{00000000-0009-0000-0000-000003000000}">
    <sortState xmlns:xlrd2="http://schemas.microsoft.com/office/spreadsheetml/2017/richdata2" ref="A2:K400">
      <sortCondition ref="A1:A201"/>
    </sortState>
  </autoFilter>
  <conditionalFormatting sqref="A77:A85 A1:A75">
    <cfRule type="duplicateValues" dxfId="6" priority="6"/>
  </conditionalFormatting>
  <conditionalFormatting sqref="A77:A101 A1:A75">
    <cfRule type="duplicateValues" dxfId="5" priority="7"/>
  </conditionalFormatting>
  <conditionalFormatting sqref="A102:A206 A76">
    <cfRule type="duplicateValues" dxfId="4" priority="4"/>
  </conditionalFormatting>
  <conditionalFormatting sqref="A207:A208">
    <cfRule type="duplicateValues" dxfId="3" priority="3"/>
  </conditionalFormatting>
  <conditionalFormatting sqref="A207:A1048576 A77:A101 A1:A75">
    <cfRule type="duplicateValues" dxfId="2" priority="2"/>
  </conditionalFormatting>
  <conditionalFormatting sqref="D1:D1048576">
    <cfRule type="duplicateValues" dxfId="1" priority="1"/>
  </conditionalFormatting>
  <conditionalFormatting sqref="D102:D206 D76">
    <cfRule type="duplicateValues" dxfId="0" priority="5"/>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F370F8-FA27-443C-82CF-8985C89C9AC3}">
  <sheetPr>
    <tabColor rgb="FFFF0000"/>
  </sheetPr>
  <dimension ref="A1:T58"/>
  <sheetViews>
    <sheetView showGridLines="0" workbookViewId="0">
      <selection activeCell="L26" sqref="L26:L35"/>
    </sheetView>
  </sheetViews>
  <sheetFormatPr defaultColWidth="9.140625" defaultRowHeight="15" x14ac:dyDescent="0.25"/>
  <cols>
    <col min="2" max="2" width="10" customWidth="1"/>
    <col min="11" max="11" width="49.7109375" customWidth="1"/>
    <col min="12" max="12" width="25.5703125" customWidth="1"/>
  </cols>
  <sheetData>
    <row r="1" spans="1:19" s="1" customFormat="1" ht="15.75" x14ac:dyDescent="0.25">
      <c r="A1" s="363" t="s">
        <v>1345</v>
      </c>
      <c r="B1" s="363"/>
      <c r="C1" s="363"/>
      <c r="D1" s="198">
        <v>2020</v>
      </c>
      <c r="E1" s="39" t="s">
        <v>1344</v>
      </c>
      <c r="F1" s="38"/>
      <c r="G1" s="38"/>
      <c r="H1" s="38"/>
      <c r="I1" s="38"/>
      <c r="J1" s="38"/>
      <c r="K1" s="38"/>
      <c r="L1" s="38"/>
      <c r="M1" s="38"/>
      <c r="N1" s="38"/>
      <c r="O1" s="38"/>
      <c r="P1" s="38"/>
      <c r="Q1" s="38"/>
      <c r="R1" s="38"/>
      <c r="S1" s="38"/>
    </row>
    <row r="2" spans="1:19" ht="15.75" x14ac:dyDescent="0.25">
      <c r="A2" s="48" t="s">
        <v>508</v>
      </c>
      <c r="B2" s="135"/>
      <c r="C2" s="48"/>
      <c r="D2" s="48"/>
      <c r="E2" s="48"/>
      <c r="F2" s="48"/>
      <c r="G2" s="48"/>
      <c r="H2" s="48"/>
      <c r="I2" s="48"/>
      <c r="J2" s="48"/>
      <c r="K2" s="48"/>
      <c r="L2" s="48"/>
    </row>
    <row r="3" spans="1:19" s="137" customFormat="1" ht="15.75" x14ac:dyDescent="0.25">
      <c r="B3" s="138"/>
      <c r="C3" s="139"/>
      <c r="D3" s="139"/>
      <c r="E3" s="139"/>
      <c r="F3" s="139"/>
      <c r="G3" s="139"/>
      <c r="H3" s="139"/>
      <c r="I3" s="139"/>
      <c r="J3" s="139"/>
      <c r="K3" s="139"/>
      <c r="L3" s="139"/>
    </row>
    <row r="4" spans="1:19" ht="15.75" x14ac:dyDescent="0.25">
      <c r="A4" s="48"/>
      <c r="B4" s="76"/>
      <c r="C4" s="48"/>
      <c r="D4" s="48"/>
      <c r="E4" s="48"/>
      <c r="F4" s="48"/>
      <c r="G4" s="48"/>
      <c r="H4" s="48"/>
      <c r="I4" s="48"/>
      <c r="J4" s="48"/>
      <c r="K4" s="48"/>
      <c r="L4" s="48"/>
    </row>
    <row r="5" spans="1:19" ht="15.75" x14ac:dyDescent="0.25">
      <c r="A5" s="48" t="s">
        <v>509</v>
      </c>
      <c r="B5" s="48"/>
      <c r="C5" s="48"/>
      <c r="D5" s="48"/>
      <c r="E5" s="48"/>
      <c r="F5" s="48"/>
      <c r="G5" s="48"/>
      <c r="H5" s="48"/>
      <c r="I5" s="48"/>
      <c r="J5" s="48"/>
      <c r="K5" s="48"/>
      <c r="L5" s="48"/>
    </row>
    <row r="6" spans="1:19" s="137" customFormat="1" ht="15.75" x14ac:dyDescent="0.25">
      <c r="A6" s="139"/>
      <c r="B6" s="139" t="s">
        <v>1332</v>
      </c>
      <c r="C6" s="139"/>
      <c r="D6" s="139"/>
      <c r="E6" s="139"/>
      <c r="F6" s="139"/>
      <c r="G6" s="139"/>
      <c r="H6" s="139"/>
      <c r="I6" s="139"/>
      <c r="J6" s="139"/>
      <c r="K6" s="139"/>
      <c r="L6" s="139"/>
    </row>
    <row r="7" spans="1:19" ht="15.75" x14ac:dyDescent="0.25">
      <c r="A7" s="48" t="s">
        <v>510</v>
      </c>
      <c r="B7" s="48"/>
      <c r="C7" s="48"/>
      <c r="D7" s="48"/>
      <c r="E7" s="48"/>
      <c r="F7" s="48"/>
      <c r="G7" s="48"/>
      <c r="H7" s="48"/>
      <c r="I7" s="48"/>
      <c r="J7" s="48"/>
      <c r="K7" s="48"/>
      <c r="L7" s="48"/>
    </row>
    <row r="8" spans="1:19" ht="15.75" x14ac:dyDescent="0.25">
      <c r="A8" s="48"/>
      <c r="B8" s="47" t="s">
        <v>1342</v>
      </c>
      <c r="C8" s="48"/>
      <c r="D8" s="48"/>
      <c r="E8" s="48"/>
      <c r="F8" s="48"/>
      <c r="H8" s="48"/>
      <c r="I8" s="48"/>
      <c r="J8" s="48"/>
      <c r="K8" s="48"/>
      <c r="L8" s="48"/>
    </row>
    <row r="9" spans="1:19" ht="15.75" x14ac:dyDescent="0.25">
      <c r="A9" s="48"/>
      <c r="B9" s="48"/>
      <c r="C9" s="48"/>
      <c r="D9" s="48"/>
      <c r="E9" s="48"/>
      <c r="F9" s="48"/>
      <c r="G9" s="48"/>
      <c r="H9" s="48"/>
      <c r="I9" s="48"/>
      <c r="J9" s="48"/>
      <c r="K9" s="48"/>
      <c r="L9" s="48"/>
    </row>
    <row r="10" spans="1:19" s="1" customFormat="1" ht="15.75" x14ac:dyDescent="0.25">
      <c r="A10" s="39" t="s">
        <v>511</v>
      </c>
      <c r="B10" s="38"/>
      <c r="C10" s="38"/>
      <c r="D10" s="38"/>
      <c r="E10" s="38"/>
      <c r="F10" s="38"/>
      <c r="G10" s="38"/>
      <c r="H10" s="38"/>
      <c r="I10" s="38"/>
      <c r="J10" s="38"/>
      <c r="K10" s="38"/>
      <c r="L10" s="38"/>
      <c r="M10" s="38"/>
      <c r="N10" s="38"/>
      <c r="O10" s="38"/>
      <c r="P10" s="38"/>
      <c r="Q10" s="38"/>
      <c r="R10" s="38"/>
      <c r="S10" s="38"/>
    </row>
    <row r="11" spans="1:19" s="49" customFormat="1" ht="15.75" x14ac:dyDescent="0.25">
      <c r="B11" s="78"/>
      <c r="C11" s="78"/>
      <c r="D11" s="78"/>
      <c r="E11" s="78"/>
      <c r="F11" s="78"/>
      <c r="G11" s="78"/>
      <c r="H11" s="78"/>
      <c r="I11" s="78"/>
      <c r="J11" s="78"/>
      <c r="K11" s="78"/>
      <c r="L11" s="78"/>
      <c r="M11" s="78"/>
      <c r="N11" s="78"/>
      <c r="O11" s="78"/>
      <c r="P11" s="78"/>
      <c r="Q11" s="78"/>
      <c r="R11" s="78"/>
      <c r="S11" s="78"/>
    </row>
    <row r="12" spans="1:19" ht="15.75" x14ac:dyDescent="0.25">
      <c r="A12" s="56" t="s">
        <v>517</v>
      </c>
      <c r="B12" s="48"/>
      <c r="C12" s="48"/>
      <c r="D12" s="48"/>
      <c r="E12" s="48"/>
      <c r="F12" s="48"/>
      <c r="G12" s="48"/>
      <c r="H12" s="48"/>
      <c r="I12" s="48"/>
      <c r="J12" s="48"/>
      <c r="K12" s="48"/>
      <c r="L12" s="47"/>
    </row>
    <row r="13" spans="1:19" ht="15.75" x14ac:dyDescent="0.25">
      <c r="A13" s="48" t="s">
        <v>1343</v>
      </c>
      <c r="B13" s="48"/>
      <c r="C13" s="48"/>
      <c r="D13" s="48"/>
      <c r="E13" s="48"/>
      <c r="F13" s="48"/>
      <c r="G13" s="48"/>
      <c r="H13" s="48"/>
      <c r="I13" s="48"/>
      <c r="J13" s="48"/>
      <c r="K13" s="48"/>
      <c r="L13" s="48"/>
    </row>
    <row r="14" spans="1:19" ht="15.75" x14ac:dyDescent="0.25">
      <c r="A14" s="76" t="s">
        <v>518</v>
      </c>
      <c r="B14" s="48"/>
      <c r="C14" s="48"/>
      <c r="D14" s="48"/>
      <c r="E14" s="48"/>
      <c r="F14" s="48"/>
      <c r="G14" s="48"/>
      <c r="H14" s="48"/>
      <c r="I14" s="48"/>
      <c r="J14" s="48"/>
      <c r="K14" s="48"/>
      <c r="L14" s="48"/>
    </row>
    <row r="15" spans="1:19" ht="15.75" x14ac:dyDescent="0.25">
      <c r="A15" s="46" t="s">
        <v>563</v>
      </c>
      <c r="B15" s="48"/>
      <c r="C15" s="48"/>
      <c r="D15" s="48"/>
      <c r="E15" s="48"/>
      <c r="F15" s="48"/>
      <c r="G15" s="48"/>
      <c r="H15" s="48"/>
      <c r="I15" s="48"/>
      <c r="J15" s="48"/>
      <c r="K15" s="48"/>
      <c r="L15" s="48"/>
    </row>
    <row r="16" spans="1:19" ht="15.75" x14ac:dyDescent="0.25">
      <c r="A16" s="76"/>
      <c r="B16" s="48"/>
      <c r="C16" s="48"/>
      <c r="D16" s="48"/>
      <c r="E16" s="48"/>
      <c r="F16" s="48"/>
      <c r="G16" s="48"/>
      <c r="H16" s="48"/>
      <c r="I16" s="48"/>
      <c r="J16" s="48"/>
      <c r="K16" s="48"/>
      <c r="L16" s="48"/>
    </row>
    <row r="17" spans="1:20" ht="15.75" x14ac:dyDescent="0.25">
      <c r="A17" s="56" t="s">
        <v>512</v>
      </c>
      <c r="B17" s="48"/>
      <c r="C17" s="48"/>
      <c r="D17" s="48"/>
      <c r="E17" s="48"/>
      <c r="F17" s="48"/>
      <c r="G17" s="48"/>
      <c r="H17" s="48"/>
      <c r="I17" s="56"/>
      <c r="J17" s="48"/>
      <c r="K17" s="48"/>
      <c r="L17" s="48"/>
    </row>
    <row r="18" spans="1:20" ht="15.75" x14ac:dyDescent="0.25">
      <c r="A18" s="48" t="s">
        <v>513</v>
      </c>
      <c r="C18" s="48"/>
      <c r="D18" s="48"/>
      <c r="E18" s="48"/>
      <c r="F18" s="48"/>
      <c r="G18" s="48"/>
      <c r="H18" s="48"/>
      <c r="I18" s="48"/>
      <c r="J18" s="48"/>
      <c r="K18" s="48"/>
      <c r="L18" s="48"/>
    </row>
    <row r="19" spans="1:20" ht="15.75" x14ac:dyDescent="0.25">
      <c r="A19" s="76" t="s">
        <v>514</v>
      </c>
      <c r="C19" s="48"/>
      <c r="D19" s="48"/>
      <c r="E19" s="48"/>
      <c r="F19" s="48"/>
      <c r="G19" s="48"/>
      <c r="H19" s="48"/>
      <c r="I19" s="48"/>
      <c r="J19" s="48"/>
      <c r="K19" s="48"/>
      <c r="L19" s="48"/>
    </row>
    <row r="20" spans="1:20" ht="15.75" x14ac:dyDescent="0.25">
      <c r="A20" s="76" t="s">
        <v>515</v>
      </c>
      <c r="C20" s="48"/>
      <c r="D20" s="48"/>
      <c r="E20" s="48"/>
      <c r="F20" s="48"/>
      <c r="G20" s="48"/>
      <c r="H20" s="48"/>
      <c r="I20" s="48"/>
      <c r="J20" s="48"/>
      <c r="K20" s="48"/>
      <c r="L20" s="48"/>
    </row>
    <row r="21" spans="1:20" ht="15.75" x14ac:dyDescent="0.25">
      <c r="A21" s="76" t="s">
        <v>516</v>
      </c>
      <c r="C21" s="48"/>
      <c r="D21" s="48"/>
      <c r="E21" s="48"/>
      <c r="F21" s="48"/>
      <c r="G21" s="48"/>
      <c r="H21" s="48"/>
      <c r="I21" s="48"/>
      <c r="J21" s="48"/>
      <c r="K21" s="48"/>
      <c r="L21" s="48"/>
    </row>
    <row r="22" spans="1:20" ht="15.75" x14ac:dyDescent="0.25">
      <c r="A22" s="76"/>
      <c r="C22" s="48"/>
      <c r="D22" s="48"/>
      <c r="E22" s="48"/>
      <c r="F22" s="48"/>
      <c r="G22" s="48"/>
      <c r="H22" s="48"/>
      <c r="I22" s="48"/>
      <c r="J22" s="48"/>
      <c r="K22" s="48"/>
      <c r="L22" s="48"/>
    </row>
    <row r="23" spans="1:20" ht="15.75" x14ac:dyDescent="0.25">
      <c r="A23" s="48"/>
      <c r="B23" s="48"/>
      <c r="C23" s="48"/>
      <c r="D23" s="48"/>
      <c r="E23" s="48"/>
      <c r="F23" s="48"/>
      <c r="G23" s="48"/>
      <c r="H23" s="48"/>
      <c r="I23" s="48"/>
      <c r="J23" s="48"/>
      <c r="K23" s="48"/>
      <c r="L23" s="48"/>
    </row>
    <row r="24" spans="1:20" s="1" customFormat="1" ht="15.75" x14ac:dyDescent="0.25">
      <c r="A24" s="39" t="s">
        <v>519</v>
      </c>
      <c r="B24" s="39"/>
      <c r="C24" s="39"/>
      <c r="D24" s="39"/>
      <c r="E24" s="39"/>
      <c r="F24" s="39"/>
      <c r="G24" s="39"/>
      <c r="H24" s="39"/>
      <c r="I24" s="39"/>
      <c r="J24" s="39"/>
      <c r="K24" s="39"/>
      <c r="L24" s="39"/>
      <c r="M24" s="39"/>
      <c r="N24" s="39"/>
      <c r="O24" s="39"/>
      <c r="P24" s="39"/>
      <c r="Q24" s="39"/>
      <c r="R24" s="39"/>
      <c r="S24" s="39"/>
    </row>
    <row r="25" spans="1:20" ht="15.75" x14ac:dyDescent="0.25">
      <c r="A25" s="35"/>
      <c r="B25" s="35" t="s">
        <v>520</v>
      </c>
      <c r="C25" s="35"/>
      <c r="D25" s="35"/>
      <c r="E25" s="35"/>
      <c r="F25" s="35"/>
      <c r="G25" s="35"/>
      <c r="H25" s="35"/>
      <c r="I25" s="35"/>
      <c r="J25" s="35"/>
      <c r="K25" s="35"/>
      <c r="L25" s="79" t="s">
        <v>521</v>
      </c>
      <c r="M25" s="79"/>
      <c r="N25" s="79"/>
      <c r="O25" s="79"/>
      <c r="P25" s="79"/>
      <c r="Q25" s="79"/>
      <c r="R25" s="79"/>
      <c r="S25" s="79"/>
      <c r="T25" s="136"/>
    </row>
    <row r="26" spans="1:20" ht="15.75" x14ac:dyDescent="0.25">
      <c r="A26" s="35"/>
      <c r="B26" s="37" t="s">
        <v>1346</v>
      </c>
      <c r="C26" s="37"/>
      <c r="D26" s="35"/>
      <c r="E26" s="35"/>
      <c r="F26" s="35"/>
      <c r="G26" s="35"/>
      <c r="H26" s="35"/>
      <c r="I26" s="35"/>
      <c r="J26" s="35"/>
      <c r="K26" s="35"/>
      <c r="L26" s="80" t="str">
        <f>Figures!A1</f>
        <v>Figure A.  PCE Eligible Communities</v>
      </c>
      <c r="M26" s="79"/>
      <c r="N26" s="79"/>
      <c r="O26" s="79"/>
      <c r="P26" s="79"/>
      <c r="Q26" s="79"/>
      <c r="R26" s="79"/>
      <c r="S26" s="79"/>
      <c r="T26" s="136"/>
    </row>
    <row r="27" spans="1:20" ht="15.75" x14ac:dyDescent="0.25">
      <c r="A27" s="35"/>
      <c r="B27" s="37" t="s">
        <v>1347</v>
      </c>
      <c r="C27" s="36"/>
      <c r="D27" s="36"/>
      <c r="E27" s="37"/>
      <c r="F27" s="35"/>
      <c r="G27" s="35"/>
      <c r="H27" s="35"/>
      <c r="I27" s="35"/>
      <c r="J27" s="35"/>
      <c r="K27" s="35"/>
      <c r="L27" s="80" t="str">
        <f>Figures!A43</f>
        <v>Figure B.  Residential Electricity Rates in Power Cost Equalization Communities</v>
      </c>
      <c r="M27" s="79"/>
      <c r="N27" s="79"/>
      <c r="O27" s="79"/>
      <c r="P27" s="79"/>
      <c r="Q27" s="79"/>
      <c r="R27" s="79"/>
      <c r="S27" s="79"/>
      <c r="T27" s="136"/>
    </row>
    <row r="28" spans="1:20" ht="15.75" x14ac:dyDescent="0.25">
      <c r="A28" s="35"/>
      <c r="B28" s="34" t="s">
        <v>1348</v>
      </c>
      <c r="C28" s="33"/>
      <c r="D28" s="35"/>
      <c r="E28" s="35"/>
      <c r="F28" s="35"/>
      <c r="G28" s="35"/>
      <c r="H28" s="35"/>
      <c r="I28" s="35"/>
      <c r="J28" s="35"/>
      <c r="K28" s="35"/>
      <c r="L28" s="80" t="str">
        <f>Figures!A71</f>
        <v>Figure C.  Installed Capacity by Prime Mover by Certified Utilities (MW), 2021</v>
      </c>
      <c r="M28" s="79"/>
      <c r="N28" s="79"/>
      <c r="O28" s="79"/>
      <c r="P28" s="79"/>
      <c r="Q28" s="79"/>
      <c r="R28" s="79"/>
      <c r="S28" s="79"/>
      <c r="T28" s="136"/>
    </row>
    <row r="29" spans="1:20" ht="15.75" x14ac:dyDescent="0.25">
      <c r="A29" s="35"/>
      <c r="B29" s="33" t="s">
        <v>1349</v>
      </c>
      <c r="C29" s="33"/>
      <c r="D29" s="35"/>
      <c r="E29" s="35"/>
      <c r="F29" s="35"/>
      <c r="G29" s="35"/>
      <c r="H29" s="35"/>
      <c r="I29" s="35"/>
      <c r="J29" s="35"/>
      <c r="K29" s="35"/>
      <c r="L29" s="80" t="str">
        <f>Figures!A95</f>
        <v>Figure D.  Installed Capacity by Prime Mover by Certified Utilities (kW), 1962-2014</v>
      </c>
      <c r="M29" s="79"/>
      <c r="N29" s="79"/>
      <c r="O29" s="79"/>
      <c r="P29" s="79"/>
      <c r="Q29" s="79"/>
      <c r="R29" s="79"/>
      <c r="S29" s="79"/>
      <c r="T29" s="136"/>
    </row>
    <row r="30" spans="1:20" ht="15.75" x14ac:dyDescent="0.25">
      <c r="A30" s="35"/>
      <c r="B30" s="33" t="s">
        <v>1350</v>
      </c>
      <c r="C30" s="33"/>
      <c r="D30" s="35"/>
      <c r="E30" s="35"/>
      <c r="F30" s="35"/>
      <c r="G30" s="35"/>
      <c r="H30" s="35"/>
      <c r="I30" s="35"/>
      <c r="J30" s="35"/>
      <c r="K30" s="35"/>
      <c r="L30" s="80" t="str">
        <f>Figures!A116</f>
        <v>Figure E.  Net Generation by Fuel Type by Certified Utilities (MWh), 2014</v>
      </c>
      <c r="M30" s="79"/>
      <c r="N30" s="79"/>
      <c r="O30" s="79"/>
      <c r="P30" s="79"/>
      <c r="Q30" s="79"/>
      <c r="R30" s="79"/>
      <c r="S30" s="79"/>
      <c r="T30" s="136"/>
    </row>
    <row r="31" spans="1:20" ht="15.75" x14ac:dyDescent="0.25">
      <c r="A31" s="35"/>
      <c r="B31" s="33" t="s">
        <v>1351</v>
      </c>
      <c r="C31" s="33"/>
      <c r="D31" s="35"/>
      <c r="E31" s="35"/>
      <c r="F31" s="35"/>
      <c r="G31" s="35"/>
      <c r="H31" s="35"/>
      <c r="I31" s="35"/>
      <c r="J31" s="35"/>
      <c r="K31" s="35"/>
      <c r="L31" s="80" t="str">
        <f>Figures!A137</f>
        <v>Figure F.  Net Generation by Fuel Type by Certified Utilities (GWh), 1971-2014</v>
      </c>
      <c r="M31" s="79"/>
      <c r="N31" s="79"/>
      <c r="O31" s="79"/>
      <c r="P31" s="79"/>
      <c r="Q31" s="79"/>
      <c r="R31" s="79"/>
      <c r="S31" s="79"/>
      <c r="T31" s="136"/>
    </row>
    <row r="32" spans="1:20" ht="15.75" x14ac:dyDescent="0.25">
      <c r="A32" s="35"/>
      <c r="B32" s="33" t="s">
        <v>1352</v>
      </c>
      <c r="C32" s="33"/>
      <c r="D32" s="35"/>
      <c r="E32" s="35"/>
      <c r="F32" s="35"/>
      <c r="G32" s="35"/>
      <c r="H32" s="35"/>
      <c r="I32" s="35"/>
      <c r="J32" s="35"/>
      <c r="K32" s="35"/>
      <c r="L32" s="80" t="str">
        <f>Figures!A159</f>
        <v>Figure G.  Distribution of Fuel Used for Power Generation by Certified Utilities (MMBtu), 2014</v>
      </c>
      <c r="M32" s="79"/>
      <c r="N32" s="79"/>
      <c r="O32" s="79"/>
      <c r="P32" s="79"/>
      <c r="Q32" s="79"/>
      <c r="R32" s="79"/>
      <c r="S32" s="79"/>
      <c r="T32" s="136"/>
    </row>
    <row r="33" spans="1:20" ht="15.75" x14ac:dyDescent="0.25">
      <c r="A33" s="35"/>
      <c r="B33" s="33" t="s">
        <v>1353</v>
      </c>
      <c r="C33" s="33"/>
      <c r="D33" s="35"/>
      <c r="E33" s="35"/>
      <c r="F33" s="35"/>
      <c r="G33" s="35"/>
      <c r="H33" s="35"/>
      <c r="I33" s="35"/>
      <c r="J33" s="35"/>
      <c r="K33" s="35"/>
      <c r="L33" s="80" t="str">
        <f>Figures!A178</f>
        <v>Figure H.  Fuel Oil Used for Electricity Generation by Certified Utilities, by Energy Regions (%), 2014</v>
      </c>
      <c r="M33" s="79"/>
      <c r="N33" s="79"/>
      <c r="O33" s="79"/>
      <c r="P33" s="79"/>
      <c r="Q33" s="79"/>
      <c r="R33" s="79"/>
      <c r="S33" s="79"/>
      <c r="T33" s="136"/>
    </row>
    <row r="34" spans="1:20" ht="15.75" x14ac:dyDescent="0.25">
      <c r="A34" s="35"/>
      <c r="B34" s="33" t="s">
        <v>1354</v>
      </c>
      <c r="C34" s="33"/>
      <c r="D34" s="35"/>
      <c r="E34" s="35"/>
      <c r="F34" s="35"/>
      <c r="G34" s="35"/>
      <c r="H34" s="35"/>
      <c r="I34" s="35"/>
      <c r="J34" s="35"/>
      <c r="K34" s="35"/>
      <c r="L34" s="80" t="str">
        <f>Figures!A203</f>
        <v>Figure I.  Distribution of Sales, Revenue and Customer by Customer Type by Certified Utilities (%), 2014</v>
      </c>
      <c r="M34" s="79"/>
      <c r="N34" s="79"/>
      <c r="O34" s="79"/>
      <c r="P34" s="79"/>
      <c r="Q34" s="79"/>
      <c r="R34" s="79"/>
      <c r="S34" s="79"/>
      <c r="T34" s="136"/>
    </row>
    <row r="35" spans="1:20" ht="15.75" x14ac:dyDescent="0.25">
      <c r="A35" s="37"/>
      <c r="B35" s="33" t="s">
        <v>1355</v>
      </c>
      <c r="C35" s="33"/>
      <c r="D35" s="37"/>
      <c r="E35" s="37"/>
      <c r="F35" s="37"/>
      <c r="G35" s="37"/>
      <c r="H35" s="37"/>
      <c r="I35" s="37"/>
      <c r="J35" s="37"/>
      <c r="K35" s="37"/>
      <c r="L35" s="80" t="str">
        <f>Figures!A226</f>
        <v>Figure J.  Wind Net Generation in Alaska, 2008-2014</v>
      </c>
      <c r="M35" s="80"/>
      <c r="N35" s="80"/>
      <c r="O35" s="80"/>
      <c r="P35" s="80"/>
      <c r="Q35" s="80"/>
      <c r="R35" s="80"/>
      <c r="S35" s="80"/>
      <c r="T35" s="136"/>
    </row>
    <row r="36" spans="1:20" ht="15.75" x14ac:dyDescent="0.25">
      <c r="A36" s="45"/>
      <c r="B36" s="362" t="s">
        <v>522</v>
      </c>
      <c r="C36" s="362"/>
      <c r="D36" s="45"/>
      <c r="E36" s="45"/>
      <c r="F36" s="45"/>
      <c r="G36" s="45"/>
      <c r="H36" s="45"/>
      <c r="I36" s="45"/>
      <c r="J36" s="45"/>
      <c r="K36" s="45"/>
      <c r="L36" s="81"/>
      <c r="M36" s="82"/>
      <c r="N36" s="82"/>
      <c r="O36" s="82"/>
      <c r="P36" s="82"/>
      <c r="Q36" s="82"/>
      <c r="R36" s="82"/>
      <c r="S36" s="82"/>
      <c r="T36" s="136"/>
    </row>
    <row r="37" spans="1:20" ht="15.75" x14ac:dyDescent="0.25">
      <c r="A37" s="42"/>
      <c r="B37" s="44"/>
      <c r="C37" s="43" t="s">
        <v>523</v>
      </c>
      <c r="D37" s="42"/>
      <c r="E37" s="42"/>
      <c r="F37" s="42"/>
      <c r="G37" s="42"/>
      <c r="H37" s="42"/>
      <c r="I37" s="42"/>
      <c r="J37" s="42"/>
      <c r="K37" s="42"/>
      <c r="L37" s="83"/>
      <c r="M37" s="83"/>
      <c r="N37" s="83"/>
      <c r="O37" s="83"/>
      <c r="P37" s="83"/>
      <c r="Q37" s="83"/>
      <c r="R37" s="83"/>
      <c r="S37" s="83"/>
      <c r="T37" s="136"/>
    </row>
    <row r="38" spans="1:20" ht="15.75" x14ac:dyDescent="0.25">
      <c r="A38" s="42"/>
      <c r="B38" s="41" t="s">
        <v>1356</v>
      </c>
      <c r="C38" s="41"/>
      <c r="D38" s="42"/>
      <c r="E38" s="42"/>
      <c r="F38" s="42"/>
      <c r="G38" s="42"/>
      <c r="H38" s="42"/>
      <c r="I38" s="42"/>
      <c r="J38" s="42"/>
      <c r="K38" s="42"/>
      <c r="L38" s="83"/>
      <c r="M38" s="83"/>
      <c r="N38" s="83"/>
      <c r="O38" s="83"/>
      <c r="P38" s="83"/>
      <c r="Q38" s="83"/>
      <c r="R38" s="83"/>
      <c r="S38" s="83"/>
      <c r="T38" s="136"/>
    </row>
    <row r="39" spans="1:20" ht="15.75" x14ac:dyDescent="0.25">
      <c r="A39" s="42"/>
      <c r="B39" s="44"/>
      <c r="C39" s="43" t="s">
        <v>524</v>
      </c>
      <c r="D39" s="42"/>
      <c r="E39" s="42"/>
      <c r="F39" s="42"/>
      <c r="G39" s="42"/>
      <c r="H39" s="42"/>
      <c r="I39" s="42"/>
      <c r="J39" s="42"/>
      <c r="K39" s="42"/>
      <c r="L39" s="83"/>
      <c r="M39" s="83"/>
      <c r="N39" s="83"/>
      <c r="O39" s="83"/>
      <c r="P39" s="83"/>
      <c r="Q39" s="83"/>
      <c r="R39" s="83"/>
      <c r="S39" s="83"/>
      <c r="T39" s="136"/>
    </row>
    <row r="40" spans="1:20" ht="15.75" x14ac:dyDescent="0.25">
      <c r="A40" s="42"/>
      <c r="B40" s="41" t="s">
        <v>1357</v>
      </c>
      <c r="C40" s="41"/>
      <c r="D40" s="42"/>
      <c r="E40" s="42"/>
      <c r="F40" s="42"/>
      <c r="G40" s="42"/>
      <c r="H40" s="42"/>
      <c r="I40" s="42"/>
      <c r="J40" s="42"/>
      <c r="K40" s="42"/>
      <c r="L40" s="83"/>
      <c r="M40" s="83"/>
      <c r="N40" s="83"/>
      <c r="O40" s="83"/>
      <c r="P40" s="83"/>
      <c r="Q40" s="83"/>
      <c r="R40" s="83"/>
      <c r="S40" s="83"/>
      <c r="T40" s="136"/>
    </row>
    <row r="41" spans="1:20" ht="15.75" x14ac:dyDescent="0.25">
      <c r="A41" s="42"/>
      <c r="B41" s="41" t="s">
        <v>1358</v>
      </c>
      <c r="C41" s="41"/>
      <c r="D41" s="42"/>
      <c r="E41" s="42"/>
      <c r="F41" s="42"/>
      <c r="G41" s="42"/>
      <c r="H41" s="42"/>
      <c r="I41" s="42"/>
      <c r="J41" s="42"/>
      <c r="K41" s="42"/>
      <c r="L41" s="83"/>
      <c r="M41" s="83"/>
      <c r="N41" s="83"/>
      <c r="O41" s="83"/>
      <c r="P41" s="83"/>
      <c r="Q41" s="83"/>
      <c r="R41" s="83"/>
      <c r="S41" s="83"/>
      <c r="T41" s="136"/>
    </row>
    <row r="42" spans="1:20" ht="15.75" x14ac:dyDescent="0.25">
      <c r="A42" s="42"/>
      <c r="B42" s="40" t="s">
        <v>1359</v>
      </c>
      <c r="C42" s="41"/>
      <c r="D42" s="42"/>
      <c r="E42" s="42"/>
      <c r="F42" s="42"/>
      <c r="G42" s="42"/>
      <c r="H42" s="42"/>
      <c r="I42" s="42"/>
      <c r="J42" s="42"/>
      <c r="K42" s="42"/>
      <c r="L42" s="83"/>
      <c r="M42" s="83"/>
      <c r="N42" s="83"/>
      <c r="O42" s="83"/>
      <c r="P42" s="83"/>
      <c r="Q42" s="83"/>
      <c r="R42" s="83"/>
      <c r="S42" s="83"/>
      <c r="T42" s="136"/>
    </row>
    <row r="43" spans="1:20" ht="15.75" x14ac:dyDescent="0.25">
      <c r="A43" s="42"/>
      <c r="B43" s="41" t="s">
        <v>1360</v>
      </c>
      <c r="C43" s="41"/>
      <c r="D43" s="42"/>
      <c r="E43" s="42"/>
      <c r="F43" s="42"/>
      <c r="G43" s="42"/>
      <c r="H43" s="42"/>
      <c r="I43" s="42"/>
      <c r="J43" s="42"/>
      <c r="K43" s="42"/>
      <c r="L43" s="83"/>
      <c r="M43" s="83"/>
      <c r="N43" s="83"/>
      <c r="O43" s="83"/>
      <c r="P43" s="83"/>
      <c r="Q43" s="83"/>
      <c r="R43" s="83"/>
      <c r="S43" s="83"/>
      <c r="T43" s="136"/>
    </row>
    <row r="44" spans="1:20" ht="15.75" x14ac:dyDescent="0.25">
      <c r="A44" s="42"/>
      <c r="B44" s="41" t="s">
        <v>1361</v>
      </c>
      <c r="C44" s="41"/>
      <c r="D44" s="42"/>
      <c r="E44" s="42"/>
      <c r="F44" s="42"/>
      <c r="G44" s="42"/>
      <c r="H44" s="42"/>
      <c r="I44" s="42"/>
      <c r="J44" s="42"/>
      <c r="K44" s="42"/>
      <c r="L44" s="83"/>
      <c r="M44" s="83"/>
      <c r="N44" s="83"/>
      <c r="O44" s="83"/>
      <c r="P44" s="83"/>
      <c r="Q44" s="83"/>
      <c r="R44" s="83"/>
      <c r="S44" s="83"/>
      <c r="T44" s="136"/>
    </row>
    <row r="45" spans="1:20" ht="15.75" x14ac:dyDescent="0.25">
      <c r="A45" s="42"/>
      <c r="B45" s="41"/>
      <c r="C45" s="43" t="s">
        <v>525</v>
      </c>
      <c r="D45" s="42"/>
      <c r="E45" s="42"/>
      <c r="F45" s="42"/>
      <c r="G45" s="42"/>
      <c r="H45" s="42"/>
      <c r="I45" s="42"/>
      <c r="J45" s="42"/>
      <c r="K45" s="42"/>
      <c r="L45" s="83"/>
      <c r="M45" s="83"/>
      <c r="N45" s="83"/>
      <c r="O45" s="83"/>
      <c r="P45" s="83"/>
      <c r="Q45" s="83"/>
      <c r="R45" s="83"/>
      <c r="S45" s="83"/>
      <c r="T45" s="136"/>
    </row>
    <row r="46" spans="1:20" ht="15.75" x14ac:dyDescent="0.25">
      <c r="A46" s="42"/>
      <c r="B46" s="41" t="s">
        <v>1362</v>
      </c>
      <c r="C46" s="41"/>
      <c r="D46" s="42"/>
      <c r="E46" s="42"/>
      <c r="F46" s="42"/>
      <c r="G46" s="42"/>
      <c r="H46" s="42"/>
      <c r="I46" s="42"/>
      <c r="J46" s="42"/>
      <c r="K46" s="42"/>
      <c r="L46" s="83"/>
      <c r="M46" s="83"/>
      <c r="N46" s="83"/>
      <c r="O46" s="83"/>
      <c r="P46" s="83"/>
      <c r="Q46" s="83"/>
      <c r="R46" s="83"/>
      <c r="S46" s="83"/>
      <c r="T46" s="136"/>
    </row>
    <row r="47" spans="1:20" ht="15.75" x14ac:dyDescent="0.25">
      <c r="A47" s="42"/>
      <c r="B47" s="41" t="s">
        <v>1363</v>
      </c>
      <c r="C47" s="41"/>
      <c r="D47" s="42"/>
      <c r="E47" s="42"/>
      <c r="F47" s="42"/>
      <c r="G47" s="42"/>
      <c r="H47" s="42"/>
      <c r="I47" s="42"/>
      <c r="J47" s="42"/>
      <c r="K47" s="42"/>
      <c r="L47" s="80"/>
      <c r="M47" s="80"/>
      <c r="N47" s="80"/>
      <c r="O47" s="80"/>
      <c r="P47" s="80"/>
      <c r="Q47" s="80"/>
      <c r="R47" s="80"/>
      <c r="S47" s="80"/>
      <c r="T47" s="136"/>
    </row>
    <row r="48" spans="1:20" ht="15.75" x14ac:dyDescent="0.25">
      <c r="A48" s="42"/>
      <c r="B48" s="41" t="s">
        <v>1364</v>
      </c>
      <c r="C48" s="41"/>
      <c r="D48" s="42"/>
      <c r="E48" s="42"/>
      <c r="F48" s="42"/>
      <c r="G48" s="42"/>
      <c r="H48" s="42"/>
      <c r="I48" s="42"/>
      <c r="J48" s="42"/>
      <c r="K48" s="42"/>
      <c r="L48" s="80"/>
      <c r="M48" s="80"/>
      <c r="N48" s="80"/>
      <c r="O48" s="80"/>
      <c r="P48" s="80"/>
      <c r="Q48" s="80"/>
      <c r="R48" s="80"/>
      <c r="S48" s="80"/>
      <c r="T48" s="136"/>
    </row>
    <row r="49" spans="1:20" ht="15.75" x14ac:dyDescent="0.25">
      <c r="A49" s="31"/>
      <c r="B49" s="28" t="s">
        <v>526</v>
      </c>
      <c r="C49" s="32"/>
      <c r="D49" s="31"/>
      <c r="E49" s="31"/>
      <c r="F49" s="31"/>
      <c r="G49" s="31"/>
      <c r="H49" s="31"/>
      <c r="I49" s="31"/>
      <c r="J49" s="31"/>
      <c r="K49" s="31"/>
      <c r="L49" s="80"/>
      <c r="M49" s="80"/>
      <c r="N49" s="80"/>
      <c r="O49" s="80"/>
      <c r="P49" s="80"/>
      <c r="Q49" s="80"/>
      <c r="R49" s="80"/>
      <c r="S49" s="80"/>
      <c r="T49" s="136"/>
    </row>
    <row r="50" spans="1:20" ht="15.75" x14ac:dyDescent="0.25">
      <c r="A50" s="31"/>
      <c r="B50" s="28"/>
      <c r="C50" s="32" t="s">
        <v>523</v>
      </c>
      <c r="D50" s="31"/>
      <c r="E50" s="31"/>
      <c r="F50" s="31"/>
      <c r="G50" s="31"/>
      <c r="H50" s="31"/>
      <c r="I50" s="31"/>
      <c r="J50" s="31"/>
      <c r="K50" s="31"/>
      <c r="L50" s="80"/>
      <c r="M50" s="80"/>
      <c r="N50" s="80"/>
      <c r="O50" s="80"/>
      <c r="P50" s="80"/>
      <c r="Q50" s="80"/>
      <c r="R50" s="80"/>
      <c r="S50" s="80"/>
      <c r="T50" s="136"/>
    </row>
    <row r="51" spans="1:20" ht="15.75" x14ac:dyDescent="0.25">
      <c r="A51" s="31"/>
      <c r="B51" s="30" t="s">
        <v>1365</v>
      </c>
      <c r="C51" s="29"/>
      <c r="D51" s="31"/>
      <c r="E51" s="31"/>
      <c r="F51" s="31"/>
      <c r="G51" s="31"/>
      <c r="H51" s="31"/>
      <c r="I51" s="31"/>
      <c r="J51" s="31"/>
      <c r="K51" s="31"/>
      <c r="L51" s="80"/>
      <c r="M51" s="80"/>
      <c r="N51" s="80"/>
      <c r="O51" s="80"/>
      <c r="P51" s="80"/>
      <c r="Q51" s="80"/>
      <c r="R51" s="80"/>
      <c r="S51" s="80"/>
      <c r="T51" s="136"/>
    </row>
    <row r="52" spans="1:20" ht="15.75" x14ac:dyDescent="0.25">
      <c r="A52" s="31"/>
      <c r="B52" s="30"/>
      <c r="C52" s="32" t="s">
        <v>384</v>
      </c>
      <c r="D52" s="31"/>
      <c r="E52" s="31"/>
      <c r="F52" s="31"/>
      <c r="G52" s="31"/>
      <c r="H52" s="31"/>
      <c r="I52" s="31"/>
      <c r="J52" s="31"/>
      <c r="K52" s="31"/>
      <c r="L52" s="80"/>
      <c r="M52" s="80"/>
      <c r="N52" s="80"/>
      <c r="O52" s="80"/>
      <c r="P52" s="80"/>
      <c r="Q52" s="80"/>
      <c r="R52" s="80"/>
      <c r="S52" s="80"/>
      <c r="T52" s="136"/>
    </row>
    <row r="53" spans="1:20" ht="15.75" x14ac:dyDescent="0.25">
      <c r="A53" s="31"/>
      <c r="B53" s="30" t="s">
        <v>1368</v>
      </c>
      <c r="C53" s="29"/>
      <c r="D53" s="31"/>
      <c r="E53" s="31"/>
      <c r="F53" s="31"/>
      <c r="G53" s="31"/>
      <c r="H53" s="31"/>
      <c r="I53" s="31"/>
      <c r="J53" s="31"/>
      <c r="K53" s="31"/>
      <c r="L53" s="80"/>
      <c r="M53" s="80"/>
      <c r="N53" s="80"/>
      <c r="O53" s="80"/>
      <c r="P53" s="80"/>
      <c r="Q53" s="80"/>
      <c r="R53" s="80"/>
      <c r="S53" s="80"/>
      <c r="T53" s="136"/>
    </row>
    <row r="54" spans="1:20" ht="15.75" x14ac:dyDescent="0.25">
      <c r="A54" s="31"/>
      <c r="B54" s="30"/>
      <c r="C54" s="32" t="s">
        <v>525</v>
      </c>
      <c r="D54" s="31"/>
      <c r="E54" s="31"/>
      <c r="F54" s="31"/>
      <c r="G54" s="31"/>
      <c r="H54" s="31"/>
      <c r="I54" s="31"/>
      <c r="J54" s="31"/>
      <c r="K54" s="31"/>
      <c r="L54" s="80"/>
      <c r="M54" s="80"/>
      <c r="N54" s="80"/>
      <c r="O54" s="80"/>
      <c r="P54" s="80"/>
      <c r="Q54" s="80"/>
      <c r="R54" s="80"/>
      <c r="S54" s="80"/>
      <c r="T54" s="136"/>
    </row>
    <row r="55" spans="1:20" ht="15.75" x14ac:dyDescent="0.25">
      <c r="A55" s="31"/>
      <c r="B55" s="30" t="s">
        <v>1366</v>
      </c>
      <c r="C55" s="29"/>
      <c r="D55" s="31"/>
      <c r="E55" s="31"/>
      <c r="F55" s="31"/>
      <c r="G55" s="31"/>
      <c r="H55" s="31"/>
      <c r="I55" s="31"/>
      <c r="J55" s="31"/>
      <c r="K55" s="31"/>
      <c r="L55" s="80"/>
      <c r="M55" s="80"/>
      <c r="N55" s="80"/>
      <c r="O55" s="80"/>
      <c r="P55" s="80"/>
      <c r="Q55" s="80"/>
      <c r="R55" s="80"/>
      <c r="S55" s="80"/>
      <c r="T55" s="136"/>
    </row>
    <row r="56" spans="1:20" ht="15.75" x14ac:dyDescent="0.25">
      <c r="A56" s="31"/>
      <c r="B56" s="30" t="s">
        <v>1367</v>
      </c>
      <c r="C56" s="29"/>
      <c r="D56" s="31"/>
      <c r="E56" s="31"/>
      <c r="F56" s="31"/>
      <c r="G56" s="31"/>
      <c r="H56" s="31"/>
      <c r="I56" s="31"/>
      <c r="J56" s="31"/>
      <c r="K56" s="31"/>
      <c r="L56" s="80"/>
      <c r="M56" s="80"/>
      <c r="N56" s="80"/>
      <c r="O56" s="80"/>
      <c r="P56" s="80"/>
      <c r="Q56" s="80"/>
      <c r="R56" s="80"/>
      <c r="S56" s="80"/>
      <c r="T56" s="136"/>
    </row>
    <row r="57" spans="1:20" ht="15.75" x14ac:dyDescent="0.25">
      <c r="A57" s="48"/>
      <c r="B57" s="56"/>
      <c r="C57" s="48"/>
      <c r="D57" s="48"/>
      <c r="E57" s="48"/>
      <c r="F57" s="48"/>
      <c r="G57" s="48"/>
      <c r="H57" s="48"/>
      <c r="I57" s="48"/>
      <c r="J57" s="48"/>
      <c r="K57" s="48"/>
      <c r="L57" s="48"/>
      <c r="M57" s="48"/>
      <c r="N57" s="48"/>
      <c r="O57" s="48"/>
      <c r="P57" s="48"/>
      <c r="Q57" s="48"/>
      <c r="R57" s="48"/>
      <c r="S57" s="48"/>
    </row>
    <row r="58" spans="1:20" ht="15.75" x14ac:dyDescent="0.25">
      <c r="A58" s="48"/>
      <c r="B58" s="56"/>
      <c r="C58" s="48"/>
      <c r="D58" s="48"/>
      <c r="E58" s="48"/>
      <c r="F58" s="48"/>
      <c r="G58" s="48"/>
      <c r="H58" s="48"/>
      <c r="I58" s="48"/>
      <c r="J58" s="48"/>
      <c r="K58" s="48"/>
      <c r="L58" s="48"/>
      <c r="M58" s="48"/>
      <c r="N58" s="48"/>
      <c r="O58" s="48"/>
      <c r="P58" s="48"/>
      <c r="Q58" s="48"/>
      <c r="R58" s="48"/>
      <c r="S58" s="48"/>
    </row>
  </sheetData>
  <mergeCells count="2">
    <mergeCell ref="A1:C1"/>
    <mergeCell ref="B36:C36"/>
  </mergeCells>
  <hyperlinks>
    <hyperlink ref="A14" r:id="rId1" xr:uid="{DFB0EDB2-D905-4940-AC94-5FC6583C9F79}"/>
    <hyperlink ref="A20" r:id="rId2" xr:uid="{A7C594B9-7BE2-44C2-AF73-F5055A19D084}"/>
    <hyperlink ref="A19" r:id="rId3" xr:uid="{EDD2AC87-436B-4468-ACF7-2A02DB19E2DC}"/>
    <hyperlink ref="A21" r:id="rId4" xr:uid="{87F7BA6C-CA19-462F-9759-5F8409C30EE8}"/>
  </hyperlinks>
  <pageMargins left="0.7" right="0.7" top="0.75" bottom="0.75" header="0.3" footer="0.3"/>
  <pageSetup orientation="portrait" horizontalDpi="4294967293" verticalDpi="4294967293"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E10"/>
  <sheetViews>
    <sheetView workbookViewId="0">
      <selection activeCell="A2" sqref="A2"/>
    </sheetView>
  </sheetViews>
  <sheetFormatPr defaultRowHeight="15" x14ac:dyDescent="0.25"/>
  <cols>
    <col min="1" max="1" width="15.42578125" customWidth="1"/>
    <col min="2" max="2" width="12.85546875" bestFit="1" customWidth="1"/>
    <col min="3" max="3" width="11" bestFit="1" customWidth="1"/>
    <col min="4" max="4" width="8.7109375" bestFit="1" customWidth="1"/>
    <col min="5" max="5" width="8.85546875" bestFit="1" customWidth="1"/>
  </cols>
  <sheetData>
    <row r="1" spans="1:5" x14ac:dyDescent="0.25">
      <c r="A1" s="3" t="s">
        <v>2209</v>
      </c>
    </row>
    <row r="2" spans="1:5" ht="45" x14ac:dyDescent="0.25">
      <c r="A2" s="10" t="s">
        <v>16</v>
      </c>
      <c r="B2" s="10" t="s">
        <v>17</v>
      </c>
      <c r="C2" s="10" t="s">
        <v>18</v>
      </c>
      <c r="D2" s="10" t="s">
        <v>19</v>
      </c>
      <c r="E2" s="10" t="s">
        <v>20</v>
      </c>
    </row>
    <row r="3" spans="1:5" x14ac:dyDescent="0.25">
      <c r="A3" s="4" t="s">
        <v>1369</v>
      </c>
      <c r="B3" s="4">
        <v>39</v>
      </c>
      <c r="C3" s="11">
        <v>0.3728375556711665</v>
      </c>
      <c r="D3" s="11">
        <v>0.20715881467861852</v>
      </c>
      <c r="E3" s="331">
        <v>0.1739783289128938</v>
      </c>
    </row>
    <row r="4" spans="1:5" x14ac:dyDescent="0.25">
      <c r="A4" s="5" t="s">
        <v>22</v>
      </c>
      <c r="B4" s="5">
        <v>118</v>
      </c>
      <c r="C4" s="12">
        <v>0.52200313507213225</v>
      </c>
      <c r="D4" s="12">
        <v>0.29401615292070937</v>
      </c>
      <c r="E4" s="332">
        <v>0.22790065288468941</v>
      </c>
    </row>
    <row r="5" spans="1:5" x14ac:dyDescent="0.25">
      <c r="A5" s="5" t="s">
        <v>23</v>
      </c>
      <c r="B5" s="5">
        <v>25</v>
      </c>
      <c r="C5" s="12">
        <v>0.73736623833114134</v>
      </c>
      <c r="D5" s="12">
        <v>0.39024191840159433</v>
      </c>
      <c r="E5" s="332">
        <v>0.3477773291585145</v>
      </c>
    </row>
    <row r="6" spans="1:5" x14ac:dyDescent="0.25">
      <c r="A6" s="5" t="s">
        <v>24</v>
      </c>
      <c r="B6" s="5">
        <v>6</v>
      </c>
      <c r="C6" s="12">
        <v>0.86865975793316808</v>
      </c>
      <c r="D6" s="12">
        <v>0.42432783116488915</v>
      </c>
      <c r="E6" s="332">
        <v>0.44404923651119965</v>
      </c>
    </row>
    <row r="7" spans="1:5" x14ac:dyDescent="0.25">
      <c r="A7" s="5" t="s">
        <v>25</v>
      </c>
      <c r="B7" s="5">
        <v>0</v>
      </c>
      <c r="C7" s="12"/>
      <c r="D7" s="12"/>
      <c r="E7" s="332"/>
    </row>
    <row r="8" spans="1:5" x14ac:dyDescent="0.25">
      <c r="A8" s="6" t="s">
        <v>26</v>
      </c>
      <c r="B8" s="6">
        <v>5</v>
      </c>
      <c r="C8" s="13">
        <v>1.2837586493969422</v>
      </c>
      <c r="D8" s="13">
        <v>0.62802311538050026</v>
      </c>
      <c r="E8" s="333">
        <v>0.6577695890550167</v>
      </c>
    </row>
    <row r="9" spans="1:5" x14ac:dyDescent="0.25">
      <c r="A9" s="2" t="s">
        <v>15</v>
      </c>
      <c r="B9" s="2">
        <v>193</v>
      </c>
      <c r="C9" s="2"/>
      <c r="D9" s="2"/>
      <c r="E9" s="2"/>
    </row>
    <row r="10" spans="1:5" x14ac:dyDescent="0.25">
      <c r="A10" s="73" t="s">
        <v>559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E24"/>
  <sheetViews>
    <sheetView workbookViewId="0">
      <selection activeCell="A2" sqref="A2:E2"/>
    </sheetView>
  </sheetViews>
  <sheetFormatPr defaultRowHeight="15" x14ac:dyDescent="0.25"/>
  <cols>
    <col min="1" max="1" width="15.42578125" customWidth="1"/>
    <col min="4" max="4" width="9.140625" customWidth="1"/>
    <col min="5" max="5" width="23.5703125" customWidth="1"/>
  </cols>
  <sheetData>
    <row r="1" spans="1:5" x14ac:dyDescent="0.25">
      <c r="A1" s="3" t="s">
        <v>2210</v>
      </c>
      <c r="B1" s="3"/>
      <c r="C1" s="3"/>
      <c r="D1" s="3"/>
      <c r="E1" s="3"/>
    </row>
    <row r="2" spans="1:5" ht="15" customHeight="1" x14ac:dyDescent="0.25">
      <c r="A2" s="364" t="s">
        <v>2152</v>
      </c>
      <c r="B2" s="364"/>
      <c r="C2" s="364"/>
      <c r="D2" s="364"/>
      <c r="E2" s="364"/>
    </row>
    <row r="3" spans="1:5" ht="15" customHeight="1" x14ac:dyDescent="0.25">
      <c r="A3" s="365" t="s">
        <v>27</v>
      </c>
      <c r="B3" s="365"/>
      <c r="C3" s="365"/>
      <c r="D3" s="365"/>
      <c r="E3" s="365"/>
    </row>
    <row r="4" spans="1:5" ht="45" customHeight="1" x14ac:dyDescent="0.25">
      <c r="A4" s="10" t="s">
        <v>16</v>
      </c>
      <c r="B4" s="10" t="s">
        <v>28</v>
      </c>
      <c r="C4" s="10" t="s">
        <v>29</v>
      </c>
      <c r="D4" s="10" t="s">
        <v>30</v>
      </c>
      <c r="E4" s="10" t="s">
        <v>31</v>
      </c>
    </row>
    <row r="5" spans="1:5" x14ac:dyDescent="0.25">
      <c r="A5" s="4" t="s">
        <v>21</v>
      </c>
      <c r="B5" s="192">
        <v>272.11904761904759</v>
      </c>
      <c r="C5" s="192">
        <v>433.01056693380826</v>
      </c>
      <c r="D5" s="192">
        <v>769.0450928381963</v>
      </c>
      <c r="E5" s="191">
        <v>0.67651654960113905</v>
      </c>
    </row>
    <row r="6" spans="1:5" x14ac:dyDescent="0.25">
      <c r="A6" s="5" t="s">
        <v>22</v>
      </c>
      <c r="B6" s="192">
        <v>155.28489483747609</v>
      </c>
      <c r="C6" s="192">
        <v>363.17599648729083</v>
      </c>
      <c r="D6" s="192">
        <v>523.73711340206182</v>
      </c>
      <c r="E6" s="191">
        <v>0.77416721592198101</v>
      </c>
    </row>
    <row r="7" spans="1:5" x14ac:dyDescent="0.25">
      <c r="A7" s="5" t="s">
        <v>23</v>
      </c>
      <c r="B7" s="192">
        <v>132.84469696969697</v>
      </c>
      <c r="C7" s="192">
        <v>260.96079632465546</v>
      </c>
      <c r="D7" s="192">
        <v>455.48333333333335</v>
      </c>
      <c r="E7" s="191">
        <v>0.83354204883903715</v>
      </c>
    </row>
    <row r="8" spans="1:5" x14ac:dyDescent="0.25">
      <c r="A8" s="5" t="s">
        <v>24</v>
      </c>
      <c r="B8" s="192">
        <v>127.26647564469914</v>
      </c>
      <c r="C8" s="192">
        <v>213.90652173913043</v>
      </c>
      <c r="D8" s="192">
        <v>345.71527777777777</v>
      </c>
      <c r="E8" s="191">
        <v>0.85299145299145296</v>
      </c>
    </row>
    <row r="9" spans="1:5" x14ac:dyDescent="0.25">
      <c r="A9" s="5" t="s">
        <v>25</v>
      </c>
      <c r="B9" s="192"/>
      <c r="C9" s="192"/>
      <c r="D9" s="192"/>
      <c r="E9" s="191"/>
    </row>
    <row r="10" spans="1:5" x14ac:dyDescent="0.25">
      <c r="A10" s="6" t="s">
        <v>26</v>
      </c>
      <c r="B10" s="192">
        <v>90.598130841121488</v>
      </c>
      <c r="C10" s="192">
        <v>222.52649006622516</v>
      </c>
      <c r="D10" s="192">
        <v>262.85875706214688</v>
      </c>
      <c r="E10" s="191">
        <v>0.75293364879544067</v>
      </c>
    </row>
    <row r="11" spans="1:5" ht="15" customHeight="1" x14ac:dyDescent="0.25">
      <c r="A11" s="364" t="s">
        <v>2153</v>
      </c>
      <c r="B11" s="364"/>
      <c r="C11" s="364"/>
      <c r="D11" s="364"/>
      <c r="E11" s="364"/>
    </row>
    <row r="12" spans="1:5" ht="15" customHeight="1" x14ac:dyDescent="0.25">
      <c r="A12" s="365" t="s">
        <v>27</v>
      </c>
      <c r="B12" s="365"/>
      <c r="C12" s="365"/>
      <c r="D12" s="365"/>
      <c r="E12" s="365"/>
    </row>
    <row r="13" spans="1:5" ht="45" customHeight="1" x14ac:dyDescent="0.25">
      <c r="A13" s="10" t="s">
        <v>16</v>
      </c>
      <c r="B13" s="10" t="s">
        <v>28</v>
      </c>
      <c r="C13" s="10" t="s">
        <v>29</v>
      </c>
      <c r="D13" s="10" t="s">
        <v>30</v>
      </c>
      <c r="E13" s="10" t="s">
        <v>31</v>
      </c>
    </row>
    <row r="14" spans="1:5" x14ac:dyDescent="0.25">
      <c r="A14" s="4" t="s">
        <v>21</v>
      </c>
      <c r="B14" s="192">
        <v>225.34188034188034</v>
      </c>
      <c r="C14" s="192">
        <v>510.20564063502246</v>
      </c>
      <c r="D14" s="192">
        <v>1007.8586666666666</v>
      </c>
      <c r="E14" s="191">
        <v>0.6213359381724981</v>
      </c>
    </row>
    <row r="15" spans="1:5" x14ac:dyDescent="0.25">
      <c r="A15" s="5" t="s">
        <v>22</v>
      </c>
      <c r="B15" s="192">
        <v>5.3846033423349375</v>
      </c>
      <c r="C15" s="192">
        <v>330.85194197546321</v>
      </c>
      <c r="D15" s="192">
        <v>635.69217687074831</v>
      </c>
      <c r="E15" s="191">
        <v>0.72504167797372743</v>
      </c>
    </row>
    <row r="16" spans="1:5" x14ac:dyDescent="0.25">
      <c r="A16" s="5" t="s">
        <v>23</v>
      </c>
      <c r="B16" s="192">
        <v>132.43939393939394</v>
      </c>
      <c r="C16" s="192">
        <v>295.55375951611222</v>
      </c>
      <c r="D16" s="192">
        <v>512.16719745222929</v>
      </c>
      <c r="E16" s="191">
        <v>0.79496482967045567</v>
      </c>
    </row>
    <row r="17" spans="1:5" x14ac:dyDescent="0.25">
      <c r="A17" s="5" t="s">
        <v>24</v>
      </c>
      <c r="B17" s="192">
        <v>89.36363636363636</v>
      </c>
      <c r="C17" s="192">
        <v>206.91056910569105</v>
      </c>
      <c r="D17" s="192">
        <v>377.33796296296299</v>
      </c>
      <c r="E17" s="191">
        <v>0.88566849343397791</v>
      </c>
    </row>
    <row r="18" spans="1:5" x14ac:dyDescent="0.25">
      <c r="A18" s="5" t="s">
        <v>25</v>
      </c>
      <c r="B18" s="192"/>
      <c r="C18" s="192"/>
      <c r="D18" s="192"/>
      <c r="E18" s="191"/>
    </row>
    <row r="19" spans="1:5" x14ac:dyDescent="0.25">
      <c r="A19" s="5" t="s">
        <v>26</v>
      </c>
      <c r="B19" s="192">
        <v>73.214953271028037</v>
      </c>
      <c r="C19" s="192">
        <v>260.82595134123517</v>
      </c>
      <c r="D19" s="192">
        <v>301.32</v>
      </c>
      <c r="E19" s="191">
        <v>0.7555249411629642</v>
      </c>
    </row>
    <row r="20" spans="1:5" ht="15" customHeight="1" x14ac:dyDescent="0.25">
      <c r="A20" s="196"/>
      <c r="B20" s="196"/>
      <c r="C20" s="196"/>
      <c r="D20" s="196"/>
      <c r="E20" s="196"/>
    </row>
    <row r="21" spans="1:5" x14ac:dyDescent="0.25">
      <c r="A21" s="197"/>
      <c r="B21" s="197"/>
      <c r="C21" s="197"/>
      <c r="D21" s="197"/>
      <c r="E21" s="197"/>
    </row>
    <row r="22" spans="1:5" x14ac:dyDescent="0.25">
      <c r="A22" s="197"/>
      <c r="B22" s="197"/>
      <c r="C22" s="197"/>
      <c r="D22" s="197"/>
      <c r="E22" s="197"/>
    </row>
    <row r="23" spans="1:5" x14ac:dyDescent="0.25">
      <c r="A23" s="197"/>
      <c r="B23" s="197"/>
      <c r="C23" s="197"/>
      <c r="D23" s="197"/>
      <c r="E23" s="197"/>
    </row>
    <row r="24" spans="1:5" x14ac:dyDescent="0.25">
      <c r="A24" s="197"/>
      <c r="B24" s="197"/>
      <c r="C24" s="197"/>
      <c r="D24" s="197"/>
      <c r="E24" s="197"/>
    </row>
  </sheetData>
  <mergeCells count="4">
    <mergeCell ref="A2:E2"/>
    <mergeCell ref="A11:E11"/>
    <mergeCell ref="A3:E3"/>
    <mergeCell ref="A12:E1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I28"/>
  <sheetViews>
    <sheetView workbookViewId="0"/>
  </sheetViews>
  <sheetFormatPr defaultRowHeight="15" x14ac:dyDescent="0.25"/>
  <cols>
    <col min="1" max="1" width="28.5703125" customWidth="1"/>
    <col min="2" max="2" width="12.140625" customWidth="1"/>
    <col min="3" max="3" width="16.5703125" customWidth="1"/>
    <col min="4" max="4" width="12.85546875" bestFit="1" customWidth="1"/>
    <col min="5" max="5" width="6.5703125" bestFit="1" customWidth="1"/>
    <col min="6" max="6" width="6.5703125" customWidth="1"/>
    <col min="7" max="7" width="8.140625" customWidth="1"/>
    <col min="8" max="8" width="12" bestFit="1" customWidth="1"/>
    <col min="9" max="9" width="9.85546875" customWidth="1"/>
  </cols>
  <sheetData>
    <row r="1" spans="1:9" x14ac:dyDescent="0.25">
      <c r="A1" s="3" t="s">
        <v>2211</v>
      </c>
    </row>
    <row r="2" spans="1:9" s="148" customFormat="1" ht="60" x14ac:dyDescent="0.25">
      <c r="A2" s="151" t="s">
        <v>0</v>
      </c>
      <c r="B2" s="151" t="s">
        <v>32</v>
      </c>
      <c r="C2" s="151" t="s">
        <v>33</v>
      </c>
      <c r="D2" s="151" t="s">
        <v>34</v>
      </c>
      <c r="E2" s="151" t="s">
        <v>35</v>
      </c>
      <c r="F2" s="151" t="s">
        <v>1050</v>
      </c>
      <c r="G2" s="151" t="s">
        <v>1370</v>
      </c>
      <c r="H2" s="151" t="s">
        <v>36</v>
      </c>
      <c r="I2" s="151" t="s">
        <v>37</v>
      </c>
    </row>
    <row r="3" spans="1:9" x14ac:dyDescent="0.25">
      <c r="A3" t="s">
        <v>4</v>
      </c>
      <c r="B3" s="15">
        <v>0</v>
      </c>
      <c r="C3" s="15">
        <v>56.067</v>
      </c>
      <c r="D3" s="15">
        <v>1.5890000000000002</v>
      </c>
      <c r="E3" s="15">
        <v>1.385</v>
      </c>
      <c r="F3" s="15">
        <v>0</v>
      </c>
      <c r="G3" s="15">
        <v>0</v>
      </c>
      <c r="H3" s="15">
        <v>59.040999999999997</v>
      </c>
      <c r="I3" s="91">
        <v>1.8637450558638964</v>
      </c>
    </row>
    <row r="4" spans="1:9" x14ac:dyDescent="0.25">
      <c r="A4" t="s">
        <v>5</v>
      </c>
      <c r="B4" s="15">
        <v>0</v>
      </c>
      <c r="C4" s="15">
        <v>33.466999999999999</v>
      </c>
      <c r="D4" s="15">
        <v>0</v>
      </c>
      <c r="E4" s="15">
        <v>3.1000000000000005</v>
      </c>
      <c r="F4" s="15">
        <v>0</v>
      </c>
      <c r="G4" s="15">
        <v>0</v>
      </c>
      <c r="H4" s="15">
        <v>36.567</v>
      </c>
      <c r="I4" s="91">
        <v>1.1543091319214631</v>
      </c>
    </row>
    <row r="5" spans="1:9" x14ac:dyDescent="0.25">
      <c r="A5" t="s">
        <v>6</v>
      </c>
      <c r="B5" s="15">
        <v>0</v>
      </c>
      <c r="C5" s="15">
        <v>40.284800000000011</v>
      </c>
      <c r="D5" s="15">
        <v>1.0270000000000001</v>
      </c>
      <c r="E5" s="15">
        <v>0.41400000000000003</v>
      </c>
      <c r="F5" s="15">
        <v>0</v>
      </c>
      <c r="G5" s="15">
        <v>0.125</v>
      </c>
      <c r="H5" s="15">
        <v>41.850800000000014</v>
      </c>
      <c r="I5" s="91">
        <v>1.3211026504284951</v>
      </c>
    </row>
    <row r="6" spans="1:9" x14ac:dyDescent="0.25">
      <c r="A6" t="s">
        <v>7</v>
      </c>
      <c r="B6" s="15">
        <v>5.3</v>
      </c>
      <c r="C6" s="15">
        <v>30.409999999999997</v>
      </c>
      <c r="D6" s="15">
        <v>25.7</v>
      </c>
      <c r="E6" s="15">
        <v>0</v>
      </c>
      <c r="F6" s="15">
        <v>0</v>
      </c>
      <c r="G6" s="15">
        <v>1</v>
      </c>
      <c r="H6" s="15">
        <v>62.41</v>
      </c>
      <c r="I6" s="91">
        <v>1.9700941538331969</v>
      </c>
    </row>
    <row r="7" spans="1:9" x14ac:dyDescent="0.25">
      <c r="A7" t="s">
        <v>8</v>
      </c>
      <c r="B7" s="15">
        <v>0</v>
      </c>
      <c r="C7" s="15">
        <v>39.076000000000008</v>
      </c>
      <c r="D7" s="15">
        <v>34.199999999999996</v>
      </c>
      <c r="E7" s="15">
        <v>9</v>
      </c>
      <c r="F7" s="15">
        <v>0</v>
      </c>
      <c r="G7" s="15">
        <v>5</v>
      </c>
      <c r="H7" s="15">
        <v>87.27600000000001</v>
      </c>
      <c r="I7" s="91">
        <v>2.7550382530034629</v>
      </c>
    </row>
    <row r="8" spans="1:9" x14ac:dyDescent="0.25">
      <c r="A8" t="s">
        <v>9</v>
      </c>
      <c r="B8" s="15">
        <v>0</v>
      </c>
      <c r="C8" s="15">
        <v>60.3</v>
      </c>
      <c r="D8" s="15">
        <v>0</v>
      </c>
      <c r="E8" s="15">
        <v>6.08</v>
      </c>
      <c r="F8" s="15">
        <v>1.2E-2</v>
      </c>
      <c r="G8" s="15">
        <v>0.88500000000000001</v>
      </c>
      <c r="H8" s="15">
        <v>67.277000000000001</v>
      </c>
      <c r="I8" s="91">
        <v>2.1237305622085563</v>
      </c>
    </row>
    <row r="9" spans="1:9" x14ac:dyDescent="0.25">
      <c r="A9" t="s">
        <v>10</v>
      </c>
      <c r="B9" s="15">
        <v>42.7</v>
      </c>
      <c r="C9" s="15">
        <v>32.5</v>
      </c>
      <c r="D9" s="15">
        <v>0</v>
      </c>
      <c r="E9" s="15">
        <v>0</v>
      </c>
      <c r="F9" s="15">
        <v>0</v>
      </c>
      <c r="G9" s="15">
        <v>0</v>
      </c>
      <c r="H9" s="15">
        <v>75.2</v>
      </c>
      <c r="I9" s="91">
        <v>2.3738356091693067</v>
      </c>
    </row>
    <row r="10" spans="1:9" x14ac:dyDescent="0.25">
      <c r="A10" t="s">
        <v>11</v>
      </c>
      <c r="B10" s="15">
        <v>0</v>
      </c>
      <c r="C10" s="15">
        <v>23.53</v>
      </c>
      <c r="D10" s="15">
        <v>0</v>
      </c>
      <c r="E10" s="15">
        <v>3.8600000000000008</v>
      </c>
      <c r="F10" s="15">
        <v>1.1415</v>
      </c>
      <c r="G10" s="15">
        <v>1.9890000000000003</v>
      </c>
      <c r="H10" s="15">
        <v>30.520500000000002</v>
      </c>
      <c r="I10" s="91">
        <v>0.96343949081983804</v>
      </c>
    </row>
    <row r="11" spans="1:9" x14ac:dyDescent="0.25">
      <c r="A11" t="s">
        <v>12</v>
      </c>
      <c r="B11" s="15">
        <v>1616.1</v>
      </c>
      <c r="C11" s="15">
        <v>233.49999999999997</v>
      </c>
      <c r="D11" s="15">
        <v>191.45999999999998</v>
      </c>
      <c r="E11" s="15">
        <v>44.5</v>
      </c>
      <c r="F11" s="15">
        <v>1.903</v>
      </c>
      <c r="G11" s="15">
        <v>89.5</v>
      </c>
      <c r="H11" s="15">
        <v>2176.9629999999997</v>
      </c>
      <c r="I11" s="91">
        <v>68.720110229309043</v>
      </c>
    </row>
    <row r="12" spans="1:9" x14ac:dyDescent="0.25">
      <c r="A12" t="s">
        <v>13</v>
      </c>
      <c r="B12" s="15">
        <v>112.60000000000001</v>
      </c>
      <c r="C12" s="15">
        <v>155.61199999999999</v>
      </c>
      <c r="D12" s="15">
        <v>234.208</v>
      </c>
      <c r="E12" s="15">
        <v>0</v>
      </c>
      <c r="F12" s="15">
        <v>0</v>
      </c>
      <c r="G12" s="15">
        <v>1</v>
      </c>
      <c r="H12" s="15">
        <v>503.41999999999996</v>
      </c>
      <c r="I12" s="91">
        <v>15.891440457021435</v>
      </c>
    </row>
    <row r="13" spans="1:9" x14ac:dyDescent="0.25">
      <c r="A13" t="s">
        <v>14</v>
      </c>
      <c r="B13" s="15">
        <v>0</v>
      </c>
      <c r="C13" s="15">
        <v>26.940000000000005</v>
      </c>
      <c r="D13" s="15">
        <v>0</v>
      </c>
      <c r="E13" s="15">
        <v>0</v>
      </c>
      <c r="F13" s="15">
        <v>0.15359999999999999</v>
      </c>
      <c r="G13" s="15">
        <v>0.25</v>
      </c>
      <c r="H13" s="15">
        <v>27.343600000000006</v>
      </c>
      <c r="I13" s="91">
        <v>0.86315440642130126</v>
      </c>
    </row>
    <row r="14" spans="1:9" x14ac:dyDescent="0.25">
      <c r="A14" s="2" t="s">
        <v>15</v>
      </c>
      <c r="B14" s="17">
        <v>1776.6999999999998</v>
      </c>
      <c r="C14" s="17">
        <v>731.68679999999983</v>
      </c>
      <c r="D14" s="17">
        <v>488.18400000000003</v>
      </c>
      <c r="E14" s="17">
        <v>68.338999999999999</v>
      </c>
      <c r="F14" s="17">
        <v>3.2100999999999997</v>
      </c>
      <c r="G14" s="17">
        <v>99.748999999999995</v>
      </c>
      <c r="H14" s="17">
        <v>3167.8688999999999</v>
      </c>
      <c r="I14" s="17">
        <v>100</v>
      </c>
    </row>
    <row r="15" spans="1:9" x14ac:dyDescent="0.25">
      <c r="A15" s="73" t="s">
        <v>551</v>
      </c>
      <c r="B15" s="16"/>
      <c r="C15" s="16"/>
      <c r="D15" s="16"/>
      <c r="E15" s="16"/>
      <c r="F15" s="16"/>
      <c r="G15" s="16"/>
    </row>
    <row r="17" spans="2:9" x14ac:dyDescent="0.25">
      <c r="B17" s="75"/>
      <c r="C17" s="75"/>
      <c r="D17" s="75"/>
      <c r="E17" s="75"/>
      <c r="F17" s="75"/>
      <c r="G17" s="75"/>
      <c r="H17" s="75"/>
      <c r="I17" s="15"/>
    </row>
    <row r="28" spans="2:9" x14ac:dyDescent="0.25">
      <c r="C28" s="1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K26"/>
  <sheetViews>
    <sheetView workbookViewId="0">
      <selection activeCell="A2" sqref="A2"/>
    </sheetView>
  </sheetViews>
  <sheetFormatPr defaultRowHeight="15" x14ac:dyDescent="0.25"/>
  <cols>
    <col min="1" max="1" width="28.5703125" customWidth="1"/>
    <col min="2" max="2" width="12.140625" bestFit="1" customWidth="1"/>
    <col min="3" max="3" width="10.5703125" bestFit="1" customWidth="1"/>
    <col min="4" max="4" width="11.5703125" bestFit="1" customWidth="1"/>
    <col min="5" max="8" width="9.28515625" bestFit="1" customWidth="1"/>
    <col min="9" max="9" width="13.28515625" bestFit="1" customWidth="1"/>
    <col min="10" max="10" width="13.140625" customWidth="1"/>
    <col min="11" max="11" width="11.28515625" customWidth="1"/>
  </cols>
  <sheetData>
    <row r="1" spans="1:11" x14ac:dyDescent="0.25">
      <c r="A1" s="3" t="s">
        <v>2212</v>
      </c>
    </row>
    <row r="2" spans="1:11" ht="45" x14ac:dyDescent="0.25">
      <c r="A2" s="361" t="s">
        <v>0</v>
      </c>
      <c r="B2" s="361" t="s">
        <v>2157</v>
      </c>
      <c r="C2" s="361" t="s">
        <v>2158</v>
      </c>
      <c r="D2" s="361" t="s">
        <v>2159</v>
      </c>
      <c r="E2" s="361" t="s">
        <v>41</v>
      </c>
      <c r="F2" s="361" t="s">
        <v>35</v>
      </c>
      <c r="G2" s="151" t="s">
        <v>1050</v>
      </c>
      <c r="H2" s="361" t="s">
        <v>2203</v>
      </c>
      <c r="I2" s="361" t="s">
        <v>2207</v>
      </c>
      <c r="J2" s="151" t="s">
        <v>36</v>
      </c>
      <c r="K2" s="151" t="s">
        <v>37</v>
      </c>
    </row>
    <row r="3" spans="1:11" x14ac:dyDescent="0.25">
      <c r="A3" s="4" t="s">
        <v>4</v>
      </c>
      <c r="B3" s="14">
        <v>78792.344312000001</v>
      </c>
      <c r="C3" s="14">
        <v>0</v>
      </c>
      <c r="D3" s="14">
        <v>0</v>
      </c>
      <c r="E3" s="14">
        <v>0</v>
      </c>
      <c r="F3" s="14">
        <v>0</v>
      </c>
      <c r="G3" s="14">
        <v>0</v>
      </c>
      <c r="H3" s="14">
        <v>0</v>
      </c>
      <c r="I3" s="340">
        <v>7540.7653999999993</v>
      </c>
      <c r="J3" s="14">
        <v>86333.109712000005</v>
      </c>
      <c r="K3" s="254">
        <v>2.8511264272050994E-2</v>
      </c>
    </row>
    <row r="4" spans="1:11" x14ac:dyDescent="0.25">
      <c r="A4" s="5" t="s">
        <v>5</v>
      </c>
      <c r="B4" s="14">
        <v>34708.796693999997</v>
      </c>
      <c r="C4" s="14">
        <v>0</v>
      </c>
      <c r="D4" s="14">
        <v>0</v>
      </c>
      <c r="E4" s="14">
        <v>0</v>
      </c>
      <c r="F4" s="14">
        <v>0</v>
      </c>
      <c r="G4" s="14">
        <v>0</v>
      </c>
      <c r="H4" s="14">
        <v>0</v>
      </c>
      <c r="I4" s="340">
        <v>0</v>
      </c>
      <c r="J4" s="14">
        <v>34708.796693999997</v>
      </c>
      <c r="K4" s="254">
        <v>1.1462481525439295E-2</v>
      </c>
    </row>
    <row r="5" spans="1:11" x14ac:dyDescent="0.25">
      <c r="A5" s="15" t="s">
        <v>6</v>
      </c>
      <c r="B5" s="14">
        <v>37709.531639999994</v>
      </c>
      <c r="C5" s="14">
        <v>0</v>
      </c>
      <c r="D5" s="14">
        <v>0</v>
      </c>
      <c r="E5" s="14">
        <v>0</v>
      </c>
      <c r="F5" s="14">
        <v>0</v>
      </c>
      <c r="G5" s="14">
        <v>0</v>
      </c>
      <c r="H5" s="14">
        <v>0</v>
      </c>
      <c r="I5" s="340">
        <v>0</v>
      </c>
      <c r="J5" s="14">
        <v>37709.531639999994</v>
      </c>
      <c r="K5" s="254">
        <v>1.2453465718423748E-2</v>
      </c>
    </row>
    <row r="6" spans="1:11" x14ac:dyDescent="0.25">
      <c r="A6" s="5" t="s">
        <v>7</v>
      </c>
      <c r="B6" s="14">
        <v>34938.351762000006</v>
      </c>
      <c r="C6" s="14">
        <v>0</v>
      </c>
      <c r="D6" s="14">
        <v>0</v>
      </c>
      <c r="E6" s="14">
        <v>0</v>
      </c>
      <c r="F6" s="14">
        <v>0</v>
      </c>
      <c r="G6" s="14">
        <v>0</v>
      </c>
      <c r="H6" s="14">
        <v>0</v>
      </c>
      <c r="I6" s="340">
        <v>0</v>
      </c>
      <c r="J6" s="14">
        <v>34938.351762000006</v>
      </c>
      <c r="K6" s="254">
        <v>1.1538291434645277E-2</v>
      </c>
    </row>
    <row r="7" spans="1:11" x14ac:dyDescent="0.25">
      <c r="A7" s="5" t="s">
        <v>8</v>
      </c>
      <c r="B7" s="14">
        <v>4157.370844</v>
      </c>
      <c r="C7" s="14">
        <v>0</v>
      </c>
      <c r="D7" s="14">
        <v>0</v>
      </c>
      <c r="E7" s="14">
        <v>0</v>
      </c>
      <c r="F7" s="14">
        <v>0</v>
      </c>
      <c r="G7" s="14">
        <v>0</v>
      </c>
      <c r="H7" s="14">
        <v>0</v>
      </c>
      <c r="I7" s="340">
        <v>0</v>
      </c>
      <c r="J7" s="14">
        <v>4157.370844</v>
      </c>
      <c r="K7" s="254">
        <v>1.3729599131273753E-3</v>
      </c>
    </row>
    <row r="8" spans="1:11" x14ac:dyDescent="0.25">
      <c r="A8" s="5" t="s">
        <v>9</v>
      </c>
      <c r="B8" s="14">
        <v>63169.481958000004</v>
      </c>
      <c r="C8" s="14">
        <v>0</v>
      </c>
      <c r="D8" s="14">
        <v>0</v>
      </c>
      <c r="E8" s="14">
        <v>0</v>
      </c>
      <c r="F8" s="14">
        <v>0</v>
      </c>
      <c r="G8" s="14">
        <v>0</v>
      </c>
      <c r="H8" s="14">
        <v>0</v>
      </c>
      <c r="I8" s="340">
        <v>0</v>
      </c>
      <c r="J8" s="14">
        <v>63169.481958000004</v>
      </c>
      <c r="K8" s="254">
        <v>2.0861541997516591E-2</v>
      </c>
    </row>
    <row r="9" spans="1:11" x14ac:dyDescent="0.25">
      <c r="A9" s="5" t="s">
        <v>10</v>
      </c>
      <c r="B9" s="14">
        <v>22275.793012000002</v>
      </c>
      <c r="C9" s="14">
        <v>103564.4467</v>
      </c>
      <c r="D9" s="14">
        <v>0</v>
      </c>
      <c r="E9" s="14">
        <v>0</v>
      </c>
      <c r="F9" s="14">
        <v>0</v>
      </c>
      <c r="G9" s="14">
        <v>0</v>
      </c>
      <c r="H9" s="14">
        <v>0</v>
      </c>
      <c r="I9" s="340">
        <v>0</v>
      </c>
      <c r="J9" s="14">
        <v>125840.23971200001</v>
      </c>
      <c r="K9" s="254">
        <v>4.1558381743179322E-2</v>
      </c>
    </row>
    <row r="10" spans="1:11" x14ac:dyDescent="0.25">
      <c r="A10" s="5" t="s">
        <v>11</v>
      </c>
      <c r="B10" s="14">
        <v>23178.632862000002</v>
      </c>
      <c r="C10" s="14">
        <v>0</v>
      </c>
      <c r="D10" s="14">
        <v>0</v>
      </c>
      <c r="E10" s="14">
        <v>0</v>
      </c>
      <c r="F10" s="14">
        <v>0</v>
      </c>
      <c r="G10" s="14">
        <v>0</v>
      </c>
      <c r="H10" s="14">
        <v>0</v>
      </c>
      <c r="I10" s="340">
        <v>0</v>
      </c>
      <c r="J10" s="14">
        <v>23178.632862000002</v>
      </c>
      <c r="K10" s="254">
        <v>7.6546776688326754E-3</v>
      </c>
    </row>
    <row r="11" spans="1:11" x14ac:dyDescent="0.25">
      <c r="A11" s="5" t="s">
        <v>12</v>
      </c>
      <c r="B11" s="14">
        <v>214849.41322533326</v>
      </c>
      <c r="C11" s="14">
        <v>1661834.7694399999</v>
      </c>
      <c r="D11" s="14">
        <v>696510.33555999992</v>
      </c>
      <c r="E11" s="14">
        <v>0</v>
      </c>
      <c r="F11" s="14">
        <v>0</v>
      </c>
      <c r="G11" s="14">
        <v>0</v>
      </c>
      <c r="H11" s="14">
        <v>0</v>
      </c>
      <c r="I11" s="340">
        <v>0</v>
      </c>
      <c r="J11" s="14">
        <v>2573194.5182253332</v>
      </c>
      <c r="K11" s="254">
        <v>0.84979018104705117</v>
      </c>
    </row>
    <row r="12" spans="1:11" x14ac:dyDescent="0.25">
      <c r="A12" t="s">
        <v>13</v>
      </c>
      <c r="B12" s="14">
        <v>17868.748303999993</v>
      </c>
      <c r="C12" s="14">
        <v>0</v>
      </c>
      <c r="D12" s="14">
        <v>0</v>
      </c>
      <c r="E12" s="14">
        <v>0</v>
      </c>
      <c r="F12" s="14">
        <v>0</v>
      </c>
      <c r="G12" s="14">
        <v>0</v>
      </c>
      <c r="H12" s="14">
        <v>0</v>
      </c>
      <c r="I12" s="340">
        <v>0</v>
      </c>
      <c r="J12" s="14">
        <v>17868.748303999993</v>
      </c>
      <c r="K12" s="254">
        <v>5.9011033751202122E-3</v>
      </c>
    </row>
    <row r="13" spans="1:11" x14ac:dyDescent="0.25">
      <c r="A13" s="6" t="s">
        <v>14</v>
      </c>
      <c r="B13" s="14">
        <v>26936.344622000004</v>
      </c>
      <c r="C13" s="14">
        <v>0</v>
      </c>
      <c r="D13" s="14">
        <v>0</v>
      </c>
      <c r="E13" s="14">
        <v>0</v>
      </c>
      <c r="F13" s="14">
        <v>0</v>
      </c>
      <c r="G13" s="14">
        <v>0</v>
      </c>
      <c r="H13" s="14">
        <v>0</v>
      </c>
      <c r="I13" s="340">
        <v>0</v>
      </c>
      <c r="J13" s="14">
        <v>26936.344622000004</v>
      </c>
      <c r="K13" s="254">
        <v>8.8956513046133667E-3</v>
      </c>
    </row>
    <row r="14" spans="1:11" x14ac:dyDescent="0.25">
      <c r="A14" s="18" t="s">
        <v>15</v>
      </c>
      <c r="B14" s="19">
        <v>558584.80923533323</v>
      </c>
      <c r="C14" s="19">
        <v>1765399.2161399999</v>
      </c>
      <c r="D14" s="19">
        <v>696510.33555999992</v>
      </c>
      <c r="E14" s="19">
        <v>0</v>
      </c>
      <c r="F14" s="19">
        <v>0</v>
      </c>
      <c r="G14" s="19">
        <v>0</v>
      </c>
      <c r="H14" s="19">
        <v>0</v>
      </c>
      <c r="I14" s="19">
        <v>7540.7653999999993</v>
      </c>
      <c r="J14" s="19">
        <v>3028035.1263353331</v>
      </c>
      <c r="K14" s="271">
        <v>1</v>
      </c>
    </row>
    <row r="15" spans="1:11" x14ac:dyDescent="0.25">
      <c r="A15" s="2" t="s">
        <v>42</v>
      </c>
      <c r="B15" s="272">
        <v>0.18447104671185177</v>
      </c>
      <c r="C15" s="272">
        <v>0.58301807689944696</v>
      </c>
      <c r="D15" s="272">
        <v>0.23002056003324792</v>
      </c>
      <c r="E15" s="272">
        <v>0</v>
      </c>
      <c r="F15" s="272">
        <v>0</v>
      </c>
      <c r="G15" s="272">
        <v>0</v>
      </c>
      <c r="H15" s="272">
        <v>0</v>
      </c>
      <c r="I15" s="272">
        <v>2.4903163554533063E-3</v>
      </c>
      <c r="J15" s="272">
        <v>1</v>
      </c>
    </row>
    <row r="16" spans="1:11" ht="15.75" x14ac:dyDescent="0.25">
      <c r="A16" s="335" t="s">
        <v>2204</v>
      </c>
      <c r="B16" s="15"/>
    </row>
    <row r="17" spans="1:5" ht="15.75" x14ac:dyDescent="0.25">
      <c r="A17" s="335" t="s">
        <v>2161</v>
      </c>
      <c r="C17" s="88"/>
    </row>
    <row r="18" spans="1:5" ht="15.75" x14ac:dyDescent="0.25">
      <c r="A18" s="336" t="s">
        <v>2162</v>
      </c>
      <c r="C18" s="88"/>
    </row>
    <row r="19" spans="1:5" ht="15.75" x14ac:dyDescent="0.25">
      <c r="A19" s="336" t="s">
        <v>2205</v>
      </c>
      <c r="C19" s="88"/>
    </row>
    <row r="20" spans="1:5" ht="15.75" x14ac:dyDescent="0.25">
      <c r="A20" s="336" t="s">
        <v>2206</v>
      </c>
      <c r="B20" s="88"/>
    </row>
    <row r="21" spans="1:5" x14ac:dyDescent="0.25">
      <c r="C21" s="88"/>
    </row>
    <row r="22" spans="1:5" x14ac:dyDescent="0.25">
      <c r="C22" s="88"/>
    </row>
    <row r="23" spans="1:5" x14ac:dyDescent="0.25">
      <c r="C23" s="88"/>
    </row>
    <row r="24" spans="1:5" x14ac:dyDescent="0.25">
      <c r="C24" s="88"/>
    </row>
    <row r="25" spans="1:5" x14ac:dyDescent="0.25">
      <c r="C25" s="88"/>
      <c r="E25" s="15"/>
    </row>
    <row r="26" spans="1:5" x14ac:dyDescent="0.25">
      <c r="C26" s="8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FFFF00"/>
  </sheetPr>
  <dimension ref="A1:M22"/>
  <sheetViews>
    <sheetView workbookViewId="0">
      <selection activeCell="A2" sqref="A2"/>
    </sheetView>
  </sheetViews>
  <sheetFormatPr defaultRowHeight="15" x14ac:dyDescent="0.25"/>
  <cols>
    <col min="1" max="1" width="28.5703125" customWidth="1"/>
    <col min="2" max="2" width="9.42578125" customWidth="1"/>
    <col min="4" max="4" width="7.5703125" bestFit="1" customWidth="1"/>
    <col min="6" max="6" width="7.5703125" bestFit="1" customWidth="1"/>
    <col min="7" max="7" width="7.5703125" customWidth="1"/>
    <col min="8" max="8" width="8.42578125" customWidth="1"/>
    <col min="9" max="9" width="7.28515625" customWidth="1"/>
    <col min="10" max="10" width="12" bestFit="1" customWidth="1"/>
    <col min="11" max="11" width="12" customWidth="1"/>
  </cols>
  <sheetData>
    <row r="1" spans="1:11" x14ac:dyDescent="0.25">
      <c r="A1" s="3" t="s">
        <v>2213</v>
      </c>
    </row>
    <row r="2" spans="1:11" ht="45" x14ac:dyDescent="0.25">
      <c r="A2" s="2" t="s">
        <v>0</v>
      </c>
      <c r="B2" s="2" t="s">
        <v>2157</v>
      </c>
      <c r="C2" s="2" t="s">
        <v>2158</v>
      </c>
      <c r="D2" s="2" t="s">
        <v>2159</v>
      </c>
      <c r="E2" s="2" t="s">
        <v>41</v>
      </c>
      <c r="F2" s="2" t="s">
        <v>35</v>
      </c>
      <c r="G2" s="10" t="s">
        <v>1050</v>
      </c>
      <c r="H2" s="2" t="s">
        <v>2203</v>
      </c>
      <c r="I2" s="361" t="s">
        <v>2207</v>
      </c>
      <c r="J2" s="2" t="s">
        <v>36</v>
      </c>
      <c r="K2" s="151" t="s">
        <v>37</v>
      </c>
    </row>
    <row r="3" spans="1:11" x14ac:dyDescent="0.25">
      <c r="A3" s="4" t="s">
        <v>4</v>
      </c>
      <c r="B3" s="14">
        <v>102127.86499999999</v>
      </c>
      <c r="C3" s="14">
        <v>0</v>
      </c>
      <c r="D3" s="14">
        <v>0</v>
      </c>
      <c r="E3" s="14">
        <v>2498.1750000000002</v>
      </c>
      <c r="F3" s="14">
        <v>1695.2539999999999</v>
      </c>
      <c r="G3" s="14">
        <v>0</v>
      </c>
      <c r="H3" s="14">
        <v>0</v>
      </c>
      <c r="I3" s="14">
        <v>6345.9129999999986</v>
      </c>
      <c r="J3" s="14">
        <v>112667.20699999999</v>
      </c>
      <c r="K3" s="254">
        <v>1.7779769286819576E-2</v>
      </c>
    </row>
    <row r="4" spans="1:11" x14ac:dyDescent="0.25">
      <c r="A4" s="5" t="s">
        <v>5</v>
      </c>
      <c r="B4" s="14">
        <v>50035.337999999982</v>
      </c>
      <c r="C4" s="14">
        <v>0</v>
      </c>
      <c r="D4" s="14">
        <v>0</v>
      </c>
      <c r="E4" s="14">
        <v>0</v>
      </c>
      <c r="F4" s="14">
        <v>3204.7710000000002</v>
      </c>
      <c r="G4" s="14">
        <v>0</v>
      </c>
      <c r="H4" s="14">
        <v>0</v>
      </c>
      <c r="I4" s="14">
        <v>0</v>
      </c>
      <c r="J4" s="14">
        <v>53240.108999999982</v>
      </c>
      <c r="K4" s="254">
        <v>8.4017069387823402E-3</v>
      </c>
    </row>
    <row r="5" spans="1:11" x14ac:dyDescent="0.25">
      <c r="A5" s="15" t="s">
        <v>6</v>
      </c>
      <c r="B5" s="14">
        <v>52816.265999999996</v>
      </c>
      <c r="C5" s="14">
        <v>0</v>
      </c>
      <c r="D5" s="14">
        <v>0</v>
      </c>
      <c r="E5" s="14">
        <v>3908.0070000000001</v>
      </c>
      <c r="F5" s="14">
        <v>13.834999999999999</v>
      </c>
      <c r="G5" s="14">
        <v>0</v>
      </c>
      <c r="H5" s="14">
        <v>0</v>
      </c>
      <c r="I5" s="14">
        <v>0</v>
      </c>
      <c r="J5" s="14">
        <v>56738.107999999993</v>
      </c>
      <c r="K5" s="254">
        <v>8.9537186273788791E-3</v>
      </c>
    </row>
    <row r="6" spans="1:11" x14ac:dyDescent="0.25">
      <c r="A6" s="5" t="s">
        <v>7</v>
      </c>
      <c r="B6" s="14">
        <v>42383.245000000003</v>
      </c>
      <c r="C6" s="14">
        <v>0</v>
      </c>
      <c r="D6" s="14">
        <v>0</v>
      </c>
      <c r="E6" s="14">
        <v>74580</v>
      </c>
      <c r="F6" s="14">
        <v>0</v>
      </c>
      <c r="G6" s="14">
        <v>0</v>
      </c>
      <c r="H6" s="14">
        <v>0</v>
      </c>
      <c r="I6" s="14">
        <v>0</v>
      </c>
      <c r="J6" s="14">
        <v>116963.245</v>
      </c>
      <c r="K6" s="254">
        <v>1.8457717791280238E-2</v>
      </c>
    </row>
    <row r="7" spans="1:11" x14ac:dyDescent="0.25">
      <c r="A7" s="5" t="s">
        <v>8</v>
      </c>
      <c r="B7" s="14">
        <v>2507.712</v>
      </c>
      <c r="C7" s="14">
        <v>0</v>
      </c>
      <c r="D7" s="14">
        <v>0</v>
      </c>
      <c r="E7" s="14">
        <v>134916.56699999998</v>
      </c>
      <c r="F7" s="14">
        <v>23323</v>
      </c>
      <c r="G7" s="14">
        <v>0</v>
      </c>
      <c r="H7" s="14">
        <v>0</v>
      </c>
      <c r="I7" s="14">
        <v>0</v>
      </c>
      <c r="J7" s="14">
        <v>160747.27899999998</v>
      </c>
      <c r="K7" s="254">
        <v>2.5367181899734297E-2</v>
      </c>
    </row>
    <row r="8" spans="1:11" x14ac:dyDescent="0.25">
      <c r="A8" s="5" t="s">
        <v>9</v>
      </c>
      <c r="B8" s="14">
        <v>61875.722999999998</v>
      </c>
      <c r="C8" s="14">
        <v>0</v>
      </c>
      <c r="D8" s="14">
        <v>0</v>
      </c>
      <c r="E8" s="14">
        <v>0</v>
      </c>
      <c r="F8" s="14">
        <v>3912.0279999999998</v>
      </c>
      <c r="G8" s="14">
        <v>0</v>
      </c>
      <c r="H8" s="14">
        <v>0</v>
      </c>
      <c r="I8" s="14">
        <v>0</v>
      </c>
      <c r="J8" s="14">
        <v>65787.751000000004</v>
      </c>
      <c r="K8" s="254">
        <v>1.0381823299114301E-2</v>
      </c>
    </row>
    <row r="9" spans="1:11" x14ac:dyDescent="0.25">
      <c r="A9" s="5" t="s">
        <v>10</v>
      </c>
      <c r="B9" s="14">
        <v>29377.701999999997</v>
      </c>
      <c r="C9" s="14">
        <v>130548.045</v>
      </c>
      <c r="D9" s="14">
        <v>0</v>
      </c>
      <c r="E9" s="14">
        <v>0</v>
      </c>
      <c r="F9" s="14">
        <v>0</v>
      </c>
      <c r="G9" s="14">
        <v>0</v>
      </c>
      <c r="H9" s="14">
        <v>0</v>
      </c>
      <c r="I9" s="14">
        <v>0</v>
      </c>
      <c r="J9" s="14">
        <v>159925.747</v>
      </c>
      <c r="K9" s="254">
        <v>2.5237537704136732E-2</v>
      </c>
    </row>
    <row r="10" spans="1:11" x14ac:dyDescent="0.25">
      <c r="A10" s="5" t="s">
        <v>11</v>
      </c>
      <c r="B10" s="14">
        <v>31297.286000000004</v>
      </c>
      <c r="C10" s="14">
        <v>0</v>
      </c>
      <c r="D10" s="14">
        <v>0</v>
      </c>
      <c r="E10" s="14">
        <v>0</v>
      </c>
      <c r="F10" s="14">
        <v>4673.4360000000006</v>
      </c>
      <c r="G10" s="14">
        <v>0</v>
      </c>
      <c r="H10" s="14">
        <v>0</v>
      </c>
      <c r="I10" s="14">
        <v>0</v>
      </c>
      <c r="J10" s="14">
        <v>35970.722000000002</v>
      </c>
      <c r="K10" s="254">
        <v>5.6764621691591704E-3</v>
      </c>
    </row>
    <row r="11" spans="1:11" x14ac:dyDescent="0.25">
      <c r="A11" s="5" t="s">
        <v>12</v>
      </c>
      <c r="B11" s="14">
        <v>325634.84499999997</v>
      </c>
      <c r="C11" s="14">
        <v>3213640.0430000001</v>
      </c>
      <c r="D11" s="14">
        <v>558292.18099999998</v>
      </c>
      <c r="E11" s="14">
        <v>547735</v>
      </c>
      <c r="F11" s="14">
        <v>124091.99999999999</v>
      </c>
      <c r="G11" s="14">
        <v>0</v>
      </c>
      <c r="H11" s="14">
        <v>0</v>
      </c>
      <c r="I11" s="14">
        <v>0</v>
      </c>
      <c r="J11" s="14">
        <v>4769394.0690000001</v>
      </c>
      <c r="K11" s="254">
        <v>0.75264780624894378</v>
      </c>
    </row>
    <row r="12" spans="1:11" x14ac:dyDescent="0.25">
      <c r="A12" t="s">
        <v>13</v>
      </c>
      <c r="B12" s="14">
        <v>20252.67901</v>
      </c>
      <c r="C12" s="14">
        <v>0</v>
      </c>
      <c r="D12" s="14">
        <v>0</v>
      </c>
      <c r="E12" s="14">
        <v>777146.2919999999</v>
      </c>
      <c r="F12" s="14">
        <v>0</v>
      </c>
      <c r="G12" s="14">
        <v>0</v>
      </c>
      <c r="H12" s="14">
        <v>0</v>
      </c>
      <c r="I12" s="14">
        <v>0</v>
      </c>
      <c r="J12" s="14">
        <v>797398.97100999986</v>
      </c>
      <c r="K12" s="254">
        <v>0.12583581426763449</v>
      </c>
    </row>
    <row r="13" spans="1:11" x14ac:dyDescent="0.25">
      <c r="A13" s="6" t="s">
        <v>14</v>
      </c>
      <c r="B13" s="14">
        <v>7987.3200000000015</v>
      </c>
      <c r="C13" s="14">
        <v>0</v>
      </c>
      <c r="D13" s="14">
        <v>0</v>
      </c>
      <c r="E13" s="14">
        <v>0</v>
      </c>
      <c r="F13" s="14">
        <v>0</v>
      </c>
      <c r="G13" s="14">
        <v>0</v>
      </c>
      <c r="H13" s="14">
        <v>0</v>
      </c>
      <c r="I13" s="14">
        <v>0</v>
      </c>
      <c r="J13" s="14">
        <v>7987.3200000000015</v>
      </c>
      <c r="K13" s="254">
        <v>1.2604617670161982E-3</v>
      </c>
    </row>
    <row r="14" spans="1:11" x14ac:dyDescent="0.25">
      <c r="A14" s="18" t="s">
        <v>15</v>
      </c>
      <c r="B14" s="19">
        <v>726295.98100999987</v>
      </c>
      <c r="C14" s="19">
        <v>3344188.088</v>
      </c>
      <c r="D14" s="19">
        <v>558292.18099999998</v>
      </c>
      <c r="E14" s="19">
        <v>1540784.0409999997</v>
      </c>
      <c r="F14" s="19">
        <v>160914.32399999999</v>
      </c>
      <c r="G14" s="19">
        <v>0</v>
      </c>
      <c r="H14" s="19">
        <v>0</v>
      </c>
      <c r="I14" s="19">
        <v>6345.9129999999986</v>
      </c>
      <c r="J14" s="19">
        <v>6336820.5280099995</v>
      </c>
      <c r="K14" s="254">
        <v>1</v>
      </c>
    </row>
    <row r="15" spans="1:11" x14ac:dyDescent="0.25">
      <c r="A15" s="2" t="s">
        <v>42</v>
      </c>
      <c r="B15" s="256">
        <v>0.11461520454928904</v>
      </c>
      <c r="C15" s="256">
        <v>0.52773911983431243</v>
      </c>
      <c r="D15" s="256">
        <v>8.8102886697238494E-2</v>
      </c>
      <c r="E15" s="256">
        <v>0.24314781114431594</v>
      </c>
      <c r="F15" s="256">
        <v>2.5393542911421724E-2</v>
      </c>
      <c r="G15" s="256">
        <v>0</v>
      </c>
      <c r="H15" s="256">
        <v>0</v>
      </c>
      <c r="I15" s="256">
        <v>1.001434863422407E-3</v>
      </c>
      <c r="J15" s="256">
        <v>1</v>
      </c>
      <c r="K15" s="255"/>
    </row>
    <row r="16" spans="1:11" ht="15.75" x14ac:dyDescent="0.25">
      <c r="A16" s="335" t="s">
        <v>2204</v>
      </c>
    </row>
    <row r="17" spans="1:13" ht="15.75" x14ac:dyDescent="0.25">
      <c r="A17" s="335" t="s">
        <v>2161</v>
      </c>
    </row>
    <row r="18" spans="1:13" ht="15.75" x14ac:dyDescent="0.25">
      <c r="A18" s="336" t="s">
        <v>2162</v>
      </c>
    </row>
    <row r="19" spans="1:13" ht="15.75" x14ac:dyDescent="0.25">
      <c r="A19" s="336" t="s">
        <v>2205</v>
      </c>
    </row>
    <row r="20" spans="1:13" ht="15.75" x14ac:dyDescent="0.25">
      <c r="A20" s="336" t="s">
        <v>2206</v>
      </c>
    </row>
    <row r="22" spans="1:13" x14ac:dyDescent="0.25">
      <c r="A22" s="23"/>
      <c r="B22" s="23"/>
      <c r="C22" s="23"/>
      <c r="D22" s="23"/>
      <c r="E22" s="23"/>
      <c r="F22" s="23"/>
      <c r="G22" s="23"/>
      <c r="H22" s="23"/>
      <c r="I22" s="23"/>
      <c r="J22" s="23"/>
      <c r="K22" s="23"/>
      <c r="L22" s="23"/>
      <c r="M22" s="23"/>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FF00"/>
  </sheetPr>
  <dimension ref="A1:D21"/>
  <sheetViews>
    <sheetView workbookViewId="0">
      <selection activeCell="A2" sqref="A2"/>
    </sheetView>
  </sheetViews>
  <sheetFormatPr defaultRowHeight="15" x14ac:dyDescent="0.25"/>
  <cols>
    <col min="1" max="1" width="28.5703125" customWidth="1"/>
    <col min="2" max="2" width="12.85546875" customWidth="1"/>
    <col min="3" max="3" width="10.140625" bestFit="1" customWidth="1"/>
    <col min="4" max="4" width="11.7109375" bestFit="1" customWidth="1"/>
  </cols>
  <sheetData>
    <row r="1" spans="1:4" x14ac:dyDescent="0.25">
      <c r="A1" s="3" t="s">
        <v>2214</v>
      </c>
    </row>
    <row r="2" spans="1:4" ht="17.25" x14ac:dyDescent="0.25">
      <c r="A2" s="2"/>
      <c r="B2" s="2" t="s">
        <v>2157</v>
      </c>
      <c r="C2" s="2" t="s">
        <v>2158</v>
      </c>
      <c r="D2" s="2" t="s">
        <v>2159</v>
      </c>
    </row>
    <row r="3" spans="1:4" x14ac:dyDescent="0.25">
      <c r="A3" s="2" t="s">
        <v>0</v>
      </c>
      <c r="B3" s="2" t="s">
        <v>43</v>
      </c>
      <c r="C3" s="2" t="s">
        <v>44</v>
      </c>
      <c r="D3" s="2" t="s">
        <v>45</v>
      </c>
    </row>
    <row r="4" spans="1:4" x14ac:dyDescent="0.25">
      <c r="A4" t="s">
        <v>4</v>
      </c>
      <c r="B4" s="14">
        <v>8672006</v>
      </c>
      <c r="C4" s="14">
        <v>0</v>
      </c>
      <c r="D4" s="14">
        <v>0</v>
      </c>
    </row>
    <row r="5" spans="1:4" x14ac:dyDescent="0.25">
      <c r="A5" t="s">
        <v>5</v>
      </c>
      <c r="B5" s="14">
        <v>3392405</v>
      </c>
      <c r="C5" s="14">
        <v>0</v>
      </c>
      <c r="D5" s="14">
        <v>0</v>
      </c>
    </row>
    <row r="6" spans="1:4" x14ac:dyDescent="0.25">
      <c r="A6" t="s">
        <v>6</v>
      </c>
      <c r="B6" s="14">
        <v>3685695</v>
      </c>
      <c r="C6" s="14">
        <v>0</v>
      </c>
      <c r="D6" s="14">
        <v>0</v>
      </c>
    </row>
    <row r="7" spans="1:4" x14ac:dyDescent="0.25">
      <c r="A7" t="s">
        <v>7</v>
      </c>
      <c r="B7" s="14">
        <v>3854197</v>
      </c>
      <c r="C7" s="14">
        <v>0</v>
      </c>
      <c r="D7" s="14">
        <v>0</v>
      </c>
    </row>
    <row r="8" spans="1:4" x14ac:dyDescent="0.25">
      <c r="A8" t="s">
        <v>8</v>
      </c>
      <c r="B8" s="14">
        <v>406338</v>
      </c>
      <c r="C8" s="14">
        <v>0</v>
      </c>
      <c r="D8" s="14">
        <v>0</v>
      </c>
    </row>
    <row r="9" spans="1:4" x14ac:dyDescent="0.25">
      <c r="A9" t="s">
        <v>9</v>
      </c>
      <c r="B9" s="14">
        <v>6174129</v>
      </c>
      <c r="C9" s="14">
        <v>0</v>
      </c>
      <c r="D9" s="14">
        <v>0</v>
      </c>
    </row>
    <row r="10" spans="1:4" x14ac:dyDescent="0.25">
      <c r="A10" t="s">
        <v>10</v>
      </c>
      <c r="B10" s="14">
        <v>2177214</v>
      </c>
      <c r="C10" s="14">
        <v>1987616</v>
      </c>
      <c r="D10" s="14">
        <v>0</v>
      </c>
    </row>
    <row r="11" spans="1:4" x14ac:dyDescent="0.25">
      <c r="A11" t="s">
        <v>11</v>
      </c>
      <c r="B11" s="14">
        <v>2265454</v>
      </c>
      <c r="C11" s="14">
        <v>0</v>
      </c>
      <c r="D11" s="14">
        <v>0</v>
      </c>
    </row>
    <row r="12" spans="1:4" x14ac:dyDescent="0.25">
      <c r="A12" t="s">
        <v>12</v>
      </c>
      <c r="B12" s="14">
        <v>23777922</v>
      </c>
      <c r="C12" s="14">
        <v>31884835</v>
      </c>
      <c r="D12" s="14">
        <v>486750</v>
      </c>
    </row>
    <row r="13" spans="1:4" x14ac:dyDescent="0.25">
      <c r="A13" t="s">
        <v>13</v>
      </c>
      <c r="B13" s="14">
        <v>1746461</v>
      </c>
      <c r="C13" s="14">
        <v>0</v>
      </c>
      <c r="D13" s="14">
        <v>0</v>
      </c>
    </row>
    <row r="14" spans="1:4" x14ac:dyDescent="0.25">
      <c r="A14" t="s">
        <v>14</v>
      </c>
      <c r="B14" s="14">
        <v>2632734</v>
      </c>
      <c r="C14" s="14">
        <v>0</v>
      </c>
      <c r="D14" s="14">
        <v>0</v>
      </c>
    </row>
    <row r="15" spans="1:4" x14ac:dyDescent="0.25">
      <c r="A15" s="2" t="s">
        <v>46</v>
      </c>
      <c r="B15" s="17">
        <v>58784555</v>
      </c>
      <c r="C15" s="17">
        <v>33872451</v>
      </c>
      <c r="D15" s="17">
        <v>486750</v>
      </c>
    </row>
    <row r="16" spans="1:4" x14ac:dyDescent="0.25">
      <c r="A16" s="89" t="s">
        <v>47</v>
      </c>
      <c r="B16" s="90">
        <v>0.13900000000000001</v>
      </c>
      <c r="C16" s="90">
        <v>1.0249999999999999</v>
      </c>
      <c r="D16" s="90">
        <v>19.536000000000001</v>
      </c>
    </row>
    <row r="17" spans="1:4" x14ac:dyDescent="0.25">
      <c r="A17" s="2" t="s">
        <v>48</v>
      </c>
      <c r="B17" s="17">
        <v>8171053.1450000005</v>
      </c>
      <c r="C17" s="17">
        <v>34719262.274999999</v>
      </c>
      <c r="D17" s="17">
        <v>9509148</v>
      </c>
    </row>
    <row r="18" spans="1:4" x14ac:dyDescent="0.25">
      <c r="A18" s="2" t="s">
        <v>2134</v>
      </c>
      <c r="B18" s="272">
        <v>0.15593772553558718</v>
      </c>
      <c r="C18" s="272">
        <v>0.66258812607894446</v>
      </c>
      <c r="D18" s="272">
        <v>0.18147414838546833</v>
      </c>
    </row>
    <row r="19" spans="1:4" ht="15.75" x14ac:dyDescent="0.25">
      <c r="A19" s="335" t="s">
        <v>2160</v>
      </c>
      <c r="B19" s="15"/>
      <c r="C19" s="15"/>
      <c r="D19" s="15"/>
    </row>
    <row r="20" spans="1:4" ht="15.75" x14ac:dyDescent="0.25">
      <c r="A20" s="335" t="s">
        <v>2161</v>
      </c>
    </row>
    <row r="21" spans="1:4" ht="15.75" x14ac:dyDescent="0.25">
      <c r="A21" s="336" t="s">
        <v>2162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Read Me</vt:lpstr>
      <vt:lpstr>Figures</vt:lpstr>
      <vt:lpstr>Table 1.a</vt:lpstr>
      <vt:lpstr>Table 1.b</vt:lpstr>
      <vt:lpstr>Table 1.c</vt:lpstr>
      <vt:lpstr>Table 1.d (2021)</vt:lpstr>
      <vt:lpstr>Table 1.e</vt:lpstr>
      <vt:lpstr>Table 1.f</vt:lpstr>
      <vt:lpstr>Table 1.g</vt:lpstr>
      <vt:lpstr>Table 1.h</vt:lpstr>
      <vt:lpstr>Table 1.i</vt:lpstr>
      <vt:lpstr>Table 1.j</vt:lpstr>
      <vt:lpstr>Table 2.1a</vt:lpstr>
      <vt:lpstr>Table 2.2a</vt:lpstr>
      <vt:lpstr>Table 2.3a</vt:lpstr>
      <vt:lpstr>Table 2.3b</vt:lpstr>
      <vt:lpstr>Table 2.3c</vt:lpstr>
      <vt:lpstr>Table 2.4a</vt:lpstr>
      <vt:lpstr>Table 2.5a</vt:lpstr>
      <vt:lpstr>Table 2.5b</vt:lpstr>
      <vt:lpstr>Financial table notes</vt:lpstr>
      <vt:lpstr>Table 2.5c</vt:lpstr>
      <vt:lpstr>Installed Capacity (2021)</vt:lpstr>
      <vt:lpstr>Net Generation by Fuel Type</vt:lpstr>
      <vt:lpstr>Sales-Revenue-Customers</vt:lpstr>
      <vt:lpstr>Sales-Revenue-Rate_perCustomer</vt:lpstr>
      <vt:lpstr>LOOKUP Sales reporting 05242023</vt:lpstr>
      <vt:lpstr>LOOKUP PLANTS 05032023</vt:lpstr>
      <vt:lpstr>LOOKUP OPERATOR 05032023</vt:lpstr>
      <vt:lpstr>LOOKUP INTERTIES 08032020</vt:lpstr>
      <vt:lpstr>Read Me (2)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Samuel W. Tappen</dc:creator>
  <cp:lastModifiedBy>Neil McMahon</cp:lastModifiedBy>
  <dcterms:created xsi:type="dcterms:W3CDTF">2015-04-20T20:35:02Z</dcterms:created>
  <dcterms:modified xsi:type="dcterms:W3CDTF">2024-03-01T18:51:46Z</dcterms:modified>
</cp:coreProperties>
</file>