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Admin\Desktop\D\ACEP\Energy Statistics local workspace\AK Energy Statistics Early Release with dictionary\"/>
    </mc:Choice>
  </mc:AlternateContent>
  <xr:revisionPtr revIDLastSave="0" documentId="13_ncr:1_{71E73314-EA22-4FB2-944D-CE86DAD6BD5C}" xr6:coauthVersionLast="47" xr6:coauthVersionMax="47" xr10:uidLastSave="{00000000-0000-0000-0000-000000000000}"/>
  <bookViews>
    <workbookView xWindow="-108" yWindow="492" windowWidth="23256" windowHeight="12576" tabRatio="856" xr2:uid="{00000000-000D-0000-FFFF-FFFF00000000}"/>
  </bookViews>
  <sheets>
    <sheet name="Contents" sheetId="31" r:id="rId1"/>
    <sheet name="Data Dictionary" sheetId="50" r:id="rId2"/>
    <sheet name="Figures" sheetId="25" r:id="rId3"/>
    <sheet name="Table 1.a" sheetId="4" r:id="rId4"/>
    <sheet name="Table 1.b" sheetId="5" r:id="rId5"/>
    <sheet name="Table 1.c" sheetId="6" r:id="rId6"/>
    <sheet name="Table 1.d installed capacity" sheetId="7" r:id="rId7"/>
    <sheet name="T1.bonus solar net metered" sheetId="44" r:id="rId8"/>
    <sheet name="Table 1.e CO2" sheetId="8" r:id="rId9"/>
    <sheet name="Table 1.f generation by fuel" sheetId="9" r:id="rId10"/>
    <sheet name="Table 1.g fuel use" sheetId="10" r:id="rId11"/>
    <sheet name="Table 1.h sales" sheetId="11" r:id="rId12"/>
    <sheet name="Table 1.i revenue" sheetId="12" r:id="rId13"/>
    <sheet name="Table 1.j customers" sheetId="13" r:id="rId14"/>
    <sheet name="Table 2.1a" sheetId="1" r:id="rId15"/>
    <sheet name="Table 2.2a" sheetId="2" r:id="rId16"/>
    <sheet name="Table 2.3a" sheetId="3" r:id="rId17"/>
    <sheet name="Table 2.3b" sheetId="14" r:id="rId18"/>
    <sheet name="Table 2.3c" sheetId="15" r:id="rId19"/>
    <sheet name="Table 2.4a" sheetId="16" r:id="rId20"/>
    <sheet name="Table 2.5a" sheetId="17" r:id="rId21"/>
    <sheet name="Table 2.5b" sheetId="18" r:id="rId22"/>
    <sheet name="Table 2.5c" sheetId="19" r:id="rId23"/>
    <sheet name="Financial table notes" sheetId="35" state="hidden" r:id="rId24"/>
    <sheet name="Installed Capacity" sheetId="26" r:id="rId25"/>
    <sheet name="Generation" sheetId="45" r:id="rId26"/>
    <sheet name="Sales-Revenue-Customers" sheetId="29" r:id="rId27"/>
    <sheet name="Sales-Revenue-Rate_perCustomer" sheetId="30" r:id="rId28"/>
    <sheet name="LOOKUP emission factors" sheetId="54" r:id="rId29"/>
    <sheet name="LOOKUP PLANTS 05032023" sheetId="38" r:id="rId30"/>
    <sheet name="LOOKUP Sales reporting 05242023" sheetId="37" r:id="rId31"/>
    <sheet name="LOOKUP OPERATOR 05032023" sheetId="39" r:id="rId32"/>
    <sheet name="CPCN crosswalk" sheetId="49" r:id="rId33"/>
    <sheet name="LOOKUP INTERTIES 06092023" sheetId="40" r:id="rId34"/>
  </sheets>
  <externalReferences>
    <externalReference r:id="rId35"/>
    <externalReference r:id="rId36"/>
  </externalReferences>
  <definedNames>
    <definedName name="_xlnm._FilterDatabase" localSheetId="32" hidden="1">'CPCN crosswalk'!$B$5:$I$154</definedName>
    <definedName name="_xlnm._FilterDatabase" localSheetId="2" hidden="1">Figures!$S$4:$W$184</definedName>
    <definedName name="_xlnm._FilterDatabase" localSheetId="33" hidden="1">'LOOKUP INTERTIES 06092023'!$A$1:$H$206</definedName>
    <definedName name="_xlnm._FilterDatabase" localSheetId="31" hidden="1">'LOOKUP OPERATOR 05032023'!$A$1:$O$173</definedName>
    <definedName name="_xlnm._FilterDatabase" localSheetId="29" hidden="1">'LOOKUP PLANTS 05032023'!$A$1:$Z$318</definedName>
    <definedName name="_xlnm._FilterDatabase" localSheetId="30" hidden="1">'LOOKUP Sales reporting 05242023'!$A$1:$P$216</definedName>
    <definedName name="_xlnm._FilterDatabase" localSheetId="8" hidden="1">'Table 1.e CO2'!$A$1:$J$16</definedName>
    <definedName name="_xlnm._FilterDatabase" localSheetId="14" hidden="1">'Table 2.1a'!$A$4:$Q$271</definedName>
    <definedName name="_xlnm._FilterDatabase" localSheetId="15" hidden="1">'Table 2.2a'!$A$5:$T$211</definedName>
    <definedName name="_xlnm._FilterDatabase" localSheetId="16" hidden="1">'Table 2.3a'!$A$5:$R$291</definedName>
    <definedName name="_xlnm._FilterDatabase" localSheetId="17" hidden="1">'Table 2.3b'!$A$5:$U$270</definedName>
    <definedName name="_xlnm._FilterDatabase" localSheetId="18" hidden="1">'Table 2.3c'!$A$7:$T$400</definedName>
    <definedName name="_xlnm._FilterDatabase" localSheetId="19" hidden="1">'Table 2.4a'!$A$7:$U$403</definedName>
    <definedName name="_xlnm._FilterDatabase" localSheetId="20" hidden="1">'Table 2.5a'!$A$4:$AA$197</definedName>
    <definedName name="_xlnm._FilterDatabase" localSheetId="21" hidden="1">'Table 2.5b'!$A$4:$T$197</definedName>
    <definedName name="_xlnm._FilterDatabase" localSheetId="22" hidden="1">'Table 2.5c'!$A$4:$P$197</definedName>
    <definedName name="Btu_per_gallon" localSheetId="25">#REF!</definedName>
    <definedName name="Btu_per_gallon" localSheetId="28">'[1]Conversion Factors-Assumptions'!$C$47</definedName>
    <definedName name="Btu_per_gallon">#REF!</definedName>
    <definedName name="Btu_per_KWh" localSheetId="25">#REF!</definedName>
    <definedName name="Btu_per_KWh" localSheetId="28">'[1]Conversion Factors-Assumptions'!$E$29</definedName>
    <definedName name="Btu_per_KWh">#REF!</definedName>
    <definedName name="Btu_per_Mcf" localSheetId="25">#REF!</definedName>
    <definedName name="Btu_per_Mcf" localSheetId="28">'[1]Conversion Factors-Assumptions'!$E$28</definedName>
    <definedName name="Btu_per_Mcf">#REF!</definedName>
    <definedName name="Cert" localSheetId="25">#REF!</definedName>
    <definedName name="Cert" localSheetId="28">'[2]Lookup CPCN'!$A$1:$E$401</definedName>
    <definedName name="Cert">#REF!</definedName>
    <definedName name="CO2_Coal" localSheetId="25">#REF!</definedName>
    <definedName name="CO2_Coal" localSheetId="28">'[1]Conversion Factors-Assumptions'!$F$43</definedName>
    <definedName name="CO2_Coal">#REF!</definedName>
    <definedName name="CO2_Diesel" localSheetId="25">#REF!</definedName>
    <definedName name="CO2_Diesel" localSheetId="28">'[1]Conversion Factors-Assumptions'!$F$44</definedName>
    <definedName name="CO2_Diesel">#REF!</definedName>
    <definedName name="CO2_Natural_Gas" localSheetId="25">#REF!</definedName>
    <definedName name="CO2_Natural_Gas" localSheetId="28">'[1]Conversion Factors-Assumptions'!$F$45</definedName>
    <definedName name="CO2_Natural_Gas">#REF!</definedName>
    <definedName name="Diesel_Turbine_Efficiency" localSheetId="25">#REF!</definedName>
    <definedName name="Diesel_Turbine_Efficiency" localSheetId="28">'[1]Conversion Factors-Assumptions'!$B$14</definedName>
    <definedName name="Diesel_Turbine_Efficiency">#REF!</definedName>
    <definedName name="ID" localSheetId="25">#REF!,#REF!</definedName>
    <definedName name="ID" localSheetId="28">'[2]lookup pce utilities'!$C:$D,'[2]lookup pce utilities'!$G:$G</definedName>
    <definedName name="ID">#REF!,#REF!</definedName>
    <definedName name="Internal_Combustion_Efficiency" localSheetId="25">#REF!</definedName>
    <definedName name="Internal_Combustion_Efficiency" localSheetId="28">'[1]Conversion Factors-Assumptions'!$B$32</definedName>
    <definedName name="Internal_Combustion_Efficiency">#REF!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 localSheetId="28">'[1]Conversion Factors-Assumptions'!$C$43</definedName>
    <definedName name="MMBtu__per_ShortTon_Coal">#REF!</definedName>
    <definedName name="MMBtu_per_MWh" localSheetId="25">#REF!</definedName>
    <definedName name="MMBtu_per_MWh" localSheetId="28">'[1]Conversion Factors-Assumptions'!$C$49</definedName>
    <definedName name="MMBtu_per_MWh">#REF!</definedName>
    <definedName name="Natural_Gas_Efficiency" localSheetId="25">#REF!</definedName>
    <definedName name="Natural_Gas_Efficiency" localSheetId="28">'[1]Conversion Factors-Assumptions'!$B$23</definedName>
    <definedName name="Natural_Gas_Efficiency">#REF!</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4" i="50" l="1"/>
  <c r="B143" i="50"/>
  <c r="B56" i="31"/>
  <c r="B54" i="31"/>
  <c r="B52" i="31"/>
  <c r="A160" i="25"/>
  <c r="A138" i="25"/>
  <c r="A117" i="25"/>
  <c r="A204" i="25"/>
  <c r="A179" i="25"/>
  <c r="P78" i="25"/>
  <c r="J125" i="2"/>
  <c r="K190" i="2"/>
  <c r="C96" i="2" l="1"/>
  <c r="C111" i="2"/>
  <c r="C122" i="2"/>
  <c r="C120" i="2"/>
  <c r="C109" i="2"/>
  <c r="C113" i="2"/>
  <c r="C12" i="2"/>
  <c r="C112" i="2"/>
  <c r="C201" i="2"/>
  <c r="C49" i="2"/>
  <c r="C54" i="2"/>
  <c r="C124" i="2"/>
  <c r="C121" i="2"/>
  <c r="C119" i="2"/>
  <c r="C118" i="2"/>
  <c r="C115" i="2"/>
  <c r="C117" i="2"/>
  <c r="C114" i="2"/>
  <c r="C110" i="2"/>
  <c r="C82" i="2"/>
  <c r="B91" i="50" l="1"/>
  <c r="B85" i="50"/>
  <c r="M389" i="16" l="1"/>
  <c r="N376" i="15"/>
  <c r="Q153" i="14"/>
  <c r="O154" i="14"/>
  <c r="B30" i="31" l="1"/>
  <c r="B42" i="50" s="1"/>
  <c r="B36" i="31"/>
  <c r="B35" i="31"/>
  <c r="B34" i="31"/>
  <c r="B79" i="50" s="1"/>
  <c r="B33" i="31"/>
  <c r="B68" i="50" s="1"/>
  <c r="B32" i="31"/>
  <c r="B57" i="50" s="1"/>
  <c r="B31" i="31"/>
  <c r="B51" i="50" s="1"/>
  <c r="B29" i="31"/>
  <c r="B33" i="50" s="1"/>
  <c r="B28" i="31"/>
  <c r="B29" i="50" s="1"/>
  <c r="B27" i="31"/>
  <c r="B26" i="31"/>
  <c r="B19" i="50" s="1"/>
  <c r="B49" i="31"/>
  <c r="B330" i="50" s="1"/>
  <c r="B48" i="31"/>
  <c r="B306" i="50" s="1"/>
  <c r="B45" i="31"/>
  <c r="B249" i="50" s="1"/>
  <c r="B44" i="31"/>
  <c r="B188" i="50" s="1"/>
  <c r="B43" i="31"/>
  <c r="B42" i="31"/>
  <c r="B41" i="31"/>
  <c r="B39" i="31"/>
  <c r="B97" i="50" s="1"/>
  <c r="B47" i="31"/>
  <c r="V107" i="17"/>
  <c r="B24" i="50" l="1"/>
  <c r="B275" i="50"/>
  <c r="B119" i="50"/>
  <c r="L76" i="14"/>
  <c r="M76" i="14"/>
  <c r="K76" i="14"/>
  <c r="P109" i="17" l="1"/>
  <c r="R109" i="17"/>
  <c r="P108" i="17"/>
  <c r="Q109" i="17"/>
  <c r="Q108" i="17" l="1"/>
  <c r="H100" i="1" l="1"/>
  <c r="I100" i="1"/>
  <c r="L67" i="14" l="1"/>
  <c r="K67" i="14"/>
  <c r="J237" i="3" l="1"/>
  <c r="N170" i="15" l="1"/>
  <c r="L237" i="14"/>
  <c r="L61" i="45" l="1"/>
  <c r="J61" i="45"/>
  <c r="H61" i="45"/>
  <c r="F61" i="45"/>
  <c r="C61" i="45"/>
  <c r="G40" i="9"/>
  <c r="G43" i="9" s="1"/>
  <c r="K7" i="44" l="1"/>
  <c r="J19" i="44"/>
  <c r="I19" i="44"/>
  <c r="J18" i="44"/>
  <c r="I18" i="44"/>
  <c r="J17" i="44"/>
  <c r="I17" i="44"/>
  <c r="J16" i="44"/>
  <c r="I16" i="44"/>
  <c r="J15" i="44"/>
  <c r="I15" i="44"/>
  <c r="J14" i="44"/>
  <c r="I14" i="44"/>
  <c r="J13" i="44"/>
  <c r="I13" i="44"/>
  <c r="J12" i="44"/>
  <c r="I12" i="44"/>
  <c r="J11" i="44"/>
  <c r="I11" i="44"/>
  <c r="J10" i="44"/>
  <c r="I10" i="44"/>
  <c r="J9" i="44"/>
  <c r="I9" i="44"/>
  <c r="J8" i="44"/>
  <c r="I8" i="44"/>
  <c r="K18" i="44"/>
  <c r="K8" i="44" l="1"/>
  <c r="K11" i="44"/>
  <c r="K12" i="44"/>
  <c r="K9" i="44"/>
  <c r="K13" i="44"/>
  <c r="K17" i="44"/>
  <c r="K16" i="44"/>
  <c r="K15" i="44"/>
  <c r="K10" i="44"/>
  <c r="K14" i="44"/>
  <c r="W108" i="17" l="1"/>
  <c r="L110" i="19" l="1"/>
  <c r="I110" i="19"/>
  <c r="K110" i="19" s="1"/>
  <c r="L108" i="19"/>
  <c r="I108" i="19"/>
  <c r="K108" i="19" s="1"/>
  <c r="L107" i="19"/>
  <c r="I107" i="19"/>
  <c r="K107" i="19" s="1"/>
  <c r="E56" i="29"/>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19" i="29"/>
  <c r="E18" i="29"/>
  <c r="E13" i="29"/>
  <c r="E12" i="29"/>
  <c r="E11" i="29"/>
  <c r="E10" i="29"/>
  <c r="E9" i="29"/>
  <c r="E8" i="29"/>
  <c r="E7" i="29"/>
  <c r="E6" i="29"/>
  <c r="A72" i="25" l="1"/>
  <c r="T6" i="25"/>
  <c r="T7" i="25"/>
  <c r="T8" i="25"/>
  <c r="T9" i="25"/>
  <c r="T10" i="25"/>
  <c r="T11" i="25"/>
  <c r="T12" i="25"/>
  <c r="T13" i="25"/>
  <c r="T14" i="25"/>
  <c r="T15" i="25"/>
  <c r="T16" i="25"/>
  <c r="T17" i="25"/>
  <c r="T18" i="25"/>
  <c r="T19" i="25"/>
  <c r="T20" i="25"/>
  <c r="T21" i="25"/>
  <c r="T22" i="25"/>
  <c r="T23" i="25"/>
  <c r="T24" i="25"/>
  <c r="T25" i="25"/>
  <c r="T26" i="25"/>
  <c r="T27" i="25"/>
  <c r="T28" i="25"/>
  <c r="T29" i="25"/>
  <c r="T30" i="25"/>
  <c r="T31" i="25"/>
  <c r="T32" i="25"/>
  <c r="T33" i="25"/>
  <c r="T34" i="25"/>
  <c r="T35" i="25"/>
  <c r="T36" i="25"/>
  <c r="T37" i="25"/>
  <c r="T38" i="25"/>
  <c r="T39" i="25"/>
  <c r="T40" i="25"/>
  <c r="T41" i="25"/>
  <c r="T42" i="25"/>
  <c r="T43" i="25"/>
  <c r="T44" i="25"/>
  <c r="T45" i="25"/>
  <c r="T46" i="25"/>
  <c r="T47" i="25"/>
  <c r="T48" i="25"/>
  <c r="T49" i="25"/>
  <c r="T50" i="25"/>
  <c r="T51" i="25"/>
  <c r="T52" i="25"/>
  <c r="T53" i="25"/>
  <c r="T54" i="25"/>
  <c r="T55" i="25"/>
  <c r="T56" i="25"/>
  <c r="T57" i="25"/>
  <c r="T58" i="25"/>
  <c r="T59" i="25"/>
  <c r="T60" i="25"/>
  <c r="T61" i="25"/>
  <c r="T62" i="25"/>
  <c r="T63" i="25"/>
  <c r="T64" i="25"/>
  <c r="T65" i="25"/>
  <c r="T66" i="25"/>
  <c r="T67" i="25"/>
  <c r="T68" i="25"/>
  <c r="T69" i="25"/>
  <c r="T70" i="25"/>
  <c r="T71" i="25"/>
  <c r="T72" i="25"/>
  <c r="T73" i="25"/>
  <c r="T74" i="25"/>
  <c r="T75" i="25"/>
  <c r="T76" i="25"/>
  <c r="T77" i="25"/>
  <c r="T78" i="25"/>
  <c r="T79" i="25"/>
  <c r="T80" i="25"/>
  <c r="T81" i="25"/>
  <c r="T82" i="25"/>
  <c r="T83" i="25"/>
  <c r="T84" i="25"/>
  <c r="T85" i="25"/>
  <c r="T86" i="25"/>
  <c r="T87" i="25"/>
  <c r="T88" i="25"/>
  <c r="T89" i="25"/>
  <c r="T90" i="25"/>
  <c r="T91" i="25"/>
  <c r="T92" i="25"/>
  <c r="T93" i="25"/>
  <c r="T94" i="25"/>
  <c r="T95" i="25"/>
  <c r="T96" i="25"/>
  <c r="T97" i="25"/>
  <c r="T98" i="25"/>
  <c r="T99" i="25"/>
  <c r="T100" i="25"/>
  <c r="T101" i="25"/>
  <c r="T102" i="25"/>
  <c r="T103" i="25"/>
  <c r="T104" i="25"/>
  <c r="T105" i="25"/>
  <c r="T106" i="25"/>
  <c r="T107" i="25"/>
  <c r="T108" i="25"/>
  <c r="T109" i="25"/>
  <c r="T110" i="25"/>
  <c r="T111" i="25"/>
  <c r="T112" i="25"/>
  <c r="T113" i="25"/>
  <c r="T114" i="25"/>
  <c r="T115" i="25"/>
  <c r="T116" i="25"/>
  <c r="T117" i="25"/>
  <c r="T118" i="25"/>
  <c r="T119" i="25"/>
  <c r="T120" i="25"/>
  <c r="T121" i="25"/>
  <c r="T122" i="25"/>
  <c r="T123" i="25"/>
  <c r="T124" i="25"/>
  <c r="T125" i="25"/>
  <c r="T126" i="25"/>
  <c r="T127" i="25"/>
  <c r="T128" i="25"/>
  <c r="T129" i="25"/>
  <c r="T130" i="25"/>
  <c r="T131" i="25"/>
  <c r="T132" i="25"/>
  <c r="T133" i="25"/>
  <c r="T134" i="25"/>
  <c r="T135" i="25"/>
  <c r="T136" i="25"/>
  <c r="T137" i="25"/>
  <c r="T138" i="25"/>
  <c r="T139" i="25"/>
  <c r="T140" i="25"/>
  <c r="T141" i="25"/>
  <c r="T142" i="25"/>
  <c r="T143" i="25"/>
  <c r="T144" i="25"/>
  <c r="T145" i="25"/>
  <c r="T146" i="25"/>
  <c r="T147" i="25"/>
  <c r="T148" i="25"/>
  <c r="T149" i="25"/>
  <c r="T150" i="25"/>
  <c r="T151" i="25"/>
  <c r="T152" i="25"/>
  <c r="T153" i="25"/>
  <c r="T154" i="25"/>
  <c r="T155" i="25"/>
  <c r="T156" i="25"/>
  <c r="T157" i="25"/>
  <c r="T158" i="25"/>
  <c r="T159" i="25"/>
  <c r="T160" i="25"/>
  <c r="T161" i="25"/>
  <c r="T162" i="25"/>
  <c r="T163" i="25"/>
  <c r="T164" i="25"/>
  <c r="T165" i="25"/>
  <c r="T166" i="25"/>
  <c r="T167" i="25"/>
  <c r="T168" i="25"/>
  <c r="T169" i="25"/>
  <c r="T170" i="25"/>
  <c r="T171" i="25"/>
  <c r="T172" i="25"/>
  <c r="T173" i="25"/>
  <c r="T174" i="25"/>
  <c r="T175" i="25"/>
  <c r="T176" i="25"/>
  <c r="T177" i="25"/>
  <c r="T178" i="25"/>
  <c r="T179" i="25"/>
  <c r="T180" i="25"/>
  <c r="T181" i="25"/>
  <c r="T182" i="25"/>
  <c r="T183" i="25"/>
  <c r="T184" i="25"/>
  <c r="W6" i="25"/>
  <c r="W7" i="25"/>
  <c r="W8" i="25"/>
  <c r="W9" i="25"/>
  <c r="W10" i="25"/>
  <c r="W11" i="25"/>
  <c r="W12" i="25"/>
  <c r="W13" i="25"/>
  <c r="W14" i="25"/>
  <c r="W15" i="25"/>
  <c r="W16" i="25"/>
  <c r="W17" i="25"/>
  <c r="W18" i="25"/>
  <c r="W19" i="25"/>
  <c r="W20" i="25"/>
  <c r="W21" i="25"/>
  <c r="W22" i="25"/>
  <c r="W23" i="25"/>
  <c r="W24" i="25"/>
  <c r="W25" i="25"/>
  <c r="W26" i="25"/>
  <c r="W27" i="25"/>
  <c r="W28" i="25"/>
  <c r="W29" i="25"/>
  <c r="W30" i="25"/>
  <c r="W31" i="25"/>
  <c r="W32" i="25"/>
  <c r="W33" i="25"/>
  <c r="W34" i="25"/>
  <c r="W35" i="25"/>
  <c r="W36" i="25"/>
  <c r="W37" i="25"/>
  <c r="W38" i="25"/>
  <c r="W39" i="25"/>
  <c r="W40" i="25"/>
  <c r="W41" i="25"/>
  <c r="W42" i="25"/>
  <c r="W43" i="25"/>
  <c r="W44" i="25"/>
  <c r="W45" i="25"/>
  <c r="W46" i="25"/>
  <c r="W47" i="25"/>
  <c r="W48" i="25"/>
  <c r="W49" i="25"/>
  <c r="W50" i="25"/>
  <c r="W51" i="25"/>
  <c r="W52" i="25"/>
  <c r="W53" i="25"/>
  <c r="W54" i="25"/>
  <c r="W55" i="25"/>
  <c r="W56" i="25"/>
  <c r="W57" i="25"/>
  <c r="W58" i="25"/>
  <c r="W59" i="25"/>
  <c r="W60" i="25"/>
  <c r="W61" i="25"/>
  <c r="W62" i="25"/>
  <c r="W63" i="25"/>
  <c r="W64" i="25"/>
  <c r="W65" i="25"/>
  <c r="W66" i="25"/>
  <c r="W67" i="25"/>
  <c r="W68" i="25"/>
  <c r="W69" i="25"/>
  <c r="W70" i="25"/>
  <c r="W71" i="25"/>
  <c r="W72" i="25"/>
  <c r="W73" i="25"/>
  <c r="W74" i="25"/>
  <c r="W75" i="25"/>
  <c r="W76" i="25"/>
  <c r="W77" i="25"/>
  <c r="W78" i="25"/>
  <c r="W79" i="25"/>
  <c r="W80" i="25"/>
  <c r="W81" i="25"/>
  <c r="W82" i="25"/>
  <c r="W83" i="25"/>
  <c r="W84" i="25"/>
  <c r="W85" i="25"/>
  <c r="W86" i="25"/>
  <c r="W87" i="25"/>
  <c r="W88" i="25"/>
  <c r="W89" i="25"/>
  <c r="W90" i="25"/>
  <c r="W91" i="25"/>
  <c r="W92" i="25"/>
  <c r="W93" i="25"/>
  <c r="W94" i="25"/>
  <c r="W95" i="25"/>
  <c r="W96" i="25"/>
  <c r="W97" i="25"/>
  <c r="W98" i="25"/>
  <c r="W99" i="25"/>
  <c r="W100" i="25"/>
  <c r="W101" i="25"/>
  <c r="W102" i="25"/>
  <c r="W103" i="25"/>
  <c r="W104" i="25"/>
  <c r="W105" i="25"/>
  <c r="W106" i="25"/>
  <c r="W107" i="25"/>
  <c r="W108" i="25"/>
  <c r="W109" i="25"/>
  <c r="W110" i="25"/>
  <c r="W111" i="25"/>
  <c r="W112" i="25"/>
  <c r="W113" i="25"/>
  <c r="W114" i="25"/>
  <c r="W115" i="25"/>
  <c r="W116" i="25"/>
  <c r="W117" i="25"/>
  <c r="W118" i="25"/>
  <c r="W119" i="25"/>
  <c r="W120" i="25"/>
  <c r="W121" i="25"/>
  <c r="W122" i="25"/>
  <c r="W123" i="25"/>
  <c r="W124" i="25"/>
  <c r="W125" i="25"/>
  <c r="W126" i="25"/>
  <c r="W127" i="25"/>
  <c r="W128" i="25"/>
  <c r="W129" i="25"/>
  <c r="W130" i="25"/>
  <c r="W131" i="25"/>
  <c r="W132" i="25"/>
  <c r="W133" i="25"/>
  <c r="W134" i="25"/>
  <c r="W135" i="25"/>
  <c r="W136" i="25"/>
  <c r="W137" i="25"/>
  <c r="W138" i="25"/>
  <c r="W139" i="25"/>
  <c r="W140" i="25"/>
  <c r="W141" i="25"/>
  <c r="W142" i="25"/>
  <c r="W143" i="25"/>
  <c r="W144" i="25"/>
  <c r="W145" i="25"/>
  <c r="W146" i="25"/>
  <c r="W147" i="25"/>
  <c r="W148" i="25"/>
  <c r="W149" i="25"/>
  <c r="W150" i="25"/>
  <c r="W151" i="25"/>
  <c r="W152" i="25"/>
  <c r="W153" i="25"/>
  <c r="W154" i="25"/>
  <c r="W155" i="25"/>
  <c r="W156" i="25"/>
  <c r="W157" i="25"/>
  <c r="W158" i="25"/>
  <c r="W159" i="25"/>
  <c r="W160" i="25"/>
  <c r="W161" i="25"/>
  <c r="W162" i="25"/>
  <c r="W163" i="25"/>
  <c r="W164" i="25"/>
  <c r="W165" i="25"/>
  <c r="W166" i="25"/>
  <c r="W167" i="25"/>
  <c r="W168" i="25"/>
  <c r="W169" i="25"/>
  <c r="W170" i="25"/>
  <c r="W171" i="25"/>
  <c r="W172" i="25"/>
  <c r="W173" i="25"/>
  <c r="W174" i="25"/>
  <c r="W175" i="25"/>
  <c r="W176" i="25"/>
  <c r="W177" i="25"/>
  <c r="W178" i="25"/>
  <c r="W179" i="25"/>
  <c r="W180" i="25"/>
  <c r="W181" i="25"/>
  <c r="W182" i="25"/>
  <c r="W183" i="25"/>
  <c r="W184" i="25"/>
  <c r="W5" i="25"/>
  <c r="V6" i="25"/>
  <c r="V7" i="25"/>
  <c r="V8" i="25"/>
  <c r="V9" i="25"/>
  <c r="V10" i="25"/>
  <c r="V11" i="25"/>
  <c r="V12" i="25"/>
  <c r="V13" i="25"/>
  <c r="V14" i="25"/>
  <c r="V15" i="25"/>
  <c r="V16" i="25"/>
  <c r="V17" i="25"/>
  <c r="V18" i="25"/>
  <c r="V19" i="25"/>
  <c r="V20" i="25"/>
  <c r="V21" i="25"/>
  <c r="V22" i="25"/>
  <c r="V23" i="25"/>
  <c r="V24" i="25"/>
  <c r="V25" i="25"/>
  <c r="V26" i="25"/>
  <c r="V27" i="25"/>
  <c r="V28" i="25"/>
  <c r="V29" i="25"/>
  <c r="V30" i="25"/>
  <c r="V31" i="25"/>
  <c r="V32" i="25"/>
  <c r="V33" i="25"/>
  <c r="V34" i="25"/>
  <c r="V35" i="25"/>
  <c r="V36" i="25"/>
  <c r="V37" i="25"/>
  <c r="V38" i="25"/>
  <c r="V39" i="25"/>
  <c r="V40" i="25"/>
  <c r="V41" i="25"/>
  <c r="V42" i="25"/>
  <c r="V43" i="25"/>
  <c r="V44" i="25"/>
  <c r="V45" i="25"/>
  <c r="V46" i="25"/>
  <c r="V47" i="25"/>
  <c r="V48" i="25"/>
  <c r="V49" i="25"/>
  <c r="V50" i="25"/>
  <c r="V51" i="25"/>
  <c r="V52" i="25"/>
  <c r="V53" i="25"/>
  <c r="V54" i="25"/>
  <c r="V55" i="25"/>
  <c r="V56" i="25"/>
  <c r="V57" i="25"/>
  <c r="V58" i="25"/>
  <c r="V59" i="25"/>
  <c r="V60" i="25"/>
  <c r="V61" i="25"/>
  <c r="V62" i="25"/>
  <c r="V63" i="25"/>
  <c r="V64" i="25"/>
  <c r="V65" i="25"/>
  <c r="V66" i="25"/>
  <c r="V67" i="25"/>
  <c r="V68" i="25"/>
  <c r="V69" i="25"/>
  <c r="V70" i="25"/>
  <c r="V71" i="25"/>
  <c r="V72" i="25"/>
  <c r="V73" i="25"/>
  <c r="V74" i="25"/>
  <c r="V75" i="25"/>
  <c r="V76" i="25"/>
  <c r="V77" i="25"/>
  <c r="V78" i="25"/>
  <c r="V79" i="25"/>
  <c r="V80" i="25"/>
  <c r="V81" i="25"/>
  <c r="V82" i="25"/>
  <c r="V83" i="25"/>
  <c r="V84" i="25"/>
  <c r="V85" i="25"/>
  <c r="V86" i="25"/>
  <c r="V87" i="25"/>
  <c r="V88" i="25"/>
  <c r="V89" i="25"/>
  <c r="V90" i="25"/>
  <c r="V91" i="25"/>
  <c r="V92" i="25"/>
  <c r="V93" i="25"/>
  <c r="V94" i="25"/>
  <c r="V95" i="25"/>
  <c r="V96" i="25"/>
  <c r="V97" i="25"/>
  <c r="V98" i="25"/>
  <c r="V99" i="25"/>
  <c r="V100" i="25"/>
  <c r="V101" i="25"/>
  <c r="V102" i="25"/>
  <c r="V103" i="25"/>
  <c r="V104" i="25"/>
  <c r="V105" i="25"/>
  <c r="V106" i="25"/>
  <c r="V107" i="25"/>
  <c r="V108" i="25"/>
  <c r="V109" i="25"/>
  <c r="V110" i="25"/>
  <c r="V111" i="25"/>
  <c r="V112" i="25"/>
  <c r="V113" i="25"/>
  <c r="V114" i="25"/>
  <c r="V115" i="25"/>
  <c r="V116" i="25"/>
  <c r="V117" i="25"/>
  <c r="V118" i="25"/>
  <c r="V119" i="25"/>
  <c r="V120" i="25"/>
  <c r="V121" i="25"/>
  <c r="V122" i="25"/>
  <c r="V123" i="25"/>
  <c r="V124" i="25"/>
  <c r="V125" i="25"/>
  <c r="V126" i="25"/>
  <c r="V127" i="25"/>
  <c r="V128" i="25"/>
  <c r="V129" i="25"/>
  <c r="V130" i="25"/>
  <c r="V131" i="25"/>
  <c r="V132" i="25"/>
  <c r="V133" i="25"/>
  <c r="V134" i="25"/>
  <c r="V135" i="25"/>
  <c r="V136" i="25"/>
  <c r="V137" i="25"/>
  <c r="V138" i="25"/>
  <c r="V139" i="25"/>
  <c r="V140" i="25"/>
  <c r="V141" i="25"/>
  <c r="V142" i="25"/>
  <c r="V143" i="25"/>
  <c r="V144" i="25"/>
  <c r="V145" i="25"/>
  <c r="V146" i="25"/>
  <c r="V147" i="25"/>
  <c r="V148" i="25"/>
  <c r="V149" i="25"/>
  <c r="V150" i="25"/>
  <c r="V151" i="25"/>
  <c r="V152" i="25"/>
  <c r="V153" i="25"/>
  <c r="V154" i="25"/>
  <c r="V155" i="25"/>
  <c r="V156" i="25"/>
  <c r="V157" i="25"/>
  <c r="V158" i="25"/>
  <c r="V159" i="25"/>
  <c r="V160" i="25"/>
  <c r="V161" i="25"/>
  <c r="V162" i="25"/>
  <c r="V163" i="25"/>
  <c r="V164" i="25"/>
  <c r="V165" i="25"/>
  <c r="V166" i="25"/>
  <c r="V167" i="25"/>
  <c r="V168" i="25"/>
  <c r="V169" i="25"/>
  <c r="V170" i="25"/>
  <c r="V171" i="25"/>
  <c r="V172" i="25"/>
  <c r="V173" i="25"/>
  <c r="V174" i="25"/>
  <c r="V175" i="25"/>
  <c r="V176" i="25"/>
  <c r="V177" i="25"/>
  <c r="V178" i="25"/>
  <c r="V179" i="25"/>
  <c r="V180" i="25"/>
  <c r="V181" i="25"/>
  <c r="V182" i="25"/>
  <c r="V183" i="25"/>
  <c r="V184" i="25"/>
  <c r="V5" i="25"/>
  <c r="U20" i="25"/>
  <c r="U21" i="25"/>
  <c r="U22" i="25"/>
  <c r="U23" i="25"/>
  <c r="U24" i="25"/>
  <c r="U25" i="25"/>
  <c r="U26" i="25"/>
  <c r="U27" i="25"/>
  <c r="U28" i="25"/>
  <c r="U29" i="25"/>
  <c r="U30" i="25"/>
  <c r="U31" i="25"/>
  <c r="U32" i="25"/>
  <c r="U33" i="25"/>
  <c r="U34" i="25"/>
  <c r="U35" i="25"/>
  <c r="U36" i="25"/>
  <c r="U37" i="25"/>
  <c r="U38" i="25"/>
  <c r="U39" i="25"/>
  <c r="U40" i="25"/>
  <c r="U41" i="25"/>
  <c r="U42" i="25"/>
  <c r="U43" i="25"/>
  <c r="U44" i="25"/>
  <c r="U45" i="25"/>
  <c r="U46" i="25"/>
  <c r="U47" i="25"/>
  <c r="U48" i="25"/>
  <c r="U49" i="25"/>
  <c r="U50" i="25"/>
  <c r="U51" i="25"/>
  <c r="U52" i="25"/>
  <c r="U53" i="25"/>
  <c r="U54" i="25"/>
  <c r="U55" i="25"/>
  <c r="U56" i="25"/>
  <c r="U57" i="25"/>
  <c r="U58" i="25"/>
  <c r="U59" i="25"/>
  <c r="U60" i="25"/>
  <c r="U61" i="25"/>
  <c r="U62" i="25"/>
  <c r="U63" i="25"/>
  <c r="U64" i="25"/>
  <c r="U65" i="25"/>
  <c r="U66" i="25"/>
  <c r="U67" i="25"/>
  <c r="U68" i="25"/>
  <c r="U69" i="25"/>
  <c r="U70" i="25"/>
  <c r="U71" i="25"/>
  <c r="U72" i="25"/>
  <c r="U73" i="25"/>
  <c r="U74" i="25"/>
  <c r="U75" i="25"/>
  <c r="U76" i="25"/>
  <c r="U77" i="25"/>
  <c r="U78" i="25"/>
  <c r="U79" i="25"/>
  <c r="U80" i="25"/>
  <c r="U81" i="25"/>
  <c r="U82" i="25"/>
  <c r="U83" i="25"/>
  <c r="U84" i="25"/>
  <c r="U85" i="25"/>
  <c r="U86" i="25"/>
  <c r="U87" i="25"/>
  <c r="U88" i="25"/>
  <c r="U89" i="25"/>
  <c r="U90" i="25"/>
  <c r="U91" i="25"/>
  <c r="U92" i="25"/>
  <c r="U93" i="25"/>
  <c r="U94" i="25"/>
  <c r="U95" i="25"/>
  <c r="U96" i="25"/>
  <c r="U97" i="25"/>
  <c r="U98" i="25"/>
  <c r="U99" i="25"/>
  <c r="U100" i="25"/>
  <c r="U101" i="25"/>
  <c r="U102" i="25"/>
  <c r="U103" i="25"/>
  <c r="U104" i="25"/>
  <c r="U105" i="25"/>
  <c r="U106" i="25"/>
  <c r="U107" i="25"/>
  <c r="U108" i="25"/>
  <c r="U109" i="25"/>
  <c r="U110" i="25"/>
  <c r="U111" i="25"/>
  <c r="U112" i="25"/>
  <c r="U113" i="25"/>
  <c r="U114" i="25"/>
  <c r="U115" i="25"/>
  <c r="U116" i="25"/>
  <c r="U117" i="25"/>
  <c r="U118" i="25"/>
  <c r="U119" i="25"/>
  <c r="U120" i="25"/>
  <c r="U121" i="25"/>
  <c r="U122" i="25"/>
  <c r="U123" i="25"/>
  <c r="U124" i="25"/>
  <c r="U125" i="25"/>
  <c r="U126" i="25"/>
  <c r="U127" i="25"/>
  <c r="U128" i="25"/>
  <c r="U129" i="25"/>
  <c r="U130" i="25"/>
  <c r="U131" i="25"/>
  <c r="U132" i="25"/>
  <c r="U133" i="25"/>
  <c r="U134" i="25"/>
  <c r="U135" i="25"/>
  <c r="U136" i="25"/>
  <c r="U137" i="25"/>
  <c r="U138" i="25"/>
  <c r="U139" i="25"/>
  <c r="U140" i="25"/>
  <c r="U141" i="25"/>
  <c r="U142" i="25"/>
  <c r="U143" i="25"/>
  <c r="U144" i="25"/>
  <c r="U145" i="25"/>
  <c r="U146" i="25"/>
  <c r="U147" i="25"/>
  <c r="U148" i="25"/>
  <c r="U149" i="25"/>
  <c r="U150" i="25"/>
  <c r="U151" i="25"/>
  <c r="U152" i="25"/>
  <c r="U153" i="25"/>
  <c r="U154" i="25"/>
  <c r="U155" i="25"/>
  <c r="U156" i="25"/>
  <c r="U157" i="25"/>
  <c r="U158" i="25"/>
  <c r="U159" i="25"/>
  <c r="U160" i="25"/>
  <c r="U161" i="25"/>
  <c r="U162" i="25"/>
  <c r="U163" i="25"/>
  <c r="U164" i="25"/>
  <c r="U165" i="25"/>
  <c r="U166" i="25"/>
  <c r="U167" i="25"/>
  <c r="U168" i="25"/>
  <c r="U169" i="25"/>
  <c r="U170" i="25"/>
  <c r="U171" i="25"/>
  <c r="U172" i="25"/>
  <c r="U173" i="25"/>
  <c r="U174" i="25"/>
  <c r="U175" i="25"/>
  <c r="U176" i="25"/>
  <c r="U177" i="25"/>
  <c r="U178" i="25"/>
  <c r="U179" i="25"/>
  <c r="U180" i="25"/>
  <c r="U181" i="25"/>
  <c r="U182" i="25"/>
  <c r="U183" i="25"/>
  <c r="U184" i="25"/>
  <c r="U6" i="25"/>
  <c r="U7" i="25"/>
  <c r="U8" i="25"/>
  <c r="U9" i="25"/>
  <c r="U10" i="25"/>
  <c r="U11" i="25"/>
  <c r="U12" i="25"/>
  <c r="U13" i="25"/>
  <c r="U14" i="25"/>
  <c r="U15" i="25"/>
  <c r="U16" i="25"/>
  <c r="U17" i="25"/>
  <c r="U18" i="25"/>
  <c r="U19" i="25"/>
  <c r="U5" i="25"/>
  <c r="T5" i="25"/>
  <c r="I63" i="26" l="1"/>
  <c r="G63" i="26"/>
  <c r="E63" i="26"/>
  <c r="C63" i="26"/>
  <c r="B63" i="26"/>
  <c r="H63" i="26" s="1"/>
  <c r="D63" i="26" l="1"/>
  <c r="F63" i="26"/>
  <c r="J63" i="26"/>
  <c r="A13" i="31"/>
  <c r="A227" i="25"/>
  <c r="A96" i="25"/>
  <c r="P77" i="25" l="1"/>
  <c r="I71" i="26" l="1"/>
  <c r="L63" i="26" s="1"/>
  <c r="Q207" i="25"/>
  <c r="P207" i="25"/>
  <c r="O207" i="25"/>
  <c r="Q206" i="25"/>
  <c r="P206" i="25"/>
  <c r="O206" i="25"/>
  <c r="Q205" i="25"/>
  <c r="P205" i="25"/>
  <c r="O205" i="25"/>
  <c r="Q77" i="25"/>
  <c r="P76" i="25"/>
  <c r="P75" i="25"/>
  <c r="P74" i="25"/>
  <c r="P73" i="25"/>
  <c r="L35" i="31"/>
  <c r="L34" i="31"/>
  <c r="L33" i="31"/>
  <c r="L32" i="31"/>
  <c r="L31" i="31"/>
  <c r="L30" i="31"/>
  <c r="L29" i="31"/>
  <c r="L28" i="31"/>
  <c r="L27" i="31"/>
  <c r="L26" i="31"/>
  <c r="Q74" i="25" l="1"/>
  <c r="Q76" i="25"/>
  <c r="R205" i="25"/>
  <c r="R206" i="25"/>
  <c r="R207" i="25"/>
  <c r="S193" i="25"/>
  <c r="Q75" i="25"/>
  <c r="U193" i="25"/>
  <c r="Q73" i="25"/>
  <c r="S192" i="25"/>
  <c r="U192" i="25"/>
  <c r="U191" i="25"/>
  <c r="S19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40" authorId="0" shapeId="0" xr:uid="{DC069C94-14EE-4FED-89D5-AB0F625B6484}">
      <text>
        <r>
          <rPr>
            <b/>
            <sz val="9"/>
            <color indexed="81"/>
            <rFont val="Tahoma"/>
            <family val="2"/>
          </rPr>
          <t>Admin:</t>
        </r>
        <r>
          <rPr>
            <sz val="9"/>
            <color indexed="81"/>
            <rFont val="Tahoma"/>
            <family val="2"/>
          </rPr>
          <t xml:space="preserve">
1177 MWh = MEA purch from renewable IPP per 2020 FERC1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90" authorId="0" shapeId="0" xr:uid="{035E5ECC-137C-4EC5-99DF-DD59E2A011A2}">
      <text>
        <r>
          <rPr>
            <b/>
            <sz val="9"/>
            <color indexed="81"/>
            <rFont val="Tahoma"/>
            <family val="2"/>
          </rPr>
          <t>Admin:</t>
        </r>
        <r>
          <rPr>
            <sz val="9"/>
            <color indexed="81"/>
            <rFont val="Tahoma"/>
            <family val="2"/>
          </rPr>
          <t xml:space="preserve">
TDX Sand Point Generating, LLC (with the comma) is the EIA 923 operator name, hence self-reported name. TDX Web site uses. Without the TDX is used as the CPCN 230 entity.</t>
        </r>
      </text>
    </comment>
    <comment ref="D129" authorId="0" shapeId="0" xr:uid="{E1EFD609-AEF2-41E8-BD3A-03DB6E9ABFB8}">
      <text>
        <r>
          <rPr>
            <b/>
            <sz val="9"/>
            <color indexed="81"/>
            <rFont val="Tahoma"/>
            <family val="2"/>
          </rPr>
          <t>Admin:</t>
        </r>
        <r>
          <rPr>
            <sz val="9"/>
            <color indexed="81"/>
            <rFont val="Tahoma"/>
            <family val="2"/>
          </rPr>
          <t xml:space="preserve">
CPCN 452 was for UAF-Telecomm and was revoked in U-21-001.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3" authorId="0" shapeId="0" xr:uid="{01CED77A-0914-4316-8219-8EB61252FA72}">
      <text>
        <r>
          <rPr>
            <b/>
            <sz val="9"/>
            <color indexed="81"/>
            <rFont val="Tahoma"/>
            <family val="2"/>
          </rPr>
          <t>Admin:</t>
        </r>
        <r>
          <rPr>
            <sz val="9"/>
            <color indexed="81"/>
            <rFont val="Tahoma"/>
            <family val="2"/>
          </rPr>
          <t xml:space="preserve">
has two EIA operator ID numbers</t>
        </r>
      </text>
    </comment>
    <comment ref="B76" authorId="0" shapeId="0" xr:uid="{3A7B4BA0-9D86-4801-9A82-5B89BF9EEAFE}">
      <text>
        <r>
          <rPr>
            <b/>
            <sz val="9"/>
            <color indexed="81"/>
            <rFont val="Tahoma"/>
            <family val="2"/>
          </rPr>
          <t>Admin:</t>
        </r>
        <r>
          <rPr>
            <sz val="9"/>
            <color indexed="81"/>
            <rFont val="Tahoma"/>
            <family val="2"/>
          </rPr>
          <t xml:space="preserve">
has two AEA-ID numbers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100" authorId="0" shapeId="0" xr:uid="{C27C363C-5DEB-411E-BD4F-5710A1E0A01E}">
      <text>
        <r>
          <rPr>
            <b/>
            <sz val="9"/>
            <color indexed="81"/>
            <rFont val="Tahoma"/>
            <family val="2"/>
          </rPr>
          <t>Admin:</t>
        </r>
        <r>
          <rPr>
            <sz val="9"/>
            <color indexed="81"/>
            <rFont val="Tahoma"/>
            <family val="2"/>
          </rPr>
          <t xml:space="preserve">
S Colt removed unit 4 on 31Jul2023. EIA 860 year 2021 lists unit 4 as out of service</t>
        </r>
      </text>
    </comment>
    <comment ref="M229" authorId="0" shapeId="0" xr:uid="{B9B47883-4EE1-4050-88D2-235052AF0497}">
      <text>
        <r>
          <rPr>
            <b/>
            <sz val="9"/>
            <color indexed="81"/>
            <rFont val="Tahoma"/>
            <family val="2"/>
          </rPr>
          <t>Admin:</t>
        </r>
        <r>
          <rPr>
            <sz val="9"/>
            <color indexed="81"/>
            <rFont val="Tahoma"/>
            <family val="2"/>
          </rPr>
          <t xml:space="preserve">
Likely the DC rating, not the AC rating. See Chris Pike workbooks from MEA COPA filings.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5" authorId="0" shapeId="0" xr:uid="{8AA0F2E9-4478-41E1-92B9-26594450834A}">
      <text>
        <r>
          <rPr>
            <b/>
            <sz val="9"/>
            <color indexed="81"/>
            <rFont val="Tahoma"/>
            <family val="2"/>
          </rPr>
          <t>Admin:</t>
        </r>
        <r>
          <rPr>
            <sz val="9"/>
            <color indexed="81"/>
            <rFont val="Tahoma"/>
            <family val="2"/>
          </rPr>
          <t xml:space="preserve">
for EIA 861 reporters this is data. For PCE reporters this is the calculated residual to balance total sources with total uses.</t>
        </r>
      </text>
    </comment>
    <comment ref="J125" authorId="0" shapeId="0" xr:uid="{E6EFC551-AF70-4249-9405-B727E6794ECD}">
      <text>
        <r>
          <rPr>
            <b/>
            <sz val="9"/>
            <color indexed="81"/>
            <rFont val="Tahoma"/>
            <family val="2"/>
          </rPr>
          <t>Admin:</t>
        </r>
        <r>
          <rPr>
            <sz val="9"/>
            <color indexed="81"/>
            <rFont val="Tahoma"/>
            <family val="2"/>
          </rPr>
          <t xml:space="preserve">
AEEC reports both net wheeled power and transmission losses by others as an offset. These tables do not have a column for transmission losses by others.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J155" authorId="0" shapeId="0" xr:uid="{777C03DE-91B1-43BD-9FEF-179566EE76FC}">
      <text>
        <r>
          <rPr>
            <b/>
            <sz val="9"/>
            <color indexed="81"/>
            <rFont val="Tahoma"/>
            <family val="2"/>
          </rPr>
          <t>Admin:</t>
        </r>
        <r>
          <rPr>
            <sz val="9"/>
            <color indexed="81"/>
            <rFont val="Tahoma"/>
            <family val="2"/>
          </rPr>
          <t xml:space="preserve">
GVEA 2021 FERC Form 1 (= annual rept to RCA)</t>
        </r>
      </text>
    </comment>
    <comment ref="J237" authorId="0" shapeId="0" xr:uid="{6D9D3DBE-7B9C-42E4-92F2-2398BB0ACC64}">
      <text>
        <r>
          <rPr>
            <b/>
            <sz val="9"/>
            <color indexed="81"/>
            <rFont val="Tahoma"/>
            <family val="2"/>
          </rPr>
          <t>Admin:</t>
        </r>
        <r>
          <rPr>
            <sz val="9"/>
            <color indexed="81"/>
            <rFont val="Tahoma"/>
            <family val="2"/>
          </rPr>
          <t xml:space="preserve">
MEA 2021 annual report; MEA COPA filings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K67" authorId="0" shapeId="0" xr:uid="{C1ABFD91-DA13-4758-A783-1F3564F3F945}">
      <text>
        <r>
          <rPr>
            <b/>
            <sz val="9"/>
            <color indexed="81"/>
            <rFont val="Tahoma"/>
            <family val="2"/>
          </rPr>
          <t>Admin:</t>
        </r>
        <r>
          <rPr>
            <sz val="9"/>
            <color indexed="81"/>
            <rFont val="Tahoma"/>
            <family val="2"/>
          </rPr>
          <t xml:space="preserve">
There is no wind capacity in Noorvik, there is solar capacity. PCE data likely a typo as to source. This doc staes that project was online in 2017: https://www.nwabor.org/wp-content/uploads/Utility-Size-Solar-PV-for-Noorvik.pdf</t>
        </r>
      </text>
    </comment>
    <comment ref="L67" authorId="0" shapeId="0" xr:uid="{F659C93B-3ED1-4040-9261-4DC7EC0880BB}">
      <text>
        <r>
          <rPr>
            <b/>
            <sz val="9"/>
            <color indexed="81"/>
            <rFont val="Tahoma"/>
            <family val="2"/>
          </rPr>
          <t>Admin:</t>
        </r>
        <r>
          <rPr>
            <sz val="9"/>
            <color indexed="81"/>
            <rFont val="Tahoma"/>
            <family val="2"/>
          </rPr>
          <t xml:space="preserve">
Moved by S Colt from wind to solar on 31Jul2023. There is no wind capacity in Noorvik, there is solar capacity. PCE data likely a typo as to source. This doc staes that project was online in 2017: https://www.nwabor.org/wp-content/uploads/Utility-Size-Solar-PV-for-Noorvik.pdf</t>
        </r>
      </text>
    </comment>
    <comment ref="K76" authorId="0" shapeId="0" xr:uid="{1013D34C-6E94-42F9-9110-BB1034BFFE63}">
      <text>
        <r>
          <rPr>
            <b/>
            <sz val="9"/>
            <color indexed="81"/>
            <rFont val="Tahoma"/>
            <family val="2"/>
          </rPr>
          <t>Admin:</t>
        </r>
        <r>
          <rPr>
            <sz val="9"/>
            <color indexed="81"/>
            <rFont val="Tahoma"/>
            <family val="2"/>
          </rPr>
          <t xml:space="preserve">
no wind cap in Shung, but solar cap. PCE monthly shows solar pattern. Anecdotal knowledge of Shung solar gen</t>
        </r>
      </text>
    </comment>
    <comment ref="L76" authorId="0" shapeId="0" xr:uid="{646A19ED-43BD-4DFD-8792-2CE54EB64098}">
      <text>
        <r>
          <rPr>
            <b/>
            <sz val="9"/>
            <color indexed="81"/>
            <rFont val="Tahoma"/>
            <family val="2"/>
          </rPr>
          <t>Admin:</t>
        </r>
        <r>
          <rPr>
            <sz val="9"/>
            <color indexed="81"/>
            <rFont val="Tahoma"/>
            <family val="2"/>
          </rPr>
          <t xml:space="preserve">
no wind cap in Shung, but solar cap. PCE monthly shows solar pattern. Anecdotal knowledge of Shung solar gen</t>
        </r>
      </text>
    </comment>
    <comment ref="Q153" authorId="0" shapeId="0" xr:uid="{286A12F0-0610-4F61-B621-DAC1D2A49FA0}">
      <text>
        <r>
          <rPr>
            <b/>
            <sz val="9"/>
            <color indexed="81"/>
            <rFont val="Tahoma"/>
            <family val="2"/>
          </rPr>
          <t>Admin:</t>
        </r>
        <r>
          <rPr>
            <sz val="9"/>
            <color indexed="81"/>
            <rFont val="Tahoma"/>
            <family val="2"/>
          </rPr>
          <t xml:space="preserve">
added LIG, which does show on Table 2.3c</t>
        </r>
      </text>
    </comment>
    <comment ref="O154" authorId="0" shapeId="0" xr:uid="{8C695FA9-2B6E-4CFC-8926-D166431309ED}">
      <text>
        <r>
          <rPr>
            <b/>
            <sz val="9"/>
            <color indexed="81"/>
            <rFont val="Tahoma"/>
            <family val="2"/>
          </rPr>
          <t>Admin:</t>
        </r>
        <r>
          <rPr>
            <sz val="9"/>
            <color indexed="81"/>
            <rFont val="Tahoma"/>
            <family val="2"/>
          </rPr>
          <t xml:space="preserve">
S Colt added waste oil (EIA code WO) from EIA 923</t>
        </r>
      </text>
    </comment>
    <comment ref="L155" authorId="0" shapeId="0" xr:uid="{016C09DF-6D66-4628-B1CD-2AC77BA91C71}">
      <text>
        <r>
          <rPr>
            <b/>
            <sz val="9"/>
            <color indexed="81"/>
            <rFont val="Tahoma"/>
            <family val="2"/>
          </rPr>
          <t>Admin:</t>
        </r>
        <r>
          <rPr>
            <sz val="9"/>
            <color indexed="81"/>
            <rFont val="Tahoma"/>
            <family val="2"/>
          </rPr>
          <t xml:space="preserve">
GVEA 2021 FERC Form 1 (= annual rept to RCA)</t>
        </r>
      </text>
    </comment>
    <comment ref="C237" authorId="0" shapeId="0" xr:uid="{09650567-DA9E-4C7B-817C-D4ECD82E2880}">
      <text>
        <r>
          <rPr>
            <b/>
            <sz val="9"/>
            <color indexed="81"/>
            <rFont val="Tahoma"/>
            <family val="2"/>
          </rPr>
          <t>Admin:</t>
        </r>
        <r>
          <rPr>
            <sz val="9"/>
            <color indexed="81"/>
            <rFont val="Tahoma"/>
            <family val="2"/>
          </rPr>
          <t xml:space="preserve">
Also appears as AK Renewable Energy Partners in MEA filings. That is the name of the PPA sellling entity for Willow-expansion output.</t>
        </r>
      </text>
    </comment>
    <comment ref="L237" authorId="0" shapeId="0" xr:uid="{C90FC6A2-5540-418A-9C65-8D55F90DF38D}">
      <text>
        <r>
          <rPr>
            <b/>
            <sz val="9"/>
            <color indexed="81"/>
            <rFont val="Tahoma"/>
            <family val="2"/>
          </rPr>
          <t>Admin:</t>
        </r>
        <r>
          <rPr>
            <sz val="9"/>
            <color indexed="81"/>
            <rFont val="Tahoma"/>
            <family val="2"/>
          </rPr>
          <t xml:space="preserve">
MEA 2021 annual report; MEA COPA filings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J170" authorId="0" shapeId="0" xr:uid="{4BB410CC-8586-463F-8E57-9419ED4E2C81}">
      <text>
        <r>
          <rPr>
            <b/>
            <sz val="9"/>
            <color indexed="81"/>
            <rFont val="Tahoma"/>
            <family val="2"/>
          </rPr>
          <t>Admin:</t>
        </r>
        <r>
          <rPr>
            <sz val="9"/>
            <color indexed="81"/>
            <rFont val="Tahoma"/>
            <family val="2"/>
          </rPr>
          <t xml:space="preserve">
the qty of 1 was reported to EIA</t>
        </r>
      </text>
    </comment>
    <comment ref="L180" authorId="0" shapeId="0" xr:uid="{1AAB78D6-CAF0-4EB8-A642-A9B559FA8B1F}">
      <text>
        <r>
          <rPr>
            <b/>
            <sz val="9"/>
            <color indexed="81"/>
            <rFont val="Tahoma"/>
            <family val="2"/>
          </rPr>
          <t>Admin:</t>
        </r>
        <r>
          <rPr>
            <sz val="9"/>
            <color indexed="81"/>
            <rFont val="Tahoma"/>
            <family val="2"/>
          </rPr>
          <t xml:space="preserve">
data reported on EIA923</t>
        </r>
      </text>
    </comment>
    <comment ref="P180" authorId="0" shapeId="0" xr:uid="{F32811CE-AD5A-4FA1-8EBC-F2B1B18F02BB}">
      <text>
        <r>
          <rPr>
            <b/>
            <sz val="9"/>
            <color indexed="81"/>
            <rFont val="Tahoma"/>
            <family val="2"/>
          </rPr>
          <t>Admin:</t>
        </r>
        <r>
          <rPr>
            <sz val="9"/>
            <color indexed="81"/>
            <rFont val="Tahoma"/>
            <family val="2"/>
          </rPr>
          <t xml:space="preserve">
calculated from reported gallons fuel use and reported MMBtu fuel use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Q7" authorId="0" shapeId="0" xr:uid="{66A98E3A-BB04-4883-A5E6-3FB0B4FA886C}">
      <text>
        <r>
          <rPr>
            <b/>
            <sz val="9"/>
            <color indexed="81"/>
            <rFont val="Tahoma"/>
            <family val="2"/>
          </rPr>
          <t>Admin:</t>
        </r>
        <r>
          <rPr>
            <sz val="9"/>
            <color indexed="81"/>
            <rFont val="Tahoma"/>
            <family val="2"/>
          </rPr>
          <t xml:space="preserve">
calculated as Generation MMBtu/Total Fuel MMBtu</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V107" authorId="0" shapeId="0" xr:uid="{E4CBA579-40D7-420B-8AC8-983F975D1392}">
      <text>
        <r>
          <rPr>
            <b/>
            <sz val="9"/>
            <color indexed="81"/>
            <rFont val="Tahoma"/>
            <family val="2"/>
          </rPr>
          <t>Admin:</t>
        </r>
        <r>
          <rPr>
            <sz val="9"/>
            <color indexed="81"/>
            <rFont val="Tahoma"/>
            <family val="2"/>
          </rPr>
          <t xml:space="preserve">
total cust adjusted to equal sum of res+comm+other</t>
        </r>
      </text>
    </comment>
    <comment ref="J108" authorId="0" shapeId="0" xr:uid="{1E06FFA3-70BD-4891-BB2D-A58C88D08C2E}">
      <text>
        <r>
          <rPr>
            <b/>
            <sz val="9"/>
            <color indexed="81"/>
            <rFont val="Tahoma"/>
            <family val="2"/>
          </rPr>
          <t>Admin:</t>
        </r>
        <r>
          <rPr>
            <sz val="9"/>
            <color indexed="81"/>
            <rFont val="Tahoma"/>
            <family val="2"/>
          </rPr>
          <t xml:space="preserve">
allocated to res using 2019 ratio of res/total</t>
        </r>
      </text>
    </comment>
    <comment ref="N108" authorId="0" shapeId="0" xr:uid="{848F993B-CA28-4E69-95CD-C4BAF1927478}">
      <text>
        <r>
          <rPr>
            <b/>
            <sz val="9"/>
            <color indexed="81"/>
            <rFont val="Tahoma"/>
            <family val="2"/>
          </rPr>
          <t>Admin:</t>
        </r>
        <r>
          <rPr>
            <sz val="9"/>
            <color indexed="81"/>
            <rFont val="Tahoma"/>
            <family val="2"/>
          </rPr>
          <t xml:space="preserve">
allocated to comm using 2019 ratio comm/total</t>
        </r>
      </text>
    </comment>
    <comment ref="H112" authorId="0" shapeId="0" xr:uid="{BAB24032-2C82-4B68-BD4C-1329D69CD9C9}">
      <text>
        <r>
          <rPr>
            <b/>
            <sz val="9"/>
            <color indexed="81"/>
            <rFont val="Tahoma"/>
            <family val="2"/>
          </rPr>
          <t>Admin:</t>
        </r>
        <r>
          <rPr>
            <sz val="9"/>
            <color indexed="81"/>
            <rFont val="Tahoma"/>
            <family val="2"/>
          </rPr>
          <t xml:space="preserve">
allocated to res using 2019 ratio of res/total</t>
        </r>
      </text>
    </comment>
    <comment ref="I112" authorId="0" shapeId="0" xr:uid="{6AED5461-B3FB-4EA7-969E-D3AE4200EF27}">
      <text>
        <r>
          <rPr>
            <b/>
            <sz val="9"/>
            <color indexed="81"/>
            <rFont val="Tahoma"/>
            <family val="2"/>
          </rPr>
          <t>Admin:</t>
        </r>
        <r>
          <rPr>
            <sz val="9"/>
            <color indexed="81"/>
            <rFont val="Tahoma"/>
            <family val="2"/>
          </rPr>
          <t xml:space="preserve">
allocated to res using 2019 ratio of res/total</t>
        </r>
      </text>
    </comment>
    <comment ref="J112" authorId="0" shapeId="0" xr:uid="{CC87FA69-24C2-4101-A175-248BAC34885A}">
      <text>
        <r>
          <rPr>
            <b/>
            <sz val="9"/>
            <color indexed="81"/>
            <rFont val="Tahoma"/>
            <family val="2"/>
          </rPr>
          <t>Admin:</t>
        </r>
        <r>
          <rPr>
            <sz val="9"/>
            <color indexed="81"/>
            <rFont val="Tahoma"/>
            <family val="2"/>
          </rPr>
          <t xml:space="preserve">
allocated to res using 2019 ratio of res/total</t>
        </r>
      </text>
    </comment>
    <comment ref="L112" authorId="0" shapeId="0" xr:uid="{42AF186F-7EEE-4DE6-96FB-EC4461812F84}">
      <text>
        <r>
          <rPr>
            <b/>
            <sz val="9"/>
            <color indexed="81"/>
            <rFont val="Tahoma"/>
            <family val="2"/>
          </rPr>
          <t>Admin:</t>
        </r>
        <r>
          <rPr>
            <sz val="9"/>
            <color indexed="81"/>
            <rFont val="Tahoma"/>
            <family val="2"/>
          </rPr>
          <t xml:space="preserve">
allocated to comm using 2019 ratio comm/total</t>
        </r>
      </text>
    </comment>
    <comment ref="M112" authorId="0" shapeId="0" xr:uid="{A677291C-95F1-4074-80D6-EF4E98D43A89}">
      <text>
        <r>
          <rPr>
            <b/>
            <sz val="9"/>
            <color indexed="81"/>
            <rFont val="Tahoma"/>
            <family val="2"/>
          </rPr>
          <t>Admin:</t>
        </r>
        <r>
          <rPr>
            <sz val="9"/>
            <color indexed="81"/>
            <rFont val="Tahoma"/>
            <family val="2"/>
          </rPr>
          <t xml:space="preserve">
allocated to comm using 2019 ratio comm/total</t>
        </r>
      </text>
    </comment>
    <comment ref="N112" authorId="0" shapeId="0" xr:uid="{213A632F-F564-49CD-8127-7570700EC81C}">
      <text>
        <r>
          <rPr>
            <b/>
            <sz val="9"/>
            <color indexed="81"/>
            <rFont val="Tahoma"/>
            <family val="2"/>
          </rPr>
          <t>Admin:</t>
        </r>
        <r>
          <rPr>
            <sz val="9"/>
            <color indexed="81"/>
            <rFont val="Tahoma"/>
            <family val="2"/>
          </rPr>
          <t xml:space="preserve">
allocated to comm using 2019 ratio comm/total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Q1" authorId="0" shapeId="0" xr:uid="{0DF5FC31-6F97-4C6A-9842-29247B9F90AE}">
      <text>
        <r>
          <rPr>
            <b/>
            <sz val="9"/>
            <color indexed="81"/>
            <rFont val="Tahoma"/>
            <family val="2"/>
          </rPr>
          <t>Admin:</t>
        </r>
        <r>
          <rPr>
            <sz val="9"/>
            <color indexed="81"/>
            <rFont val="Tahoma"/>
            <family val="2"/>
          </rPr>
          <t xml:space="preserve">
Appears to be an obolete coding, replcaed by operator_sector_number (note by S Colt 30Jul2023)</t>
        </r>
      </text>
    </comment>
  </commentList>
</comments>
</file>

<file path=xl/sharedStrings.xml><?xml version="1.0" encoding="utf-8"?>
<sst xmlns="http://schemas.openxmlformats.org/spreadsheetml/2006/main" count="29475" uniqueCount="2832">
  <si>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</si>
  <si>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</si>
  <si>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</si>
  <si>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</si>
  <si>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</si>
  <si>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</si>
  <si>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</si>
  <si>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</si>
  <si>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</si>
  <si>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</si>
  <si>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</si>
  <si>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</si>
  <si>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</si>
  <si>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</si>
  <si>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</si>
  <si>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</si>
  <si>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</si>
  <si>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</si>
  <si>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</si>
  <si>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</si>
  <si>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</si>
  <si>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</si>
  <si>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</si>
  <si>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</si>
  <si>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</si>
  <si>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</si>
  <si>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</si>
  <si>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</si>
  <si>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</si>
  <si>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</si>
  <si>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</si>
  <si>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</si>
  <si>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</si>
  <si>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</si>
  <si>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</si>
  <si>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</si>
  <si>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</si>
  <si>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</si>
  <si>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</si>
  <si>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</si>
  <si>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</si>
  <si>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</si>
  <si>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</si>
  <si>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</si>
  <si>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</si>
  <si>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</si>
  <si>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</si>
  <si>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</si>
  <si>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</si>
  <si>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</si>
  <si>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</si>
  <si>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</si>
  <si>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</si>
  <si>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</si>
  <si>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</si>
  <si>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Total Capacity</t>
  </si>
  <si>
    <t>Internal Combustion</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</si>
  <si>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</si>
  <si>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</si>
  <si>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</si>
  <si>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</si>
  <si>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</si>
  <si>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</si>
  <si>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</si>
  <si>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</si>
  <si>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</si>
  <si>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</si>
  <si>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</si>
  <si>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</si>
  <si>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</si>
  <si>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</si>
  <si>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</si>
  <si>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</si>
  <si>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</si>
  <si>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</si>
  <si>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</si>
  <si>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</si>
  <si>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</si>
  <si>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</si>
  <si>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</si>
  <si>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</si>
  <si>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</si>
  <si>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</si>
  <si>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</si>
  <si>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</si>
  <si>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</si>
  <si>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</si>
  <si>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</si>
  <si>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</si>
  <si>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</si>
  <si>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</si>
  <si>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</si>
  <si>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</si>
  <si>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</si>
  <si>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</si>
  <si>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</si>
  <si>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</si>
  <si>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</si>
  <si>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</si>
  <si>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</si>
  <si>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</si>
  <si>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</si>
  <si>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</si>
  <si>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</si>
  <si>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</si>
  <si>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</si>
  <si>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</si>
  <si>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</si>
  <si>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</si>
  <si>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</si>
  <si>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</si>
  <si>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</si>
  <si>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</si>
  <si>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</si>
  <si>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</si>
  <si>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</si>
  <si>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</si>
  <si>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</si>
  <si>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</si>
  <si>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</si>
  <si>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</si>
  <si>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</si>
  <si>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</si>
  <si>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</si>
  <si>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</si>
  <si>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</si>
  <si>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</si>
  <si>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</si>
  <si>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</si>
  <si>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</si>
  <si>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</si>
  <si>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</si>
  <si>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</si>
  <si>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</si>
  <si>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</si>
  <si>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</si>
  <si>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</si>
  <si>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</si>
  <si>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</si>
  <si>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</si>
  <si>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</si>
  <si>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</si>
  <si>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</si>
  <si>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</si>
  <si>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</si>
  <si>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</si>
  <si>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</si>
  <si>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</si>
  <si>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</si>
  <si>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</si>
  <si>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</si>
  <si>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</si>
  <si>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</si>
  <si>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</si>
  <si>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</si>
  <si>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</si>
  <si>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</si>
  <si>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</si>
  <si>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</si>
  <si>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</si>
  <si>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</si>
  <si>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</si>
  <si>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</si>
  <si>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</si>
  <si>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</si>
  <si>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</si>
  <si>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</si>
  <si>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</si>
  <si>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</si>
  <si>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</si>
  <si>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</si>
  <si>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</si>
  <si>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</si>
  <si>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</si>
  <si>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</si>
  <si>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</si>
  <si>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</si>
  <si>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</si>
  <si>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</si>
  <si>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</si>
  <si>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</si>
  <si>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</si>
  <si>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</si>
  <si>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</si>
  <si>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</si>
  <si>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</si>
  <si>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</si>
  <si>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</si>
  <si>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</si>
  <si>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</si>
  <si>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</si>
  <si>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</si>
  <si>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</si>
  <si>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</si>
  <si>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</si>
  <si>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</si>
  <si>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</si>
  <si>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</si>
  <si>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</si>
  <si>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</si>
  <si>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</si>
  <si>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</si>
  <si>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</si>
  <si>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</si>
  <si>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</si>
  <si>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</si>
  <si>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</si>
  <si>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</si>
  <si>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</si>
  <si>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</si>
  <si>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</si>
  <si>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</si>
  <si>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</si>
  <si>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</si>
  <si>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</si>
  <si>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</si>
  <si>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</si>
  <si>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</si>
  <si>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</si>
  <si>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</si>
  <si>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</si>
  <si>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</si>
  <si>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</si>
  <si>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</si>
  <si>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</si>
  <si>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</si>
  <si>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</si>
  <si>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</si>
  <si>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</si>
  <si>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</si>
  <si>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</si>
  <si>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</si>
  <si>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</si>
  <si>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</si>
  <si>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</si>
  <si>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</si>
  <si>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</si>
  <si>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</si>
  <si>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</si>
  <si>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</si>
  <si>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</si>
  <si>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</si>
  <si>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</si>
  <si>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</si>
  <si>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</si>
  <si>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</si>
  <si>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</si>
  <si>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</si>
  <si>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</si>
  <si>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</si>
  <si>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</si>
  <si>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</si>
  <si>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</si>
  <si>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</si>
  <si>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</si>
  <si>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</si>
  <si>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</si>
  <si>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</si>
  <si>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</si>
  <si>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</si>
  <si>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</si>
  <si>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</si>
  <si>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</si>
  <si>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</si>
  <si>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</si>
  <si>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</si>
  <si>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</si>
  <si>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</si>
  <si>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</si>
  <si>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</si>
  <si>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</si>
  <si>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</si>
  <si>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</si>
  <si>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</si>
  <si>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</si>
  <si>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</si>
  <si>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</si>
  <si>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</si>
  <si>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</si>
  <si>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</si>
  <si>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</si>
  <si>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</si>
  <si>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</si>
  <si>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</si>
  <si>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</si>
  <si>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</si>
  <si>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</si>
  <si>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</si>
  <si>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</si>
  <si>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</si>
  <si>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</si>
  <si>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</si>
  <si>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</si>
  <si>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</si>
  <si>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</si>
  <si>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</si>
  <si>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</si>
  <si>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</si>
  <si>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</si>
  <si>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</si>
  <si>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</si>
  <si>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</si>
  <si>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</si>
  <si>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</si>
  <si>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</si>
  <si>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</si>
  <si>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</si>
  <si>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</si>
  <si>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</si>
  <si>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</si>
  <si>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</si>
  <si>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</si>
  <si>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</si>
  <si>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</si>
  <si>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</si>
  <si>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</si>
  <si>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</si>
  <si>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</si>
  <si>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</si>
  <si>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</si>
  <si>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</si>
  <si>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</si>
  <si>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</si>
  <si>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</si>
  <si>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</si>
  <si>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</si>
  <si>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</si>
  <si>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</si>
  <si>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</si>
  <si>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</si>
  <si>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</si>
  <si>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</si>
  <si>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</si>
  <si>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</si>
  <si>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</si>
  <si>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</si>
  <si>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</si>
  <si>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</si>
  <si>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</si>
  <si>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</si>
  <si>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</si>
  <si>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</si>
  <si>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</si>
  <si>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</si>
  <si>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</si>
  <si>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</si>
  <si>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</si>
  <si>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</si>
  <si>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</si>
  <si>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</si>
  <si>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</si>
  <si>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</si>
  <si>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</si>
  <si>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</si>
  <si>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</si>
  <si>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</si>
  <si>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</si>
  <si>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</si>
  <si>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</si>
  <si>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</si>
  <si>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</si>
  <si>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</si>
  <si>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</si>
  <si>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</si>
  <si>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</si>
  <si>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</si>
  <si>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</si>
  <si>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</si>
  <si>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</si>
  <si>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</si>
  <si>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</si>
  <si>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</si>
  <si>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</si>
  <si>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</si>
  <si>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</si>
  <si>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</si>
  <si>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</si>
  <si>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</si>
  <si>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</si>
  <si>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</si>
  <si>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</si>
  <si>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</si>
  <si>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</si>
  <si>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</si>
  <si>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</si>
  <si>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</si>
  <si>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</si>
  <si>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</si>
  <si>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</si>
  <si>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</si>
  <si>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</si>
  <si>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</si>
  <si>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</si>
  <si>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</si>
  <si>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</si>
  <si>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</si>
  <si>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</si>
  <si>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</si>
  <si>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</si>
  <si>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</si>
  <si>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</si>
  <si>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</si>
  <si>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</si>
  <si>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</si>
  <si>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</si>
  <si>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</si>
  <si>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</si>
  <si>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</si>
  <si>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</si>
  <si>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</si>
  <si>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</si>
  <si>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</si>
  <si>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</si>
  <si>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</si>
  <si>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</si>
  <si>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</si>
  <si>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</si>
  <si>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</si>
  <si>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</si>
  <si>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</si>
  <si>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</si>
  <si>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</si>
  <si>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DFO</t>
  </si>
  <si>
    <t>IC</t>
  </si>
  <si>
    <t>WAT</t>
  </si>
  <si>
    <t>HY</t>
  </si>
  <si>
    <t>GT</t>
  </si>
  <si>
    <t>WND</t>
  </si>
  <si>
    <t>WT</t>
  </si>
  <si>
    <t>NG</t>
  </si>
  <si>
    <t>CA</t>
  </si>
  <si>
    <t>CT</t>
  </si>
  <si>
    <t>SUB</t>
  </si>
  <si>
    <t>ST</t>
  </si>
  <si>
    <t>JF</t>
  </si>
  <si>
    <t>WC</t>
  </si>
  <si>
    <t>Total Fuel MMBtu</t>
  </si>
  <si>
    <t>CO2 Metric Tons from Fuel</t>
  </si>
  <si>
    <t>Efficiency (Max = 1.00)</t>
  </si>
  <si>
    <t>Residential Customers</t>
  </si>
  <si>
    <t>Residential $/kWh</t>
  </si>
  <si>
    <t>Commercial Customers</t>
  </si>
  <si>
    <t>Commercial $/kWh</t>
  </si>
  <si>
    <t>Other Customers</t>
  </si>
  <si>
    <t>Other $/kWh</t>
  </si>
  <si>
    <t>Total Customers</t>
  </si>
  <si>
    <t>Residential Rate ($/kWh)</t>
  </si>
  <si>
    <t>PCE Residential Reimbursement Rate ($/kWh)</t>
  </si>
  <si>
    <t>Residential Rate after PCE ($/kWh)</t>
  </si>
  <si>
    <t>Percent of Residential Rate Covered by PCE Reimbursement</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</si>
  <si>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</si>
  <si>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</si>
  <si>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</si>
  <si>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</si>
  <si>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</si>
  <si>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</si>
  <si>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</si>
  <si>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</si>
  <si>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1,c</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</si>
  <si>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</si>
  <si>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</si>
  <si>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</si>
  <si>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</si>
  <si>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</si>
  <si>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</si>
  <si>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</si>
  <si>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</si>
  <si>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</si>
  <si>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</si>
  <si>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</si>
  <si>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</si>
  <si>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</si>
  <si>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</si>
  <si>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</si>
  <si>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</si>
  <si>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</si>
  <si>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</si>
  <si>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</si>
  <si>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</si>
  <si>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</si>
  <si>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</si>
  <si>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</si>
  <si>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</si>
  <si>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</si>
  <si>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</si>
  <si>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</si>
  <si>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</si>
  <si>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</si>
  <si>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</si>
  <si>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Summary Tables</t>
  </si>
  <si>
    <t>Figures</t>
  </si>
  <si>
    <t>Detailed Tables</t>
  </si>
  <si>
    <t>Installed Capacity</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</si>
  <si>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</si>
  <si>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</si>
  <si>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</si>
  <si>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</si>
  <si>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</si>
  <si>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</si>
  <si>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</si>
  <si>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</si>
  <si>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</si>
  <si>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</si>
  <si>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</si>
  <si>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</si>
  <si>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</si>
  <si>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</si>
  <si>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</si>
  <si>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</si>
  <si>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</si>
  <si>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</si>
  <si>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</si>
  <si>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</si>
  <si>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</si>
  <si>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</si>
  <si>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</si>
  <si>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</si>
  <si>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</si>
  <si>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</si>
  <si>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</si>
  <si>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</si>
  <si>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</si>
  <si>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</si>
  <si>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</si>
  <si>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</si>
  <si>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</si>
  <si>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</si>
  <si>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</si>
  <si>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</si>
  <si>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</si>
  <si>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</si>
  <si>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</si>
  <si>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</si>
  <si>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</si>
  <si>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</si>
  <si>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</si>
  <si>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</si>
  <si>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</si>
  <si>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</si>
  <si>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</si>
  <si>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</si>
  <si>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</si>
  <si>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</si>
  <si>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</si>
  <si>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</si>
  <si>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</si>
  <si>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</si>
  <si>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</si>
  <si>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</si>
  <si>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</si>
  <si>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</si>
  <si>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</si>
  <si>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</si>
  <si>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</si>
  <si>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</si>
  <si>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</si>
  <si>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</si>
  <si>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</si>
  <si>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</si>
  <si>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</si>
  <si>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</si>
  <si>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</si>
  <si>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</si>
  <si>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</si>
  <si>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</si>
  <si>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</si>
  <si>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</si>
  <si>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</si>
  <si>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</si>
  <si>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</si>
  <si>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</si>
  <si>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</si>
  <si>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</si>
  <si>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</si>
  <si>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</si>
  <si>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</si>
  <si>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</si>
  <si>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</si>
  <si>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</si>
  <si>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</si>
  <si>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</si>
  <si>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</si>
  <si>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</si>
  <si>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</si>
  <si>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</si>
  <si>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</si>
  <si>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</si>
  <si>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</si>
  <si>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</si>
  <si>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</si>
  <si>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</si>
  <si>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</si>
  <si>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</si>
  <si>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</si>
  <si>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</si>
  <si>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</si>
  <si>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</si>
  <si>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</si>
  <si>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</si>
  <si>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</si>
  <si>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</si>
  <si>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</si>
  <si>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</si>
  <si>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</si>
  <si>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</si>
  <si>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</si>
  <si>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</si>
  <si>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</si>
  <si>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</si>
  <si>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</si>
  <si>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</si>
  <si>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</si>
  <si>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</si>
  <si>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</si>
  <si>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</si>
  <si>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</si>
  <si>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</si>
  <si>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</si>
  <si>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</si>
  <si>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</si>
  <si>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</si>
  <si>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</si>
  <si>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</si>
  <si>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</si>
  <si>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</si>
  <si>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</si>
  <si>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</si>
  <si>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</si>
  <si>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</si>
  <si>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</si>
  <si>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</si>
  <si>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</si>
  <si>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</si>
  <si>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</si>
  <si>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</si>
  <si>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</si>
  <si>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</si>
  <si>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</si>
  <si>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</si>
  <si>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</si>
  <si>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</si>
  <si>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</si>
  <si>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</si>
  <si>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</si>
  <si>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</si>
  <si>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</si>
  <si>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</si>
  <si>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</si>
  <si>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</si>
  <si>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</si>
  <si>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</si>
  <si>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</si>
  <si>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</si>
  <si>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</si>
  <si>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</si>
  <si>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</si>
  <si>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</si>
  <si>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</si>
  <si>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</si>
  <si>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</si>
  <si>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</si>
  <si>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</si>
  <si>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</si>
  <si>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</si>
  <si>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</si>
  <si>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</si>
  <si>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</si>
  <si>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</si>
  <si>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</si>
  <si>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</si>
  <si>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</si>
  <si>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</si>
  <si>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</si>
  <si>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</si>
  <si>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</si>
  <si>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</si>
  <si>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</si>
  <si>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</si>
  <si>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</si>
  <si>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</si>
  <si>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</si>
  <si>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</si>
  <si>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</si>
  <si>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</si>
  <si>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</si>
  <si>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</si>
  <si>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</si>
  <si>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</si>
  <si>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</si>
  <si>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</si>
  <si>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</si>
  <si>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</si>
  <si>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</si>
  <si>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</si>
  <si>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</si>
  <si>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</si>
  <si>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</si>
  <si>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</si>
  <si>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</si>
  <si>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</si>
  <si>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</si>
  <si>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</si>
  <si>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</si>
  <si>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</si>
  <si>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</si>
  <si>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</si>
  <si>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</si>
  <si>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</si>
  <si>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</si>
  <si>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</si>
  <si>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</si>
  <si>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</si>
  <si>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</si>
  <si>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</si>
  <si>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</si>
  <si>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</si>
  <si>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</si>
  <si>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</si>
  <si>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</si>
  <si>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</si>
  <si>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</si>
  <si>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</si>
  <si>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</si>
  <si>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</si>
  <si>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</si>
  <si>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</si>
  <si>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</si>
  <si>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</si>
  <si>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</si>
  <si>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</si>
  <si>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</si>
  <si>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</si>
  <si>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</si>
  <si>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</si>
  <si>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</si>
  <si>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</si>
  <si>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</si>
  <si>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</si>
  <si>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</si>
  <si>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</si>
  <si>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</si>
  <si>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</si>
  <si>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</si>
  <si>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</si>
  <si>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</si>
  <si>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</si>
  <si>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</si>
  <si>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</si>
  <si>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</si>
  <si>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</si>
  <si>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</si>
  <si>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</si>
  <si>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</si>
  <si>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</si>
  <si>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</si>
  <si>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</si>
  <si>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</si>
  <si>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</si>
  <si>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</si>
  <si>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</si>
  <si>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</si>
  <si>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</si>
  <si>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</si>
  <si>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</si>
  <si>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</si>
  <si>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</si>
  <si>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</si>
  <si>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</si>
  <si>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</si>
  <si>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</si>
  <si>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</si>
  <si>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</si>
  <si>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</si>
  <si>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</si>
  <si>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</si>
  <si>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</si>
  <si>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</si>
  <si>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</si>
  <si>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</si>
  <si>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</si>
  <si>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</si>
  <si>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</si>
  <si>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</si>
  <si>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</si>
  <si>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</si>
  <si>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</si>
  <si>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</si>
  <si>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</si>
  <si>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</si>
  <si>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</si>
  <si>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</si>
  <si>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</si>
  <si>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</si>
  <si>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</si>
  <si>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</si>
  <si>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</si>
  <si>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</si>
  <si>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</si>
  <si>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</si>
  <si>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</si>
  <si>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</si>
  <si>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</si>
  <si>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</si>
  <si>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</si>
  <si>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</si>
  <si>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</si>
  <si>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</si>
  <si>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</si>
  <si>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</si>
  <si>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</si>
  <si>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</si>
  <si>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</si>
  <si>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</si>
  <si>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</si>
  <si>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</si>
  <si>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</si>
  <si>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</si>
  <si>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</si>
  <si>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</si>
  <si>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</si>
  <si>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</si>
  <si>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</si>
  <si>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</si>
  <si>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</si>
  <si>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</si>
  <si>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</si>
  <si>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</si>
  <si>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</si>
  <si>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</si>
  <si>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</si>
  <si>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</si>
  <si>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</si>
  <si>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</si>
  <si>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</si>
  <si>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</si>
  <si>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</si>
  <si>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</si>
  <si>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</si>
  <si>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</si>
  <si>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</si>
  <si>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</si>
  <si>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</si>
  <si>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</si>
  <si>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</si>
  <si>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</si>
  <si>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</si>
  <si>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</si>
  <si>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</si>
  <si>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</si>
  <si>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</si>
  <si>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</si>
  <si>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</si>
  <si>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</si>
  <si>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</si>
  <si>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</si>
  <si>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</si>
  <si>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</si>
  <si>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</si>
  <si>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</si>
  <si>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</si>
  <si>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</si>
  <si>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</si>
  <si>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</si>
  <si>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</si>
  <si>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</si>
  <si>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</si>
  <si>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</si>
  <si>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</si>
  <si>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</si>
  <si>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</si>
  <si>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</si>
  <si>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</si>
  <si>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</si>
  <si>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</si>
  <si>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</si>
  <si>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</si>
  <si>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</si>
  <si>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</si>
  <si>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</si>
  <si>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</si>
  <si>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</si>
  <si>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</si>
  <si>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</si>
  <si>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</si>
  <si>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</si>
  <si>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</si>
  <si>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</si>
  <si>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</si>
  <si>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</si>
  <si>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</si>
  <si>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</si>
  <si>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</si>
  <si>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</si>
  <si>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</si>
  <si>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</si>
  <si>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</si>
  <si>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</si>
  <si>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</si>
  <si>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</si>
  <si>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</si>
  <si>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</si>
  <si>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</si>
  <si>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</si>
  <si>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</si>
  <si>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</si>
  <si>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</si>
  <si>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</si>
  <si>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</si>
  <si>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</si>
  <si>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</si>
  <si>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</si>
  <si>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</si>
  <si>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</si>
  <si>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</si>
  <si>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</si>
  <si>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</si>
  <si>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</si>
  <si>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</si>
  <si>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</si>
  <si>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</si>
  <si>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</si>
  <si>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</si>
  <si>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</si>
  <si>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</si>
  <si>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</si>
  <si>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</si>
  <si>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</si>
  <si>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</si>
  <si>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</si>
  <si>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</si>
  <si>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</si>
  <si>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</si>
  <si>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</si>
  <si>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</si>
  <si>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</si>
  <si>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</si>
  <si>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</si>
  <si>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</si>
  <si>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</si>
  <si>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</si>
  <si>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</si>
  <si>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</si>
  <si>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</si>
  <si>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</si>
  <si>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</si>
  <si>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</si>
  <si>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</si>
  <si>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</si>
  <si>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</si>
  <si>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</si>
  <si>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</si>
  <si>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</si>
  <si>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</si>
  <si>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</si>
  <si>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</si>
  <si>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</si>
  <si>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</si>
  <si>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</si>
  <si>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</si>
  <si>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</si>
  <si>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</si>
  <si>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</si>
  <si>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</si>
  <si>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</si>
  <si>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</si>
  <si>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</si>
  <si>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</si>
  <si>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</si>
  <si>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</si>
  <si>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</si>
  <si>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</si>
  <si>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</si>
  <si>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</si>
  <si>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</si>
  <si>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</si>
  <si>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</si>
  <si>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</si>
  <si>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</si>
  <si>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</si>
  <si>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</si>
  <si>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</si>
  <si>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</si>
  <si>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</si>
  <si>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</si>
  <si>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</si>
  <si>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</si>
  <si>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</si>
  <si>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</si>
  <si>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</si>
  <si>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</si>
  <si>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</si>
  <si>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</si>
  <si>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</si>
  <si>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</si>
  <si>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</si>
  <si>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</si>
  <si>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</si>
  <si>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</si>
  <si>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</si>
  <si>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</si>
  <si>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</si>
  <si>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</si>
  <si>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</si>
  <si>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</si>
  <si>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</si>
  <si>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</si>
  <si>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</si>
  <si>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</si>
  <si>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</si>
  <si>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</si>
  <si>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</si>
  <si>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</si>
  <si>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</si>
  <si>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</si>
  <si>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</si>
  <si>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</si>
  <si>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</si>
  <si>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</si>
  <si>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</si>
  <si>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</si>
  <si>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</si>
  <si>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</si>
  <si>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</si>
  <si>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</si>
  <si>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MWH</t>
  </si>
  <si>
    <t>BA</t>
  </si>
  <si>
    <t>megawatthours</t>
  </si>
  <si>
    <t>LIG</t>
  </si>
  <si>
    <t>FW</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</si>
  <si>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</si>
  <si>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</si>
  <si>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</si>
  <si>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</si>
  <si>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</si>
  <si>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</si>
  <si>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</si>
  <si>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</si>
  <si>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</si>
  <si>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</si>
  <si>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</si>
  <si>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</si>
  <si>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</si>
  <si>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</si>
  <si>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</si>
  <si>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</si>
  <si>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</si>
  <si>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</si>
  <si>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</si>
  <si>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</si>
  <si>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</si>
  <si>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</si>
  <si>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</si>
  <si>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</si>
  <si>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</si>
  <si>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</si>
  <si>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</si>
  <si>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</si>
  <si>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</si>
  <si>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</si>
  <si>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</si>
  <si>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</si>
  <si>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</si>
  <si>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</si>
  <si>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</si>
  <si>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</si>
  <si>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</si>
  <si>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</si>
  <si>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</si>
  <si>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</si>
  <si>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</si>
  <si>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</si>
  <si>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</si>
  <si>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</si>
  <si>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</si>
  <si>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</si>
  <si>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</si>
  <si>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</si>
  <si>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</si>
  <si>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</si>
  <si>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</si>
  <si>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</si>
  <si>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</si>
  <si>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</si>
  <si>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</si>
  <si>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</si>
  <si>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</si>
  <si>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</si>
  <si>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</si>
  <si>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</si>
  <si>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</si>
  <si>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</si>
  <si>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</si>
  <si>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</si>
  <si>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</si>
  <si>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</si>
  <si>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</si>
  <si>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</si>
  <si>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</si>
  <si>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</si>
  <si>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</si>
  <si>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</si>
  <si>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</si>
  <si>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</si>
  <si>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</si>
  <si>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</si>
  <si>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</si>
  <si>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</si>
  <si>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</si>
  <si>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</si>
  <si>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</si>
  <si>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</si>
  <si>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</si>
  <si>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</si>
  <si>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</si>
  <si>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</si>
  <si>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</si>
  <si>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</si>
  <si>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</si>
  <si>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</si>
  <si>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</si>
  <si>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</si>
  <si>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</si>
  <si>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</si>
  <si>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</si>
  <si>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</si>
  <si>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</si>
  <si>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</si>
  <si>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</si>
  <si>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</si>
  <si>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</si>
  <si>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</si>
  <si>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</si>
  <si>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</si>
  <si>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</si>
  <si>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</si>
  <si>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</si>
  <si>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</si>
  <si>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</si>
  <si>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</si>
  <si>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</si>
  <si>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</si>
  <si>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</si>
  <si>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</si>
  <si>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</si>
  <si>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</si>
  <si>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</si>
  <si>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</si>
  <si>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</si>
  <si>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</si>
  <si>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</si>
  <si>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</si>
  <si>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</si>
  <si>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</si>
  <si>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</si>
  <si>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</si>
  <si>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</si>
  <si>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</si>
  <si>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</si>
  <si>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</si>
  <si>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</si>
  <si>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</si>
  <si>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</si>
  <si>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</si>
  <si>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</si>
  <si>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</si>
  <si>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</si>
  <si>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</si>
  <si>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</si>
  <si>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</si>
  <si>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</si>
  <si>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</si>
  <si>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</si>
  <si>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</si>
  <si>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</si>
  <si>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</si>
  <si>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</si>
  <si>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</si>
  <si>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</si>
  <si>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</si>
  <si>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</si>
  <si>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</si>
  <si>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</si>
  <si>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</si>
  <si>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</si>
  <si>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</si>
  <si>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</si>
  <si>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</si>
  <si>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</si>
  <si>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</si>
  <si>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</si>
  <si>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</si>
  <si>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</si>
  <si>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</si>
  <si>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</si>
  <si>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</si>
  <si>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</si>
  <si>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</si>
  <si>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</si>
  <si>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</si>
  <si>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</si>
  <si>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</si>
  <si>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</si>
  <si>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</si>
  <si>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</si>
  <si>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</si>
  <si>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</si>
  <si>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</si>
  <si>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</si>
  <si>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</si>
  <si>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</si>
  <si>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</si>
  <si>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</si>
  <si>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</si>
  <si>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</si>
  <si>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</si>
  <si>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</si>
  <si>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</si>
  <si>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</si>
  <si>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</si>
  <si>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</si>
  <si>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</si>
  <si>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</si>
  <si>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</si>
  <si>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</si>
  <si>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</si>
  <si>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</si>
  <si>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</si>
  <si>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</si>
  <si>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</si>
  <si>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</si>
  <si>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</si>
  <si>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</si>
  <si>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</si>
  <si>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</si>
  <si>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</si>
  <si>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</si>
  <si>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</si>
  <si>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</si>
  <si>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</si>
  <si>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</si>
  <si>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</si>
  <si>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</si>
  <si>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</si>
  <si>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</si>
  <si>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</si>
  <si>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</si>
  <si>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</si>
  <si>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</si>
  <si>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</si>
  <si>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</si>
  <si>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</si>
  <si>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</si>
  <si>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</si>
  <si>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</si>
  <si>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</si>
  <si>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</si>
  <si>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</si>
  <si>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PCE Community
(Y/N)</t>
  </si>
  <si>
    <t>Batteries</t>
  </si>
  <si>
    <t>Flywheels</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</si>
  <si>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</si>
  <si>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</si>
  <si>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</si>
  <si>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</si>
  <si>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</si>
  <si>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</si>
  <si>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</si>
  <si>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</si>
  <si>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</si>
  <si>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</si>
  <si>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</si>
  <si>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</si>
  <si>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</si>
  <si>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</si>
  <si>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</si>
  <si>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</si>
  <si>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</si>
  <si>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</si>
  <si>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</si>
  <si>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</si>
  <si>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</si>
  <si>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</si>
  <si>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</si>
  <si>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</si>
  <si>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</si>
  <si>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</si>
  <si>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</si>
  <si>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Chugach Storage</t>
  </si>
  <si>
    <t>TDX Saint Paul Wind</t>
  </si>
  <si>
    <t>P32</t>
  </si>
  <si>
    <t>P33</t>
  </si>
  <si>
    <t>P37</t>
  </si>
  <si>
    <t>P41</t>
  </si>
  <si>
    <t>Dewey Lakes </t>
  </si>
  <si>
    <t>P42</t>
  </si>
  <si>
    <t>Lutak</t>
  </si>
  <si>
    <t>Alakanuk_grid</t>
  </si>
  <si>
    <t>P64</t>
  </si>
  <si>
    <t>P73</t>
  </si>
  <si>
    <t>P81</t>
  </si>
  <si>
    <t>Ekwok_grid</t>
  </si>
  <si>
    <t>P89</t>
  </si>
  <si>
    <t>P97</t>
  </si>
  <si>
    <t>AEA</t>
  </si>
  <si>
    <t>Alaska Electric Light &amp; Power Co.</t>
  </si>
  <si>
    <t>EIA860</t>
  </si>
  <si>
    <t>AEA PH Assessment</t>
  </si>
  <si>
    <t>Haida Energy, Inc.</t>
  </si>
  <si>
    <t>Hiilangaay Hydro</t>
  </si>
  <si>
    <t>Port Lions Microgrid</t>
  </si>
  <si>
    <t xml:space="preserve">Slana Generating Station </t>
  </si>
  <si>
    <t>P131</t>
  </si>
  <si>
    <t>Eyak Service Center BESS</t>
  </si>
  <si>
    <t>P278</t>
  </si>
  <si>
    <t>Inside Passage Elec Coop, Inc</t>
  </si>
  <si>
    <t>P296</t>
  </si>
  <si>
    <t>P297</t>
  </si>
  <si>
    <t>P298</t>
  </si>
  <si>
    <t>Juniper Creek Hydroetlectric</t>
  </si>
  <si>
    <t>Juniper Creek Hydroelectric Project</t>
  </si>
  <si>
    <t>ADN</t>
  </si>
  <si>
    <t>P43</t>
  </si>
  <si>
    <t>Alaska Energy Statistics</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</si>
  <si>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</si>
  <si>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</si>
  <si>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</si>
  <si>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</si>
  <si>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</si>
  <si>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</si>
  <si>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</si>
  <si>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</si>
  <si>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</si>
  <si>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</si>
  <si>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</si>
  <si>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</si>
  <si>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</si>
  <si>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</si>
  <si>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</si>
  <si>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</si>
  <si>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</si>
  <si>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</si>
  <si>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</si>
  <si>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</si>
  <si>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Hank Nikkels Plant 1</t>
  </si>
  <si>
    <t>P104</t>
  </si>
  <si>
    <t>Barrow Utils &amp; Elec Coop, Inc</t>
  </si>
  <si>
    <t>Cordova Electric Coop, Inc</t>
  </si>
  <si>
    <t>Alaska Power and Telephone Co</t>
  </si>
  <si>
    <t>Nikiski Combined Cycle</t>
  </si>
  <si>
    <t>Haines, Covenant Life; Klukwan; Chilkat Valley</t>
  </si>
  <si>
    <t>P167</t>
  </si>
  <si>
    <t>P168</t>
  </si>
  <si>
    <t>P170</t>
  </si>
  <si>
    <t>City of King Cove</t>
  </si>
  <si>
    <t>Craig (AK)</t>
  </si>
  <si>
    <t>NSB Atqasuk Utility</t>
  </si>
  <si>
    <t>NSB Nuiqsut Utility</t>
  </si>
  <si>
    <t>NSB Point Hope Utility</t>
  </si>
  <si>
    <t>P226</t>
  </si>
  <si>
    <t>Seward (AK)</t>
  </si>
  <si>
    <t>City &amp; Borough of Sitka - (AK)</t>
  </si>
  <si>
    <t>P245</t>
  </si>
  <si>
    <t>TDX North Slope Generating Inc.</t>
  </si>
  <si>
    <t>P269</t>
  </si>
  <si>
    <t>City of Wrangell - (AK)</t>
  </si>
  <si>
    <t>P274</t>
  </si>
  <si>
    <t>P277</t>
  </si>
  <si>
    <t>P279</t>
  </si>
  <si>
    <t>P280</t>
  </si>
  <si>
    <t>P281</t>
  </si>
  <si>
    <t>P282</t>
  </si>
  <si>
    <t>P283</t>
  </si>
  <si>
    <t>P284</t>
  </si>
  <si>
    <t>P285</t>
  </si>
  <si>
    <t>P286</t>
  </si>
  <si>
    <t>P287</t>
  </si>
  <si>
    <t>P288</t>
  </si>
  <si>
    <t>P289</t>
  </si>
  <si>
    <t>P290</t>
  </si>
  <si>
    <t>P291</t>
  </si>
  <si>
    <t>P292</t>
  </si>
  <si>
    <t>P38</t>
  </si>
  <si>
    <t>P39</t>
  </si>
  <si>
    <t>P44</t>
  </si>
  <si>
    <t>Alaska Village Elec Coop, Inc</t>
  </si>
  <si>
    <t>New Stuyahok; Ekwok</t>
  </si>
  <si>
    <t>P92</t>
  </si>
  <si>
    <t>P99</t>
  </si>
  <si>
    <t>AK Plant ID</t>
  </si>
  <si>
    <t>Storage (MWH)</t>
  </si>
  <si>
    <t>gallons</t>
  </si>
  <si>
    <t>WDS</t>
  </si>
  <si>
    <t>BIT</t>
  </si>
  <si>
    <t>RFO</t>
  </si>
  <si>
    <t>Kotzebue Electric Assn Inc</t>
  </si>
  <si>
    <t>Kotzebue Hybrid</t>
  </si>
  <si>
    <t>OT</t>
  </si>
  <si>
    <t>TDX Sand Point Generating, LLC</t>
  </si>
  <si>
    <t>OG</t>
  </si>
  <si>
    <t>Generation MMBtu</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</si>
  <si>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</si>
  <si>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</si>
  <si>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</si>
  <si>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</si>
  <si>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</si>
  <si>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</si>
  <si>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</si>
  <si>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</si>
  <si>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</si>
  <si>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</si>
  <si>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</si>
  <si>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</si>
  <si>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</si>
  <si>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</si>
  <si>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</si>
  <si>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</si>
  <si>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</si>
  <si>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</si>
  <si>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</si>
  <si>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</si>
  <si>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</si>
  <si>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</si>
  <si>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</si>
  <si>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</si>
  <si>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</si>
  <si>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</si>
  <si>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</si>
  <si>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</si>
  <si>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</si>
  <si>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</si>
  <si>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</si>
  <si>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</si>
  <si>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</si>
  <si>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</si>
  <si>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</si>
  <si>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</si>
  <si>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</si>
  <si>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</si>
  <si>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</si>
  <si>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</si>
  <si>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</si>
  <si>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</si>
  <si>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</si>
  <si>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</si>
  <si>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</si>
  <si>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</si>
  <si>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</si>
  <si>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</si>
  <si>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</si>
  <si>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</si>
  <si>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</si>
  <si>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</si>
  <si>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</si>
  <si>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</si>
  <si>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</si>
  <si>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</si>
  <si>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</si>
  <si>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</si>
  <si>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</si>
  <si>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</si>
  <si>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</si>
  <si>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</si>
  <si>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</si>
  <si>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</si>
  <si>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</si>
  <si>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</si>
  <si>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</si>
  <si>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</si>
  <si>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</si>
  <si>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</si>
  <si>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</si>
  <si>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</si>
  <si>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</si>
  <si>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</si>
  <si>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</si>
  <si>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</si>
  <si>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</si>
  <si>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</si>
  <si>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</si>
  <si>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</si>
  <si>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</si>
  <si>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</si>
  <si>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</si>
  <si>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</si>
  <si>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</si>
  <si>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</si>
  <si>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</si>
  <si>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</si>
  <si>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</si>
  <si>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</si>
  <si>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</si>
  <si>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</si>
  <si>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</si>
  <si>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</si>
  <si>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</si>
  <si>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</si>
  <si>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</si>
  <si>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</si>
  <si>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</si>
  <si>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</si>
  <si>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</si>
  <si>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</si>
  <si>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</si>
  <si>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</si>
  <si>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</si>
  <si>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</si>
  <si>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</si>
  <si>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</si>
  <si>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</si>
  <si>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</si>
  <si>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</si>
  <si>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</si>
  <si>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</si>
  <si>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</si>
  <si>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</si>
  <si>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</si>
  <si>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</si>
  <si>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</si>
  <si>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</si>
  <si>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</si>
  <si>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</si>
  <si>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</si>
  <si>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</si>
  <si>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</si>
  <si>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</si>
  <si>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</si>
  <si>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</si>
  <si>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</si>
  <si>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</si>
  <si>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</si>
  <si>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</si>
  <si>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</si>
  <si>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</si>
  <si>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</si>
  <si>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</si>
  <si>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</si>
  <si>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</si>
  <si>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</si>
  <si>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</si>
  <si>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</si>
  <si>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</si>
  <si>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</si>
  <si>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</si>
  <si>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</si>
  <si>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</si>
  <si>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</si>
  <si>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</si>
  <si>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</si>
  <si>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</si>
  <si>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</si>
  <si>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</si>
  <si>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</si>
  <si>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</si>
  <si>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</si>
  <si>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</si>
  <si>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</si>
  <si>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</si>
  <si>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</si>
  <si>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</si>
  <si>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</si>
  <si>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</si>
  <si>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</si>
  <si>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</si>
  <si>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</si>
  <si>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</si>
  <si>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</si>
  <si>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</si>
  <si>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</si>
  <si>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</si>
  <si>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</si>
  <si>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</si>
  <si>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</si>
  <si>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</si>
  <si>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</si>
  <si>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</si>
  <si>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</si>
  <si>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</si>
  <si>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</si>
  <si>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</si>
  <si>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</si>
  <si>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</si>
  <si>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</si>
  <si>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</si>
  <si>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</si>
  <si>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</si>
  <si>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</si>
  <si>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</si>
  <si>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</si>
  <si>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</si>
  <si>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</si>
  <si>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</si>
  <si>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</si>
  <si>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</si>
  <si>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</si>
  <si>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</si>
  <si>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</si>
  <si>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</si>
  <si>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</si>
  <si>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</si>
  <si>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</si>
  <si>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</si>
  <si>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</si>
  <si>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</si>
  <si>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</si>
  <si>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</si>
  <si>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</si>
  <si>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</si>
  <si>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</si>
  <si>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</si>
  <si>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</si>
  <si>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</si>
  <si>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</si>
  <si>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</si>
  <si>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</si>
  <si>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</si>
  <si>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</si>
  <si>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</si>
  <si>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</si>
  <si>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</si>
  <si>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</si>
  <si>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</si>
  <si>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</si>
  <si>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</si>
  <si>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</si>
  <si>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</si>
  <si>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</si>
  <si>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</si>
  <si>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</si>
  <si>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</si>
  <si>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</si>
  <si>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</si>
  <si>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</si>
  <si>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</si>
  <si>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</si>
  <si>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</si>
  <si>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</si>
  <si>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</si>
  <si>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</si>
  <si>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</si>
  <si>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</si>
  <si>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</si>
  <si>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</si>
  <si>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</si>
  <si>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</si>
  <si>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</si>
  <si>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</si>
  <si>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</si>
  <si>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</si>
  <si>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</si>
  <si>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</si>
  <si>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</si>
  <si>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</si>
  <si>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</si>
  <si>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</si>
  <si>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</si>
  <si>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</si>
  <si>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</si>
  <si>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</si>
  <si>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</si>
  <si>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</si>
  <si>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</si>
  <si>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</si>
  <si>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</si>
  <si>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</si>
  <si>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</si>
  <si>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</si>
  <si>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</si>
  <si>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</si>
  <si>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</si>
  <si>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</si>
  <si>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</si>
  <si>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</si>
  <si>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</si>
  <si>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</si>
  <si>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</si>
  <si>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</si>
  <si>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</si>
  <si>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</si>
  <si>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</si>
  <si>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</si>
  <si>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</si>
  <si>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</si>
  <si>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</si>
  <si>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</si>
  <si>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</si>
  <si>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</si>
  <si>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</si>
  <si>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</si>
  <si>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</si>
  <si>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</si>
  <si>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</si>
  <si>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</si>
  <si>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</si>
  <si>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</si>
  <si>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</si>
  <si>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</si>
  <si>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</si>
  <si>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</si>
  <si>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</si>
  <si>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</si>
  <si>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</si>
  <si>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</si>
  <si>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</si>
  <si>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</si>
  <si>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</si>
  <si>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</si>
  <si>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</si>
  <si>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</si>
  <si>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</si>
  <si>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</si>
  <si>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</si>
  <si>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</si>
  <si>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</si>
  <si>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</si>
  <si>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</si>
  <si>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</si>
  <si>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</si>
  <si>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</si>
  <si>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</si>
  <si>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</si>
  <si>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</si>
  <si>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</si>
  <si>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</si>
  <si>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</si>
  <si>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</si>
  <si>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</si>
  <si>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</si>
  <si>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</si>
  <si>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</si>
  <si>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</si>
  <si>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</si>
  <si>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</si>
  <si>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</si>
  <si>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</si>
  <si>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</si>
  <si>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</si>
  <si>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</si>
  <si>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</si>
  <si>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</si>
  <si>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</si>
  <si>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</si>
  <si>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</si>
  <si>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</si>
  <si>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</si>
  <si>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</si>
  <si>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</si>
  <si>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</si>
  <si>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</si>
  <si>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</si>
  <si>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</si>
  <si>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</si>
  <si>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</si>
  <si>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</si>
  <si>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</si>
  <si>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</si>
  <si>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</si>
  <si>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</si>
  <si>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</si>
  <si>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</si>
  <si>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</si>
  <si>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</si>
  <si>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</si>
  <si>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</si>
  <si>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</si>
  <si>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</si>
  <si>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</si>
  <si>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</si>
  <si>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</si>
  <si>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</si>
  <si>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</si>
  <si>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</si>
  <si>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</si>
  <si>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</si>
  <si>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</si>
  <si>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</si>
  <si>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</si>
  <si>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</si>
  <si>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</si>
  <si>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</si>
  <si>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</si>
  <si>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</si>
  <si>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</si>
  <si>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</si>
  <si>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</si>
  <si>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</si>
  <si>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</si>
  <si>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</si>
  <si>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</si>
  <si>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</si>
  <si>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</si>
  <si>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</si>
  <si>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</si>
  <si>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</si>
  <si>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</si>
  <si>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</si>
  <si>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</si>
  <si>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</si>
  <si>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</si>
  <si>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</si>
  <si>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</si>
  <si>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</si>
  <si>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</si>
  <si>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</si>
  <si>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</si>
  <si>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</si>
  <si>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</si>
  <si>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</si>
  <si>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</si>
  <si>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</si>
  <si>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</si>
  <si>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</si>
  <si>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</si>
  <si>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</si>
  <si>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</si>
  <si>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</si>
  <si>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</si>
  <si>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</si>
  <si>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</si>
  <si>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</si>
  <si>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</si>
  <si>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</si>
  <si>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</si>
  <si>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</si>
  <si>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</si>
  <si>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</si>
  <si>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</si>
  <si>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</si>
  <si>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</si>
  <si>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</si>
  <si>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</si>
  <si>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</si>
  <si>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</si>
  <si>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</si>
  <si>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</si>
  <si>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</si>
  <si>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</si>
  <si>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</si>
  <si>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</si>
  <si>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</si>
  <si>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</si>
  <si>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</si>
  <si>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</si>
  <si>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</si>
  <si>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</si>
  <si>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</si>
  <si>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</si>
  <si>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</si>
  <si>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</si>
  <si>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</si>
  <si>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</si>
  <si>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</si>
  <si>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</si>
  <si>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</si>
  <si>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</si>
  <si>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</si>
  <si>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</si>
  <si>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</si>
  <si>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</si>
  <si>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</si>
  <si>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</si>
  <si>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</si>
  <si>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</si>
  <si>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</si>
  <si>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</si>
  <si>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</si>
  <si>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</si>
  <si>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</si>
  <si>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</si>
  <si>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</si>
  <si>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</si>
  <si>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</si>
  <si>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</si>
  <si>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</si>
  <si>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</si>
  <si>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</si>
  <si>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</si>
  <si>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</si>
  <si>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</si>
  <si>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</si>
  <si>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</si>
  <si>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</si>
  <si>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</si>
  <si>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</si>
  <si>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</si>
  <si>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</si>
  <si>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</si>
  <si>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</si>
  <si>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</si>
  <si>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</si>
  <si>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</si>
  <si>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</si>
  <si>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</si>
  <si>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</si>
  <si>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</si>
  <si>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</si>
  <si>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</si>
  <si>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</si>
  <si>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</si>
  <si>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</si>
  <si>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</si>
  <si>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</si>
  <si>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</si>
  <si>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</si>
  <si>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</si>
  <si>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</si>
  <si>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</si>
  <si>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</si>
  <si>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</si>
  <si>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</si>
  <si>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</si>
  <si>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</si>
  <si>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</si>
  <si>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</si>
  <si>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</si>
  <si>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</si>
  <si>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</si>
  <si>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</si>
  <si>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</si>
  <si>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</si>
  <si>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</si>
  <si>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</si>
  <si>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</si>
  <si>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</si>
  <si>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</si>
  <si>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</si>
  <si>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</si>
  <si>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</si>
  <si>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</si>
  <si>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</si>
  <si>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</si>
  <si>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</si>
  <si>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</si>
  <si>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</si>
  <si>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</si>
  <si>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</si>
  <si>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</si>
  <si>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</si>
  <si>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</si>
  <si>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</si>
  <si>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</si>
  <si>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</si>
  <si>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</si>
  <si>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</si>
  <si>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</si>
  <si>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</si>
  <si>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</si>
  <si>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</si>
  <si>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</si>
  <si>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</si>
  <si>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</si>
  <si>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</si>
  <si>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</si>
  <si>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</si>
  <si>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</si>
  <si>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</si>
  <si>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</si>
  <si>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</si>
  <si>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</si>
  <si>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</si>
  <si>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</si>
  <si>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</si>
  <si>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</si>
  <si>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</si>
  <si>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</si>
  <si>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</si>
  <si>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</si>
  <si>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</si>
  <si>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</si>
  <si>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</si>
  <si>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</si>
  <si>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</si>
  <si>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</si>
  <si>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</si>
  <si>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</si>
  <si>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</si>
  <si>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</si>
  <si>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</si>
  <si>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</si>
  <si>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</si>
  <si>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</si>
  <si>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</si>
  <si>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</si>
  <si>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</si>
  <si>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</si>
  <si>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</si>
  <si>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</si>
  <si>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</si>
  <si>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</si>
  <si>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</si>
  <si>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</si>
  <si>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</si>
  <si>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</si>
  <si>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</si>
  <si>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</si>
  <si>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</si>
  <si>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</si>
  <si>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</si>
  <si>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</si>
  <si>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</si>
  <si>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</si>
  <si>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</si>
  <si>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</si>
  <si>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</si>
  <si>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</si>
  <si>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</si>
  <si>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</si>
  <si>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</si>
  <si>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</si>
  <si>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</si>
  <si>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</si>
  <si>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</si>
  <si>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</si>
  <si>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</si>
  <si>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</si>
  <si>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</si>
  <si>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</si>
  <si>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</si>
  <si>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</si>
  <si>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</si>
  <si>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</si>
  <si>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</si>
  <si>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</si>
  <si>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</si>
  <si>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</si>
  <si>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</si>
  <si>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</si>
  <si>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</si>
  <si>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</si>
  <si>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</si>
  <si>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</si>
  <si>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</si>
  <si>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</si>
  <si>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</si>
  <si>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</si>
  <si>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</si>
  <si>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</si>
  <si>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</si>
  <si>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</si>
  <si>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</si>
  <si>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</si>
  <si>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</si>
  <si>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</si>
  <si>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</si>
  <si>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</si>
  <si>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</si>
  <si>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</si>
  <si>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</si>
  <si>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</si>
  <si>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</si>
  <si>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</si>
  <si>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</si>
  <si>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</si>
  <si>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</si>
  <si>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</si>
  <si>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</si>
  <si>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</si>
  <si>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</si>
  <si>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</si>
  <si>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</si>
  <si>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</si>
  <si>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</si>
  <si>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</si>
  <si>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</si>
  <si>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</si>
  <si>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</si>
  <si>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</si>
  <si>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</si>
  <si>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</si>
  <si>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</si>
  <si>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</si>
  <si>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</si>
  <si>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</si>
  <si>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</si>
  <si>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</si>
  <si>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</si>
  <si>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</si>
  <si>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</si>
  <si>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</si>
  <si>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</si>
  <si>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</si>
  <si>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</si>
  <si>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</si>
  <si>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</si>
  <si>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</si>
  <si>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</si>
  <si>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</si>
  <si>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</si>
  <si>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</si>
  <si>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</si>
  <si>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</si>
  <si>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</si>
  <si>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</si>
  <si>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</si>
  <si>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</si>
  <si>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</si>
  <si>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</si>
  <si>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</si>
  <si>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r>
      <t>Population</t>
    </r>
    <r>
      <rPr>
        <b/>
        <vertAlign val="superscript"/>
        <sz val="11"/>
        <color theme="0"/>
        <rFont val="Calibri"/>
        <family val="2"/>
        <scheme val="minor"/>
      </rPr>
      <t>4</t>
    </r>
  </si>
  <si>
    <t>4) Population comes from Alaska Department of Labor estimates. Population estimated at June of each year.</t>
  </si>
  <si>
    <t xml:space="preserve">The regional total may not equal the sum of the previous columns due to some reporters not breaking the data into categories. </t>
  </si>
  <si>
    <t>EIA861S</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</si>
  <si>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</si>
  <si>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</si>
  <si>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</si>
  <si>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</si>
  <si>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</si>
  <si>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</si>
  <si>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</si>
  <si>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</si>
  <si>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City of Unalaska</t>
  </si>
  <si>
    <t>DOE</t>
  </si>
  <si>
    <t>EIA-860</t>
  </si>
  <si>
    <t>IES website</t>
  </si>
  <si>
    <t>Summer 2021 (April - September)</t>
  </si>
  <si>
    <t>Winter 2021 (October - March)</t>
  </si>
  <si>
    <t>Installed Capacity by Prime Mover by Operators/Utilities in Alaska (kW, %), 1963-2021</t>
  </si>
  <si>
    <t>Funding Provided by:</t>
  </si>
  <si>
    <r>
      <t>Region Total</t>
    </r>
    <r>
      <rPr>
        <b/>
        <vertAlign val="superscript"/>
        <sz val="11"/>
        <color theme="0"/>
        <rFont val="Calibri"/>
        <family val="2"/>
        <scheme val="minor"/>
      </rPr>
      <t>a</t>
    </r>
  </si>
  <si>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</si>
  <si>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Commercial</t>
    </r>
    <r>
      <rPr>
        <b/>
        <vertAlign val="superscript"/>
        <sz val="11"/>
        <color theme="0"/>
        <rFont val="Calibri"/>
        <family val="2"/>
        <scheme val="minor"/>
      </rPr>
      <t>b</t>
    </r>
  </si>
  <si>
    <r>
      <t>Other</t>
    </r>
    <r>
      <rPr>
        <b/>
        <vertAlign val="superscript"/>
        <sz val="11"/>
        <color theme="0"/>
        <rFont val="Calibri"/>
        <family val="2"/>
        <scheme val="minor"/>
      </rPr>
      <t>b</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</si>
  <si>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</si>
  <si>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</si>
  <si>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is calculated</t>
  </si>
  <si>
    <t>Residential rate as reported to PCE</t>
  </si>
  <si>
    <t>No data</t>
  </si>
  <si>
    <t>No Data</t>
  </si>
  <si>
    <t>Additional data provided by utility via email.</t>
  </si>
  <si>
    <t>Additioinal data provided by utility via email.</t>
  </si>
  <si>
    <t>Coded "out of service" by EIA</t>
  </si>
  <si>
    <t>Emission Factor kgCO2 per MMBtu</t>
  </si>
  <si>
    <t>Net Metered Capacity</t>
  </si>
  <si>
    <t>Installed Capacity (kW)</t>
  </si>
  <si>
    <t>Cumulative CAGR</t>
  </si>
  <si>
    <t>Y/Y growth</t>
  </si>
  <si>
    <t>MEA ann rept to RCA</t>
  </si>
  <si>
    <t xml:space="preserve">2020 data: </t>
  </si>
  <si>
    <t>1,b</t>
  </si>
  <si>
    <t>1,a</t>
  </si>
  <si>
    <t>1,c,e</t>
  </si>
  <si>
    <t>1,d</t>
  </si>
  <si>
    <t>2,f</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</si>
  <si>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</si>
  <si>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</si>
  <si>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</si>
  <si>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</si>
  <si>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</si>
  <si>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</si>
  <si>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</si>
  <si>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</si>
  <si>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</si>
  <si>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3)Values for 2009 and forward are based on data from EIA and PCE. Data not consistent with prior years due to changes in methodology.</t>
  </si>
  <si>
    <t>Source: Aggregated from Table 2.3b</t>
  </si>
  <si>
    <t>Source: Aggregated from Table 2.1a</t>
  </si>
  <si>
    <t>No generation, power from New Stuyahok</t>
  </si>
  <si>
    <t>no generation, power from New Stuyahok</t>
  </si>
  <si>
    <t>Aggregated from Table 2.4a</t>
  </si>
  <si>
    <t>Steam turbine, uses steam from CT</t>
  </si>
  <si>
    <t>CPCN listing from Regulatory Commission of Alaska</t>
  </si>
  <si>
    <t>https://rca.alaska.gov/RCAWeb/RCALibrary/SearchResults.aspx?t=cert&amp;p=rcareport&amp;cert=&amp;entity=&amp;utiltype=</t>
  </si>
  <si>
    <t>accessed 7/30/23</t>
  </si>
  <si>
    <t>Certificate Number</t>
  </si>
  <si>
    <t>Certificate Type</t>
  </si>
  <si>
    <t>Entity</t>
  </si>
  <si>
    <t>Certificate Name</t>
  </si>
  <si>
    <t>Utility Type</t>
  </si>
  <si>
    <t>Certificate Status</t>
  </si>
  <si>
    <t>AEL&amp;P</t>
  </si>
  <si>
    <t>ALASKA ELECTRIC LIGHT &amp; POWER COMPANY</t>
  </si>
  <si>
    <t>Electric</t>
  </si>
  <si>
    <t>APC</t>
  </si>
  <si>
    <t>ALASKA POWER COMPANY</t>
  </si>
  <si>
    <t>ALPC</t>
  </si>
  <si>
    <t>ANIAK LIGHT AND POWER COMPANY, INC.</t>
  </si>
  <si>
    <t xml:space="preserve">Chugach </t>
  </si>
  <si>
    <t>Chugach Electric Association, Inc.</t>
  </si>
  <si>
    <t>CVEA</t>
  </si>
  <si>
    <t>Copper Valley Electric Association, Inc.</t>
  </si>
  <si>
    <t>GVEA</t>
  </si>
  <si>
    <t>Golden Valley Electric Association, Inc.</t>
  </si>
  <si>
    <t>KEA</t>
  </si>
  <si>
    <t>KODIAK ELECTRIC ASSOCIATION, INC.</t>
  </si>
  <si>
    <t>KOTZEBUE</t>
  </si>
  <si>
    <t>Kotzebue Electric Association, Inc.</t>
  </si>
  <si>
    <t>MEA</t>
  </si>
  <si>
    <t>Matanuska Electric Association, Inc.</t>
  </si>
  <si>
    <t>NEA</t>
  </si>
  <si>
    <t>Naknek Electric Association, Inc.</t>
  </si>
  <si>
    <t>City of Pelican</t>
  </si>
  <si>
    <t>HEA</t>
  </si>
  <si>
    <t>Homer Electric Association, Inc.</t>
  </si>
  <si>
    <t>MLPC</t>
  </si>
  <si>
    <t>McGrath Light &amp; Power Company</t>
  </si>
  <si>
    <t>Nushagak Electric &amp; Telephone Cooperative, Inc. (Electric)</t>
  </si>
  <si>
    <t>SEMLOH</t>
  </si>
  <si>
    <t>GZUC</t>
  </si>
  <si>
    <t>Gwitchyaa Zhee Utility Company</t>
  </si>
  <si>
    <t>WEISNER</t>
  </si>
  <si>
    <t>TMG</t>
  </si>
  <si>
    <t>TDX Manley Generating, LLC</t>
  </si>
  <si>
    <t>G&amp;K</t>
  </si>
  <si>
    <t>G &amp; K, Inc.</t>
  </si>
  <si>
    <t>PAXSON</t>
  </si>
  <si>
    <t>Paxson Lodge, Inc.</t>
  </si>
  <si>
    <t>TPC</t>
  </si>
  <si>
    <t>TANANA POWER COMPANY, INC.</t>
  </si>
  <si>
    <t>SITKA</t>
  </si>
  <si>
    <t>City and Borough of Sitka</t>
  </si>
  <si>
    <t>KETCHIKAN</t>
  </si>
  <si>
    <t>City of Ketchikan</t>
  </si>
  <si>
    <t>KPU-LD</t>
  </si>
  <si>
    <t>UNALASKA</t>
  </si>
  <si>
    <t>SEWARD</t>
  </si>
  <si>
    <t>The City of Seward</t>
  </si>
  <si>
    <t>WRANGELL</t>
  </si>
  <si>
    <t>City of Wrangell</t>
  </si>
  <si>
    <t>ML&amp;P</t>
  </si>
  <si>
    <t>NOME</t>
  </si>
  <si>
    <t>Nome Joint Utility System</t>
  </si>
  <si>
    <t>CECI</t>
  </si>
  <si>
    <t>Cordova Electric Cooperative, Inc.</t>
  </si>
  <si>
    <t>AVEC</t>
  </si>
  <si>
    <t>Alaska Village Electric Cooperative, Inc.</t>
  </si>
  <si>
    <t>PETERSBURG</t>
  </si>
  <si>
    <t>PETERSBURG, CITY OF</t>
  </si>
  <si>
    <t>BUECI</t>
  </si>
  <si>
    <t>Barrow Utilities and Electric Cooperative, Inc.</t>
  </si>
  <si>
    <t>TDX NORTH SLOPE GENERATING, LLC</t>
  </si>
  <si>
    <t>SPG</t>
  </si>
  <si>
    <t>IPEC</t>
  </si>
  <si>
    <t>INSIDE PASSAGE ELECTRIC COOPERATIVE, INC.</t>
  </si>
  <si>
    <t>UMNAK</t>
  </si>
  <si>
    <t>The Native Village of Nikolski d/b/a Umnak Power Company</t>
  </si>
  <si>
    <t>NSPL</t>
  </si>
  <si>
    <t>North Slope Borough d/b/a North Slope Borough Power and Light System</t>
  </si>
  <si>
    <t>NSB</t>
  </si>
  <si>
    <t>CE</t>
  </si>
  <si>
    <t>Circle Electric, LLC</t>
  </si>
  <si>
    <t>GALENA</t>
  </si>
  <si>
    <t>City of Galena - Electric</t>
  </si>
  <si>
    <t>INN</t>
  </si>
  <si>
    <t>I-N-N Electric Cooperative, Inc.</t>
  </si>
  <si>
    <t>KK</t>
  </si>
  <si>
    <t>Kwethluk, Inc. d/b/a Kuiggluum Kallugvia</t>
  </si>
  <si>
    <t>KING COVE</t>
  </si>
  <si>
    <t>CITY OF ATKA</t>
  </si>
  <si>
    <t>AKUTAN</t>
  </si>
  <si>
    <t>City of Akutan</t>
  </si>
  <si>
    <t>CHIGNIK</t>
  </si>
  <si>
    <t>City of Chignik</t>
  </si>
  <si>
    <t>NIPC</t>
  </si>
  <si>
    <t>Napakiak Ircinraq Power Company</t>
  </si>
  <si>
    <t>EGEGIK</t>
  </si>
  <si>
    <t>City of Egegik - Electric</t>
  </si>
  <si>
    <t>MPC</t>
  </si>
  <si>
    <t>LECI</t>
  </si>
  <si>
    <t>Levelock Electric Cooperative, Inc.</t>
  </si>
  <si>
    <t>HPLC</t>
  </si>
  <si>
    <t>Hughes Power &amp; Light Company</t>
  </si>
  <si>
    <t>AJU</t>
  </si>
  <si>
    <t>Atmautluak Joint Utilities</t>
  </si>
  <si>
    <t>ST. PAUL</t>
  </si>
  <si>
    <t>City of St. Paul-Electric Service</t>
  </si>
  <si>
    <t>NLECI</t>
  </si>
  <si>
    <t>Nelson Lagoon Electric Cooperative, Inc.</t>
  </si>
  <si>
    <t>GCE</t>
  </si>
  <si>
    <t>Richard Symons, Jr. and Sheila Symons d/b/a Gold Country Energy</t>
  </si>
  <si>
    <t>MKEC</t>
  </si>
  <si>
    <t>Middle Kuskokwim Electric Cooperative, Inc.</t>
  </si>
  <si>
    <t>TCSA</t>
  </si>
  <si>
    <t>Tuntutuliak Community Services Association, Inc.</t>
  </si>
  <si>
    <t>AEG&amp;T</t>
  </si>
  <si>
    <t>LARSEN BAY</t>
  </si>
  <si>
    <t>City of Larsen Bay</t>
  </si>
  <si>
    <t>OUZINKIE</t>
  </si>
  <si>
    <t>City of Ouzinkie</t>
  </si>
  <si>
    <t>City of Clarks Point</t>
  </si>
  <si>
    <t>City of Clarks Point d/b/a Clarks Point Electric Utility</t>
  </si>
  <si>
    <t>CLARKS POI</t>
  </si>
  <si>
    <t>TENAKEE</t>
  </si>
  <si>
    <t>City of Tenakee Springs d/b/a Tenakee Springs Electric Utility Department</t>
  </si>
  <si>
    <t>City of Ruby</t>
  </si>
  <si>
    <t>NATERKAQ</t>
  </si>
  <si>
    <t>Naterkaq Light Plant</t>
  </si>
  <si>
    <t>CEI</t>
  </si>
  <si>
    <t>Chitina Electric, Inc.</t>
  </si>
  <si>
    <t>IEC</t>
  </si>
  <si>
    <t>GOLOVIN</t>
  </si>
  <si>
    <t>City of Golovin</t>
  </si>
  <si>
    <t>UPC</t>
  </si>
  <si>
    <t>KWIG</t>
  </si>
  <si>
    <t>Kwig Power Company</t>
  </si>
  <si>
    <t>City of Diomede</t>
  </si>
  <si>
    <t>DIOMEDE</t>
  </si>
  <si>
    <t>TAKOTNA</t>
  </si>
  <si>
    <t>Takotna Community Association, Inc.</t>
  </si>
  <si>
    <t>PPC</t>
  </si>
  <si>
    <t>PORT HEIDE</t>
  </si>
  <si>
    <t>City of Port Heiden</t>
  </si>
  <si>
    <t>SHELDON</t>
  </si>
  <si>
    <t>City of Nunam Iqua d/b/a Nunam Iqua Electric Company</t>
  </si>
  <si>
    <t>WHITE MOUN</t>
  </si>
  <si>
    <t>City of White Mountain</t>
  </si>
  <si>
    <t>ST. GEORGE</t>
  </si>
  <si>
    <t>City of St. George</t>
  </si>
  <si>
    <t>ANCEC</t>
  </si>
  <si>
    <t>Akiachak Native Community Electric Company</t>
  </si>
  <si>
    <t>NIKOLAI</t>
  </si>
  <si>
    <t>City of Nikolai d/b/a Nikolai Light &amp; Power</t>
  </si>
  <si>
    <t>BEAVER</t>
  </si>
  <si>
    <t>Beaver Village Electrical Utility</t>
  </si>
  <si>
    <t>PILOT</t>
  </si>
  <si>
    <t>City of Pilot Point</t>
  </si>
  <si>
    <t>BUCKLAND</t>
  </si>
  <si>
    <t>City of Buckland</t>
  </si>
  <si>
    <t>CLEU</t>
  </si>
  <si>
    <t>Chignik Lake Electric Utility, Inc.</t>
  </si>
  <si>
    <t>FALSE PASS</t>
  </si>
  <si>
    <t>City of False Pass</t>
  </si>
  <si>
    <t>KIPNUK</t>
  </si>
  <si>
    <t>TECI</t>
  </si>
  <si>
    <t>Tanalian Electric Cooperative, Inc.</t>
  </si>
  <si>
    <t>AKHIOK</t>
  </si>
  <si>
    <t>City of Akhiok</t>
  </si>
  <si>
    <t xml:space="preserve">AURORA </t>
  </si>
  <si>
    <t>Aurora Energy, LLC</t>
  </si>
  <si>
    <t>GLH</t>
  </si>
  <si>
    <t>AIDEA</t>
  </si>
  <si>
    <t>LVTC</t>
  </si>
  <si>
    <t>Lime Village Traditional Council</t>
  </si>
  <si>
    <t>BBL</t>
  </si>
  <si>
    <t>TATITLEK</t>
  </si>
  <si>
    <t>Tatitlek Village IRA Council d/b/a Tatitlek Electric Utility</t>
  </si>
  <si>
    <t>NAPASKIAK</t>
  </si>
  <si>
    <t>AKIAK</t>
  </si>
  <si>
    <t>Akiak Power Utilities</t>
  </si>
  <si>
    <t>AEECI</t>
  </si>
  <si>
    <t>Alaska Electric and Energy Cooperative, Inc.</t>
  </si>
  <si>
    <t>CLPU</t>
  </si>
  <si>
    <t>PERRYVILLE</t>
  </si>
  <si>
    <t>KOKHANOK</t>
  </si>
  <si>
    <t>Kokhanok Electric Utility</t>
  </si>
  <si>
    <t>KOLIGANEK</t>
  </si>
  <si>
    <t>Koliganek Village Council Electric</t>
  </si>
  <si>
    <t>PEDRO BAY</t>
  </si>
  <si>
    <t>Pedro Bay Village Electric Utility</t>
  </si>
  <si>
    <t>VENETIE</t>
  </si>
  <si>
    <t>VILLAGE OF VENETIE</t>
  </si>
  <si>
    <t>TULUKSAK</t>
  </si>
  <si>
    <t>Tuluksak Traditional Power Utility</t>
  </si>
  <si>
    <t>CHALKYITSIK</t>
  </si>
  <si>
    <t>Chalkyitsik Village Energy System</t>
  </si>
  <si>
    <t>ALUTIIQ</t>
  </si>
  <si>
    <t>TAG</t>
  </si>
  <si>
    <t>TDX Adak Generating, LLC</t>
  </si>
  <si>
    <t>CHENEGA</t>
  </si>
  <si>
    <t>Chenega Bay IRA Village Council d/b/a Chenega Electrical</t>
  </si>
  <si>
    <t>CBE</t>
  </si>
  <si>
    <t>KOYUKUK</t>
  </si>
  <si>
    <t>City of Koyukuk</t>
  </si>
  <si>
    <t>ELFIN COVE</t>
  </si>
  <si>
    <t>Elfin Cove Utility Company, Elfin Cove Community Council d/b/a</t>
  </si>
  <si>
    <t>CHENA</t>
  </si>
  <si>
    <t>STEVENS</t>
  </si>
  <si>
    <t>Stevens Village IRA d/b/a Stevens Village Energy Systems</t>
  </si>
  <si>
    <t>KWETICO</t>
  </si>
  <si>
    <t>DU</t>
  </si>
  <si>
    <t>DOYON UTILITIES, LLC - ELECTRIC UTILITY - FORT GREELY</t>
  </si>
  <si>
    <t>DOYON UTILITIES, LLC - ELECTRIC UTILITY - FORT RICHARDSON</t>
  </si>
  <si>
    <t>DOYON UTILITIES, LLC - ELECTRIC UTILITY - FORT WAINWRIGHT</t>
  </si>
  <si>
    <t>TWIN HILLS</t>
  </si>
  <si>
    <t>TWIN HILLS VILLAGE COUNCIL</t>
  </si>
  <si>
    <t>AWE</t>
  </si>
  <si>
    <t>UVEC</t>
  </si>
  <si>
    <t>Unalakleet Valley Electric Cooperative, Inc.</t>
  </si>
  <si>
    <t>AEP</t>
  </si>
  <si>
    <t>Alaska Environmental Power, LLC (Wholesale Electric)</t>
  </si>
  <si>
    <t>ARCTIC</t>
  </si>
  <si>
    <t>Arctic Village Council d/b/a Arctic Village Electric</t>
  </si>
  <si>
    <t>KODIAK</t>
  </si>
  <si>
    <t>City of Kodiak</t>
  </si>
  <si>
    <t>TDX St. Paul</t>
  </si>
  <si>
    <t>TDX St. Paul Wind, LLC</t>
  </si>
  <si>
    <t>RAMPART</t>
  </si>
  <si>
    <t>Rampart Village Council d/b/a Rampart Electric Company</t>
  </si>
  <si>
    <t>PCC</t>
  </si>
  <si>
    <t>Platinum Commercial Company, LLC</t>
  </si>
  <si>
    <t>BIRCH CREEK</t>
  </si>
  <si>
    <t>Birch Creek Tribal Council d/b/a Birch Creek Electric Company</t>
  </si>
  <si>
    <t>AHP</t>
  </si>
  <si>
    <t>Municipality of Anchorage d/b/a Anchorage Hydropower</t>
  </si>
  <si>
    <t>Ounalashka Chena Power, LLC</t>
  </si>
  <si>
    <t>Stats CPCN</t>
  </si>
  <si>
    <t>Listing from LOOKUP OPERATOR Tab</t>
  </si>
  <si>
    <t xml:space="preserve">GVEA FERC1 </t>
  </si>
  <si>
    <t>MEA FERC1</t>
  </si>
  <si>
    <t>superceded by P24, run by AP&amp;T</t>
  </si>
  <si>
    <t>P001</t>
  </si>
  <si>
    <t>P010</t>
  </si>
  <si>
    <t>P055</t>
  </si>
  <si>
    <t>P011</t>
  </si>
  <si>
    <t>P012</t>
  </si>
  <si>
    <t>P080</t>
  </si>
  <si>
    <t>P081</t>
  </si>
  <si>
    <t>P013</t>
  </si>
  <si>
    <t>P014</t>
  </si>
  <si>
    <t>P015</t>
  </si>
  <si>
    <t>P016</t>
  </si>
  <si>
    <t>P017</t>
  </si>
  <si>
    <t>P018</t>
  </si>
  <si>
    <t>P019</t>
  </si>
  <si>
    <t>P002</t>
  </si>
  <si>
    <t>P020</t>
  </si>
  <si>
    <t>P022</t>
  </si>
  <si>
    <t>P023</t>
  </si>
  <si>
    <t>P024</t>
  </si>
  <si>
    <t>P026</t>
  </si>
  <si>
    <t>P025</t>
  </si>
  <si>
    <t>P027</t>
  </si>
  <si>
    <t>P028</t>
  </si>
  <si>
    <t>P029</t>
  </si>
  <si>
    <t>P003</t>
  </si>
  <si>
    <t>P004</t>
  </si>
  <si>
    <t>P005</t>
  </si>
  <si>
    <t>P006</t>
  </si>
  <si>
    <t>P007</t>
  </si>
  <si>
    <t>P008</t>
  </si>
  <si>
    <t>P009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</si>
  <si>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</si>
  <si>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</si>
  <si>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</si>
  <si>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</si>
  <si>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</si>
  <si>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</si>
  <si>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</si>
  <si>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</si>
  <si>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</si>
  <si>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</si>
  <si>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</si>
  <si>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</si>
  <si>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</si>
  <si>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</si>
  <si>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</si>
  <si>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</si>
  <si>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</si>
  <si>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</si>
  <si>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</si>
  <si>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</si>
  <si>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</si>
  <si>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</si>
  <si>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</si>
  <si>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</si>
  <si>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</si>
  <si>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</si>
  <si>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</si>
  <si>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</si>
  <si>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</si>
  <si>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</si>
  <si>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</si>
  <si>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</si>
  <si>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</si>
  <si>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</si>
  <si>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</si>
  <si>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</si>
  <si>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</si>
  <si>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</si>
  <si>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</si>
  <si>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</si>
  <si>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</si>
  <si>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</si>
  <si>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</si>
  <si>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</si>
  <si>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</si>
  <si>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</si>
  <si>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</si>
  <si>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</si>
  <si>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</si>
  <si>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P082</t>
  </si>
  <si>
    <t>P083</t>
  </si>
  <si>
    <t>P084</t>
  </si>
  <si>
    <t>P085</t>
  </si>
  <si>
    <t>P086</t>
  </si>
  <si>
    <t>P087</t>
  </si>
  <si>
    <t>P088</t>
  </si>
  <si>
    <t>P089</t>
  </si>
  <si>
    <t>P090</t>
  </si>
  <si>
    <t>P091</t>
  </si>
  <si>
    <t>P092</t>
  </si>
  <si>
    <t>P093</t>
  </si>
  <si>
    <t>P094</t>
  </si>
  <si>
    <t>P095</t>
  </si>
  <si>
    <t>P096</t>
  </si>
  <si>
    <t>P097</t>
  </si>
  <si>
    <t>P098</t>
  </si>
  <si>
    <t>P099</t>
  </si>
  <si>
    <t>superceded by P240 Blue Lake Hydro</t>
  </si>
  <si>
    <t>TDX Sand Point Generating LLC</t>
  </si>
  <si>
    <t>P021</t>
  </si>
  <si>
    <t>Excludes North Slope and Aleyska Pump Station generation and emissions</t>
  </si>
  <si>
    <t>Residential Revenue $000</t>
  </si>
  <si>
    <t>Commercial Revenue $000</t>
  </si>
  <si>
    <t>Residential Sales
 MWh</t>
  </si>
  <si>
    <t>Commercial Sales 
MWh</t>
  </si>
  <si>
    <t>Other Revenue $000</t>
  </si>
  <si>
    <t>Other Sales 
MWh</t>
  </si>
  <si>
    <t>Total Revenue $000</t>
  </si>
  <si>
    <t>Total Sales 
MWh</t>
  </si>
  <si>
    <t>Average Revenue $/kWh</t>
  </si>
  <si>
    <t>1) Data before 2001 from the Alaska Energy Statistics Report 2003</t>
  </si>
  <si>
    <t>Utility Solar</t>
  </si>
  <si>
    <t>City of Sitka</t>
  </si>
  <si>
    <t>Source: Aggregated from Table 2.5a</t>
  </si>
  <si>
    <t>Early Release, Subject to Revision</t>
  </si>
  <si>
    <t>Source: C. Pike, ACEP, annual net-metered capacity report</t>
  </si>
  <si>
    <t>capacity factor: personal communication, C. Pike, on or about 8/2/2023</t>
  </si>
  <si>
    <t>Aleutians East Borough, Aleutians West Census Area</t>
  </si>
  <si>
    <t>Nome Census Area</t>
  </si>
  <si>
    <t>Haines Borough, Hoonah-Angoon Census Area, Juneau City and Borough, Ketchikan Gateway Borough, Petersburg Borough, Prince of Wales-Hyder Census Area, Sitka City and Borough, Skagway Municipality, Wrangell City and Borough, Yakutat City and Borough</t>
  </si>
  <si>
    <t>Bristol Bay Borough, Dillingham Census Area, Lake and Peninsula Borough</t>
  </si>
  <si>
    <t>Chugach Census Area, Copper River Census Area</t>
  </si>
  <si>
    <t>Kodiak Island Borough</t>
  </si>
  <si>
    <t>Bethel Census Area, Kusilvak Census Area</t>
  </si>
  <si>
    <t>North Slope Borough</t>
  </si>
  <si>
    <t>Northwest Arctic Borough</t>
  </si>
  <si>
    <t>Southeast Fairbanks Census Area (most), Yukon-Koyukuk Census Area</t>
  </si>
  <si>
    <t>Number of communities eligible and participating in the Alaska Power Cost Equalization Program (PCE)</t>
  </si>
  <si>
    <t>Data element</t>
  </si>
  <si>
    <t>Description</t>
  </si>
  <si>
    <t>Number of communities eligible (under program criteria) but not participating</t>
  </si>
  <si>
    <t>Number of communities not eligible to participate in PCE</t>
  </si>
  <si>
    <t>All tables</t>
  </si>
  <si>
    <t>Average subsidy per PCE-eligible kWh, applied as a credit on the customer's bill</t>
  </si>
  <si>
    <t xml:space="preserve">Average amount billed to the residential customer per PCE-eligible kWh </t>
  </si>
  <si>
    <t>Fossil Fuel Turbine</t>
  </si>
  <si>
    <t xml:space="preserve">Prime Movers: CA=Combined Cycle, steam part; CT=Combined Cycle, turbine part; GT=Gas Turbine; HY=Hydroelectric Turbine; IC=Internal Combustion Engine; ST=Steam Turbine; WT=Wind Turbine </t>
  </si>
  <si>
    <t>Installed capacity using prime mover of type: IC=Internal Combustion Engine</t>
  </si>
  <si>
    <t>Installed capacity using prime movers of type: HY=Hydraulic Turbine; [HA, HB, HC]=Hydrokinetic</t>
  </si>
  <si>
    <t>Installed capacity using prime movers of type: WT=Wind Turbine, onshore; WS=Wind Turbine, offshore</t>
  </si>
  <si>
    <t>Installed capacity using prime movers of type: PV=Photovoltaic. Does not include customer-side (BTM) PV capacity.</t>
  </si>
  <si>
    <t>Cumula-tive CAGR</t>
  </si>
  <si>
    <t>Additions</t>
  </si>
  <si>
    <t>Installed Capacity (MW)</t>
  </si>
  <si>
    <t>Estimated energy (MWh)</t>
  </si>
  <si>
    <t>capacity factor:</t>
  </si>
  <si>
    <t>Railbelt utilities allow for customers to install net-metered capacity up to specified overall limits that vary by service terriory</t>
  </si>
  <si>
    <t>Total installed capacity (AC basis) of net-metered solar PV</t>
  </si>
  <si>
    <t>Change in capacity from previous year</t>
  </si>
  <si>
    <t>Compound average annual growth rate of installed capacity from year 2010 to year t</t>
  </si>
  <si>
    <t>Percentage change in capacity from previous year</t>
  </si>
  <si>
    <t>Estimated annual energy output calculated as (Installed Capacity)*8766*(Capacity factor)</t>
  </si>
  <si>
    <t>Table 1.e is aggregated from Table 2.4a</t>
  </si>
  <si>
    <t>Oil (Gallons)</t>
  </si>
  <si>
    <t>Oil consumed, in U.S. Gallons</t>
  </si>
  <si>
    <t>Gas (Mcf)</t>
  </si>
  <si>
    <t>Natural gas consumed, in thousand cubic feet</t>
  </si>
  <si>
    <t>Coal (Short Tons)</t>
  </si>
  <si>
    <t>Coal consumed, in short tons (1 short ton = 2,000 pounds)</t>
  </si>
  <si>
    <t>Total fuel consumed, in million btu</t>
  </si>
  <si>
    <t>All other revenue from sales of electricity</t>
  </si>
  <si>
    <t xml:space="preserve">Sales to residential customers. </t>
  </si>
  <si>
    <t>Average Annual Energy Use and Rates by Customer Type by Certified Utilities in Alaska (kWh/Customer, $/Customer, $/kWh), 1962-2021</t>
  </si>
  <si>
    <t>Table 1.e   Carbon Dioxide Emissions by Operators/Utilities (Metric Tons), by fuel type and AEA Energy Region, 2021</t>
  </si>
  <si>
    <t>One metric ton = 1,000 kilograms</t>
  </si>
  <si>
    <t>Table 2.5c   Average Residential Rates and PCE Payments ($/kWh), 2021</t>
  </si>
  <si>
    <t>Contents:</t>
  </si>
  <si>
    <t>Table 1.d   Installed Capacity (MW) of Utilities &amp; Operators, by AEA Energy Region, 2021</t>
  </si>
  <si>
    <t>Table 1.g   Fuel Use for Power Generation by Operators/Utilities, by AEA Energy Region, 2021</t>
  </si>
  <si>
    <t>Table 1.i   Revenue Received by Certificated Utilities ($000), by AEA Energy Region, 2021</t>
  </si>
  <si>
    <t>Table 1.j   Customers Served by Certificated Utilities (Accounts), by AEA Energy Region, 2021</t>
  </si>
  <si>
    <t>Regions defined by Alaska Energy Authority for regional energy planning. See map on "Figures" tab.</t>
  </si>
  <si>
    <t>Table 1.bonus   Net Metered Solar Capacity</t>
  </si>
  <si>
    <t>https://www.epa.gov/system/files/documents/2023-03/ghg-emission-factors-hub.xlsx</t>
  </si>
  <si>
    <t>Mixed (Electric Power Sector)</t>
  </si>
  <si>
    <t>Sub-bituminous Coal</t>
  </si>
  <si>
    <t>Bituminous Coal</t>
  </si>
  <si>
    <t>Lignite Coal</t>
  </si>
  <si>
    <t>Natural Gas</t>
  </si>
  <si>
    <t>Landfill Gas</t>
  </si>
  <si>
    <t>Distillate Fuel Oil No. 2</t>
  </si>
  <si>
    <t>Kerosene-Type Jet Fuel</t>
  </si>
  <si>
    <t>Residual Fuel Oil No. 5</t>
  </si>
  <si>
    <t>Wood and Wood Residuals</t>
  </si>
  <si>
    <t>Vegetable Oil</t>
  </si>
  <si>
    <t>for more information:</t>
  </si>
  <si>
    <t>https://www.uaf.edu/acep/files/research/solar-tech/2023NetMeteringUpdate_Final.pdf</t>
  </si>
  <si>
    <t>short tons</t>
  </si>
  <si>
    <t>Emission factor lookup table</t>
  </si>
  <si>
    <t>EIA Reported Fuel Type Code</t>
  </si>
  <si>
    <t>EIA Reported Fuel Type Description</t>
  </si>
  <si>
    <t>Assumed EPA Emissions Hub Fuel Type</t>
  </si>
  <si>
    <t>unit</t>
  </si>
  <si>
    <t>MMBtu per unit</t>
  </si>
  <si>
    <t>kg CO2 per MMBtu</t>
  </si>
  <si>
    <t>short ton</t>
  </si>
  <si>
    <t>Distillate Fuel Oil. Including diesel, No. 1, No. 2, and No. 4 fuel oils.</t>
  </si>
  <si>
    <t>gallon</t>
  </si>
  <si>
    <t>Jet Fuel</t>
  </si>
  <si>
    <t>Mcf</t>
  </si>
  <si>
    <t>Electricity used for energy storage</t>
  </si>
  <si>
    <t>Other Biomass Liquids</t>
  </si>
  <si>
    <t>Other Gas</t>
  </si>
  <si>
    <t>Residual Fuel Oil. Including No. 5 &amp; 6 fuel oils and bunker C fuel oil.</t>
  </si>
  <si>
    <t>Subbituminous Coal</t>
  </si>
  <si>
    <t>Water at a Conventional Hydroelectric Turbine and water used in Wave Buoy Hydrokinetic Technology, current Hydrokinetic Technology, Tidal Hydrokinetic Technology, and Pumping Energy for Reversible (Pumped Storage) Hydroelectric Turbines.</t>
  </si>
  <si>
    <t>Waste/Other Coal. Including anthracite culm, bituminous gob, fine coal, lignite waste, waste coal.</t>
  </si>
  <si>
    <t>Wood/Wood Waste Solids. Including paper pellets, railroad ties, utility polies, wood chips, bark, and other wood waste solids.</t>
  </si>
  <si>
    <t>Waste/Other Oil. Including crude oil, liquid butane, liquid propane, naphtha, oil waste, re-refined moto oil, sludge oil, tar oil, or other petroleum-based liquid wastes.</t>
  </si>
  <si>
    <t>Naphtha (&lt;401 deg F)</t>
  </si>
  <si>
    <t>Sources:</t>
  </si>
  <si>
    <t>EIA Reported Fuel Type Codes from EIA Form 923 data file EIA923_Schedules_2_3_4_5_M_12_2021_Final_Revision.xlsx</t>
  </si>
  <si>
    <t>Heat content and CO2 emissions coefficients from EPA Emissions Hub:</t>
  </si>
  <si>
    <t>https://www.epa.gov/climateleadership/ghg-emission-factors-hub</t>
  </si>
  <si>
    <t>Table 1.g is aggregated from Table 2.3c</t>
  </si>
  <si>
    <t>the factor 1.025 MMBtu per Mcf is a legacy parameter from previous years. The source is unknown.</t>
  </si>
  <si>
    <t>the factor 19.536 MMBtu per short ton is a legacy parameter from previous years. The source is unknown.</t>
  </si>
  <si>
    <t>million Btu per physical unit.</t>
  </si>
  <si>
    <t>Table 1.h is aggregated from Table 2.5a</t>
  </si>
  <si>
    <t>Sales to commercial customers. The classification as commercial is self-reported.</t>
  </si>
  <si>
    <t>All other sales, including community facilities, government, industrial, harbor, street lights. Data for "Other" from the source "PCE" includes "Community Facilities" and "Government." (PCE data is reported as four categories: Residential, Commercial, Community Facilities, and Government.)</t>
  </si>
  <si>
    <t>Total sales may not equal the sum of amounts for each customer class because some reporters only report totals. In these cases we have generally not made estimated allocations of totals to customer classes.</t>
  </si>
  <si>
    <t>Table 1.i is aggregated from Table 2.5a</t>
  </si>
  <si>
    <t>Total revenue may not equal the sum of amounts for each customer class because some reporters only report totals. In these cases we have generally not made estimated allocations of totals to customer classes.</t>
  </si>
  <si>
    <t>Revenue to the utility from sales to residential customers, in thousands of dollars. Includes PCE payments from the State of Alaska to the utility that reimburse the utility for the PCE-eligible credits applied to the customer's bill.</t>
  </si>
  <si>
    <t>Revenue to the utility from sales to commercial customers, in thousands of dollars. The classification as commercial is self-reported.</t>
  </si>
  <si>
    <t>Total customers may not equal the sum of customers in each class because some reporters only report totals. In these cases we have generally not made estimated allocations of totals to customer classes.</t>
  </si>
  <si>
    <t>The average of 12 monthly end-of-month residential customer accounts.</t>
  </si>
  <si>
    <t>The average of 12 monthly end-of-month commercial customer accounts. The classification as commercial is self-reported</t>
  </si>
  <si>
    <t>The average of 12 monthly end-of-month other customer accounts.</t>
  </si>
  <si>
    <t xml:space="preserve">An unofficial unique identifier for all known plants in Alaska. Developed because EIA does not have an ID for all plants in Alaska. </t>
  </si>
  <si>
    <t>The Alaska Energy Authority (AEA) accounting code for PCE reporters, used as the unique identifier for PCE reporters</t>
  </si>
  <si>
    <t>Certificate of Public Convenience and Necessity (CPCN) number issued by Regulatory Commission of Alaska</t>
  </si>
  <si>
    <t>Unofficial unique names for utilities and/or operators that include a combination of EIA utility/operator names, PCE utility names, and/or CPCN holder names, as appropriate</t>
  </si>
  <si>
    <t>Unofficial unique names for plants that include a combination of EIA plant names, PCE community names, and/or CPCN holder names, as appropriate</t>
  </si>
  <si>
    <t>Unofficial unique identifiers for all known microgrids in Alaska—including ones that only include one community, plant, and/or sales reporter</t>
  </si>
  <si>
    <t>Regions defined by Alaska Energy Authority for regional energy planning. See map on "Figures" tab and descriptions under "All tables."</t>
  </si>
  <si>
    <t>Nameplate capacity in megawatts (MW). For utilities reporting to EIA on Form 860, calculated as the total of the unit nameplate capacities reported on EIA Form 860 Schedule 3 for all units with a common EIA plant code.</t>
  </si>
  <si>
    <t>Installed capacity fueled by fossil fuels and using prime movers of types: CA=Combined Cycle, steam part; CT=Combined Cycle, turbine part; GT=Gas Turbine, ST=Steam Turbine. See Table 2.3c, below, for complete listing of prime mover codes.</t>
  </si>
  <si>
    <t xml:space="preserve">Installed capacity using prime movers of type: BA=Energy Storage, Battery; FW=Energy Storage, Flywheel. This category also includes type PS=Energy Storage, Reversible Hydraulic Turbine (Pumped Storage) for which there are no installations in Alaska in 2021. </t>
  </si>
  <si>
    <t>Installed capacity using prime movers of type: BA=Energy Storage, Battery</t>
  </si>
  <si>
    <t>Installed capacity using prime movers of type: FW=Energy Storage, Flywheel</t>
  </si>
  <si>
    <t>EIA Form 860</t>
  </si>
  <si>
    <t>Alaska Energy Authority powerhouse assessments</t>
  </si>
  <si>
    <t xml:space="preserve">Intelligent Energy Systems, an independent vendor. </t>
  </si>
  <si>
    <t xml:space="preserve">Anchorage Daily News. https://www.adn.com/ </t>
  </si>
  <si>
    <t>Data source. EIA Form 860 is used where possible.</t>
  </si>
  <si>
    <t>An unofficial unique identifier for all known entities that report sales to either PCE or EIA. Developed because EIA and PCE unique identifiers for sales were not compatible</t>
  </si>
  <si>
    <t>Unofficial assignment of a community name to associate with the entity reporting sales</t>
  </si>
  <si>
    <t>Purchased power in MWh</t>
  </si>
  <si>
    <t>The amount of electricity sold to customers purchasing electricity for their own use and not for resale</t>
  </si>
  <si>
    <t>The amount of electricity sold for resale purposes. According to EIA Instructions for Form 861, "This entry should include sales for resale to power marketers (reported separately in previous years), full and partial requirements customers, firm power customers, and non-firm customers."</t>
  </si>
  <si>
    <t>Data source. EIA Form 861 is used when possible.</t>
  </si>
  <si>
    <t>Table 2.2a shows sources and uses of electric energy</t>
  </si>
  <si>
    <t>Table 2.2a is modeled on the EIA Form 861 tabulation of sources and uses of electric energy. Form 861 requires the balancing of total sources with total disposition of energy. PCE reporting channels do not require this balancing. Table 2.2a should be used with great care when considering PCE entities.</t>
  </si>
  <si>
    <t>Total Disposition (= Total Sources)</t>
  </si>
  <si>
    <t>Average Effective Rate</t>
  </si>
  <si>
    <t>Monthly data reported to and provided by the Alaska Energy Authority Power Cost Equalization program</t>
  </si>
  <si>
    <t>The communities served by the reporting utility and reflected in the data for that row of the table</t>
  </si>
  <si>
    <t>AEEC reports both Net Wheeled Power and "Transmission by Other Losses," which exactly offsets Net Wheeled Power. These tables do not have a separate column for "Transmission by Other Losses"</t>
  </si>
  <si>
    <t>Table 1.a   Communities Participating in Power Cost Equalization Program, by AEA Energy Region, 2021</t>
  </si>
  <si>
    <t>Table 1.c   Average Consumption per Residential Customer per Month in PCE Communities, 2021</t>
  </si>
  <si>
    <t>Table 1.f   Generation by Fuel Type by Operators/Utilities (MWh), by AEA Energy Region, 2021</t>
  </si>
  <si>
    <t>Note: generation is net generation (net of station service) for entities reporting to EIA; and gross generation for entitites reporting to PCE</t>
  </si>
  <si>
    <t>Source: Aggregated from Table 2.3c</t>
  </si>
  <si>
    <t>Generation and Disposition of Electric Energy</t>
  </si>
  <si>
    <t>Table 2.3a   Generation (MWh) by plant and prime mover, 2021</t>
  </si>
  <si>
    <t>Generation (PCE=gross, EIA=net)  MWh</t>
  </si>
  <si>
    <t>Estimated Heat Content, MMBtu per unit</t>
  </si>
  <si>
    <t>Table 2.3c   Generation, Fuel Use, Fuel Cost, and Efficiency, by operator, plant, fuel, and prime mover, 2021</t>
  </si>
  <si>
    <t>Table 2.3b   Generation (MWh) and Fuel Use by operator, plant, and fuel type, 2021</t>
  </si>
  <si>
    <t>Generation is net of station service for EIA data and gross of (includes) station service for PCE data</t>
  </si>
  <si>
    <t>Table 2.4a   Generation, Fuel Use, CO2 Emissions, and Efficiency, by plant, fuel, and prime mover, 2021</t>
  </si>
  <si>
    <t>Generation by Fuel Type by Operators/Utilities in Alaska (GWh), 1963-2021</t>
  </si>
  <si>
    <t>Source: U.S. Energy Information Administration, Alaska Energy Authority Village Assessment Preliminary Dataset, and author calculations. Values are rounded to the nearest 10.</t>
  </si>
  <si>
    <t>Total MW</t>
  </si>
  <si>
    <t>Table 1.h  Electricity Sales by Certificated Utilities (MWh), by AEA Energy Region, 2021</t>
  </si>
  <si>
    <t>Sales, Revenue, and Customers by Customer Type by Certificated Utilities in Alaska (MWh, $000, Accounts), 1963-2021</t>
  </si>
  <si>
    <t>Average Annual Energy Use and Rates by Customer Type for Certificated Utilities in Alaska (kWh/Customer, $/Customer, $/kWh), 1963-2021</t>
  </si>
  <si>
    <t>11/1/2023</t>
  </si>
  <si>
    <t>Denali Commission; University of Alaska Fairbanks, Alaska Center for Energy &amp; Power,</t>
  </si>
  <si>
    <t>Table 2.1a   Installed Capacity (MW) by plant and prime mover, 2021</t>
  </si>
  <si>
    <t>Prepared by:</t>
  </si>
  <si>
    <t>Neil McMahon, DOWL; Alaska Center for Energy and Power staff</t>
  </si>
  <si>
    <t>Generation (PCE=gross, EIA=net)</t>
  </si>
  <si>
    <t>Generation
 (PCE=gross, EIA=net)</t>
  </si>
  <si>
    <t>EIA Form 861</t>
  </si>
  <si>
    <t>The number of monthly records used to tabulate the data. Where there are less than 12 months of data, the reported amount in the table may be simply the sum of the available monthly data. There is no imputation of data to missing months.</t>
  </si>
  <si>
    <t>Total Generation</t>
  </si>
  <si>
    <t>Generation fueled by fossil fuels and using prime movers of types: CA=Combined Cycle, steam part; CT=Combined Cycle, turbine part; GT=Gas Turbine, ST=Steam Turbine. See Table 2.3c, below, for complete listing of prime mover codes.</t>
  </si>
  <si>
    <t>Table 2.3a aggregates across fuel types and generator units to show generation by prime mover for each plant. There is one row per plant. Generation is net of station service for EIA data and gross of (includes) station service for PCE data</t>
  </si>
  <si>
    <t>Generation by internal combustion engines, prime mover type IC=Internal Combustion</t>
  </si>
  <si>
    <t>Generation by prime movers of type: HY=Hydraulic Turbine; [HA, HB, HC]=Hydrokinetic</t>
  </si>
  <si>
    <t>Generation by prime movers of type: WT=Wind Turbine, onshore; WS=Wind Turbine, offshore</t>
  </si>
  <si>
    <t>Generation by prime movers of type: PV=Photovoltaic. Does not include customer-side (BTM) PV capacity.</t>
  </si>
  <si>
    <t>Generation by prime movers of type: BA=Energy Storage, Battery. The amount typically shows as negative, reflecting more energy injected while charging than withdrawn while discharging.</t>
  </si>
  <si>
    <t>Sum of all generation listed</t>
  </si>
  <si>
    <t>Data Source</t>
  </si>
  <si>
    <t>For PCE communities only, the communities receiving energy from this power plant.</t>
  </si>
  <si>
    <t>Table 2.3b aggregates across primer movers and generator units to show generation by fuel source for each plant. There is one row per plant. Generation is net of station service for EIA data and gross of (includes) station service for PCE data.</t>
  </si>
  <si>
    <t>Fuel used, in U.S. gallons, to produce the electricity reported under "Oil"</t>
  </si>
  <si>
    <t>Fuel used, in thousand cubic feet, to product the electricity reported under "Gas"</t>
  </si>
  <si>
    <t>Fuel used, in short tons (1 short ton = 2,000 lbs), to product the electricity reported under "Coal"</t>
  </si>
  <si>
    <t>Table 2.3c shows generation by prime mover and by fuel for each plant. There is one row per combination of plant, fuel type, and prime mover. Generation is net of station service for EIA data and gross of (includes) station service for PCE data.</t>
  </si>
  <si>
    <t>The fuel code reported to EIA.Two or three letter alphanumeric:</t>
  </si>
  <si>
    <t>Agricultural By-Products</t>
  </si>
  <si>
    <t>Geothermal</t>
  </si>
  <si>
    <t>Kerosene</t>
  </si>
  <si>
    <t>Other Fuel</t>
  </si>
  <si>
    <t>AB</t>
  </si>
  <si>
    <t>GEO</t>
  </si>
  <si>
    <t>KER</t>
  </si>
  <si>
    <t>OTH</t>
  </si>
  <si>
    <t>Energy Storage, Battery</t>
  </si>
  <si>
    <t>Combined-Cycle -- Steam Part</t>
  </si>
  <si>
    <t>Combined-Cycle Single-Shaft Combustion Turbine and Steam Turbine share of single generator</t>
  </si>
  <si>
    <t>Combined-Cycle Combustion Turbine Part</t>
  </si>
  <si>
    <t>Energy Storage, Other (Specify on Schedule 9, Comments)</t>
  </si>
  <si>
    <t>Energy Storage, Flywheel</t>
  </si>
  <si>
    <t>Combustion (Gas) Turbine. Including Jet Engine design</t>
  </si>
  <si>
    <t>Hydrokinetic, Axial Flow Turbine</t>
  </si>
  <si>
    <t>Hydrokinetic, Wave Buoy</t>
  </si>
  <si>
    <t>Hydrokinetic, Other</t>
  </si>
  <si>
    <t>Hydraulic Turbine. Including turbines associated with delivery of water by pipeline.</t>
  </si>
  <si>
    <t>Internal Combustion (diesel, piston, reciprocating) Engine</t>
  </si>
  <si>
    <t>Energy Storage, Reversible Hydraulic Turbine (Pumped Storage)</t>
  </si>
  <si>
    <t>Steam Turbine. Including Nuclear, Geothermal, and Solar Steam (does not include Combined Cycle).</t>
  </si>
  <si>
    <t>Photovoltaic</t>
  </si>
  <si>
    <t>Wind Turbine, Onshore</t>
  </si>
  <si>
    <t>Wind Turbine, Offshore</t>
  </si>
  <si>
    <t>Reported prime mover:</t>
  </si>
  <si>
    <t>CS</t>
  </si>
  <si>
    <t>ES</t>
  </si>
  <si>
    <t>HA</t>
  </si>
  <si>
    <t>HB</t>
  </si>
  <si>
    <t>HK</t>
  </si>
  <si>
    <t>PS</t>
  </si>
  <si>
    <t>WS</t>
  </si>
  <si>
    <t>Generation from Diesel/Distillate (EIA type DFO), Naphtha (EIA type WO), and Jet fuel (EIA type JF)</t>
  </si>
  <si>
    <t>Generation from Natural Gas (EIA fuel type NG) and Landfill gas (EIA type LFG)</t>
  </si>
  <si>
    <t>Generation from Subbituminous Coal (EIA type SUB), Lignite (EIA type LIG), Waste Coal (EIA type WC)</t>
  </si>
  <si>
    <t>Generation from  water at a conventional hydroelectric turbine (EIA type WAT)</t>
  </si>
  <si>
    <t>Generation from Wind (EIA type WND)</t>
  </si>
  <si>
    <t>Generation by batteries (EIA type BA) and flywheels (EIA type FW). The amount typically shows as negative, reflecting more energy injected while charging than withdrawn while discharging.</t>
  </si>
  <si>
    <t>Units for the amount of fuel used</t>
  </si>
  <si>
    <t>Generation efficiency calculated as Generation divided by Fuel Use</t>
  </si>
  <si>
    <t>EIA Form 923</t>
  </si>
  <si>
    <t>Table 2.4a shows generation and estimated CO2 emissions by prime mover and by fuel for each plant. There is one row per combination of plant, fuel type, and prime mover. Generation is net of station service for EIA data and gross of (includes) station service for PCE data. CO2 emission factors are from EPA data shown and documented in the tab "LOOKUP emission factors".</t>
  </si>
  <si>
    <t>The fuel code reported to EIA. See list of codes under Table 2.3c</t>
  </si>
  <si>
    <t>Reported prime mover. See list of codes under Table 2.3c</t>
  </si>
  <si>
    <t>Amount of fuel used, in physical units</t>
  </si>
  <si>
    <t>Generation, in MMBtu of electricity. Calculated as Generation in MWH multiplied by 3.412 MMBtu per MWh.</t>
  </si>
  <si>
    <t>Name of physical unit for the amount of fuel used</t>
  </si>
  <si>
    <t>For EIA data, fuel consumption in million Btu is reported as data on Form 923 (although the respondents report physical units and heat content on the Form 923 that they submit). For PCE data, fuel consumption in million Btu is estimated as gallons times the estimated heat content of the fuel.</t>
  </si>
  <si>
    <t xml:space="preserve">The average cost of fuel reported by PCE-eligible utilities to the PCE program. There is no data in this table for entities reporting to EIA. (However, fuel receipts and costs are reported on EIA Form 923) </t>
  </si>
  <si>
    <t xml:space="preserve">https://www.eia.gov/totalenergy/data/monthly/change/ </t>
  </si>
  <si>
    <t>Emission factors are taken from the Environmental Protection Agency's GHG Emissions Factors Hub (https://www.epa.gov/climateleadership/ghg-emission-factors-hub) Emissions Hub. See the tab "LOOKUP emissions factors"</t>
  </si>
  <si>
    <r>
      <t xml:space="preserve">Calculated emissions equal to </t>
    </r>
    <r>
      <rPr>
        <i/>
        <sz val="11"/>
        <color theme="1"/>
        <rFont val="Calibri"/>
        <family val="2"/>
        <scheme val="minor"/>
      </rPr>
      <t>Total Fuel MMBtu</t>
    </r>
    <r>
      <rPr>
        <sz val="11"/>
        <color theme="1"/>
        <rFont val="Calibri"/>
        <family val="2"/>
        <scheme val="minor"/>
      </rPr>
      <t xml:space="preserve"> multiplied by  </t>
    </r>
    <r>
      <rPr>
        <i/>
        <sz val="11"/>
        <color theme="1"/>
        <rFont val="Calibri"/>
        <family val="2"/>
        <scheme val="minor"/>
      </rPr>
      <t>Emission Factor kgCO2 per MMBtu</t>
    </r>
  </si>
  <si>
    <r>
      <t xml:space="preserve">Calculated efficiency equal to </t>
    </r>
    <r>
      <rPr>
        <i/>
        <sz val="11"/>
        <color theme="1"/>
        <rFont val="Calibri"/>
        <family val="2"/>
        <scheme val="minor"/>
      </rPr>
      <t>Generation MMBtu / Total Fuel MMBtu</t>
    </r>
    <r>
      <rPr>
        <sz val="11"/>
        <color theme="1"/>
        <rFont val="Calibri"/>
        <family val="2"/>
        <scheme val="minor"/>
      </rPr>
      <t>. This calculation is applied directly to the combustion turbine (CT) component of combined cycle plants without regard for the generation from the steam turbine (ST) component. Hence this efficiency  number should be used with caution when considering combined cycle power plants.</t>
    </r>
  </si>
  <si>
    <t xml:space="preserve">Table 2.5a shows sales, revenues, and customers . The data are for certificated utilities, both those reporting on EIA Form 861 and Form 861S, and those reporting to the State of Alaska Power Cost Equalization program (PCE). </t>
  </si>
  <si>
    <t xml:space="preserve">An unofficial unique identifier for all known entities that report sales to either PCE or EIA. Developed because EIA and PCE unique identifiers for sales were not compatible.   </t>
  </si>
  <si>
    <t>Alaska Energy Authority (AEA) accounting code for PCE reporters, used as the unique identifier for PCE reporters.</t>
  </si>
  <si>
    <t>AEA Sales Reporting ID</t>
  </si>
  <si>
    <r>
      <t xml:space="preserve">For PCE reporting entities, this variable is the name of a community (or a group of communities) that is separately reimbursed by the PCE program and is treated as a distinct utility entity by the Regulatory Commission of Alaska when determining allowable PCE reimbursements. In particular, when multiple communities are served by one utility (e.g. Alaska Village Electric Cooperative (AVEC)), each community will have a different name in this field. In the PCE raw data these names are listed as, for example, "Lime Village PCE" or "Eagle; Eagle Village PCE". For utilities not in the PCE program, </t>
    </r>
    <r>
      <rPr>
        <i/>
        <sz val="11"/>
        <color theme="1"/>
        <rFont val="Calibri"/>
        <family val="2"/>
        <scheme val="minor"/>
      </rPr>
      <t>Reporting Name</t>
    </r>
    <r>
      <rPr>
        <sz val="11"/>
        <color theme="1"/>
        <rFont val="Calibri"/>
        <family val="2"/>
        <scheme val="minor"/>
      </rPr>
      <t xml:space="preserve"> is generally the same as </t>
    </r>
    <r>
      <rPr>
        <i/>
        <sz val="11"/>
        <color theme="1"/>
        <rFont val="Calibri"/>
        <family val="2"/>
        <scheme val="minor"/>
      </rPr>
      <t>Utility Name</t>
    </r>
    <r>
      <rPr>
        <sz val="11"/>
        <color theme="1"/>
        <rFont val="Calibri"/>
        <family val="2"/>
        <scheme val="minor"/>
      </rPr>
      <t xml:space="preserve">. </t>
    </r>
  </si>
  <si>
    <t>Sales to residential customers, in megawatt-hours (MWh)</t>
  </si>
  <si>
    <t xml:space="preserve">The average of the 12 monthly close-of-month residential customer counts. </t>
  </si>
  <si>
    <t>Sales to commercial customers, in megawatt-hours (MWh)</t>
  </si>
  <si>
    <t>Residential Sales MWh</t>
  </si>
  <si>
    <t>Commercial Sales MWh</t>
  </si>
  <si>
    <t xml:space="preserve">The average of the 12 monthly close-of-month commercial customer counts. </t>
  </si>
  <si>
    <t>Other Sales MWh</t>
  </si>
  <si>
    <t>Sales to other customers, in megawatt-hours (MWh)</t>
  </si>
  <si>
    <t xml:space="preserve">The average of the 12 monthly close-of-month other customer counts. </t>
  </si>
  <si>
    <t>Total Sales MWh</t>
  </si>
  <si>
    <t xml:space="preserve">Total revenue from sales to all retail customers, in thousands of dollars. </t>
  </si>
  <si>
    <t>Total sales to retail customers, in megawatt-hours (MWh)</t>
  </si>
  <si>
    <r>
      <t xml:space="preserve">The sum of </t>
    </r>
    <r>
      <rPr>
        <i/>
        <sz val="11"/>
        <color theme="1"/>
        <rFont val="Calibri"/>
        <family val="2"/>
        <scheme val="minor"/>
      </rPr>
      <t xml:space="preserve">Residential Customers </t>
    </r>
    <r>
      <rPr>
        <sz val="11"/>
        <color theme="1"/>
        <rFont val="Calibri"/>
        <family val="2"/>
        <scheme val="minor"/>
      </rPr>
      <t xml:space="preserve">plus </t>
    </r>
    <r>
      <rPr>
        <i/>
        <sz val="11"/>
        <color theme="1"/>
        <rFont val="Calibri"/>
        <family val="2"/>
        <scheme val="minor"/>
      </rPr>
      <t>Commercial Customers</t>
    </r>
    <r>
      <rPr>
        <sz val="11"/>
        <color theme="1"/>
        <rFont val="Calibri"/>
        <family val="2"/>
        <scheme val="minor"/>
      </rPr>
      <t xml:space="preserve"> plus </t>
    </r>
    <r>
      <rPr>
        <i/>
        <sz val="11"/>
        <color theme="1"/>
        <rFont val="Calibri"/>
        <family val="2"/>
        <scheme val="minor"/>
      </rPr>
      <t>Other Customers</t>
    </r>
  </si>
  <si>
    <r>
      <t xml:space="preserve">Average revenue per kWh sold, calculated as </t>
    </r>
    <r>
      <rPr>
        <i/>
        <sz val="11"/>
        <color theme="1"/>
        <rFont val="Calibri"/>
        <family val="2"/>
        <scheme val="minor"/>
      </rPr>
      <t>Total Revenue $000 / Total Sales MWh.</t>
    </r>
  </si>
  <si>
    <t>EIA Form 861 or Form 861S</t>
  </si>
  <si>
    <r>
      <t xml:space="preserve">Communities included in the data for the given row, as reported by the PCE reporting entity named </t>
    </r>
    <r>
      <rPr>
        <i/>
        <sz val="11"/>
        <color theme="1"/>
        <rFont val="Calibri"/>
        <family val="2"/>
        <scheme val="minor"/>
      </rPr>
      <t>Reporting Name</t>
    </r>
    <r>
      <rPr>
        <sz val="11"/>
        <color theme="1"/>
        <rFont val="Calibri"/>
        <family val="2"/>
        <scheme val="minor"/>
      </rPr>
      <t xml:space="preserve">. </t>
    </r>
  </si>
  <si>
    <t>Table 2.5b   Average Annual Energy Use and Rates by Customer Type for certificated utilities (kWh/Customer, $/Customer, $/kWh), 2021</t>
  </si>
  <si>
    <t xml:space="preserve">Table 2.5b shows sales and revenues per customer and repeats the display of average revenue per kWh. The data are for certificated utilities, both those reporting on EIA Form 861 and Form 861S, and those reporting to the State of Alaska Power Cost Equalization program (PCE). </t>
  </si>
  <si>
    <t>Name of the major community asociated with the reporting utility</t>
  </si>
  <si>
    <t>Residential Sales MWh / Residential Customers</t>
  </si>
  <si>
    <r>
      <t>Residential Revenue $000 /</t>
    </r>
    <r>
      <rPr>
        <sz val="11"/>
        <color theme="1"/>
        <rFont val="Calibri"/>
        <family val="2"/>
        <scheme val="minor"/>
      </rPr>
      <t xml:space="preserve"> </t>
    </r>
    <r>
      <rPr>
        <i/>
        <sz val="11"/>
        <color theme="1"/>
        <rFont val="Calibri"/>
        <family val="2"/>
        <scheme val="minor"/>
      </rPr>
      <t>Residential Customers</t>
    </r>
  </si>
  <si>
    <t>Commercial Sales MWh / Commercial Customers</t>
  </si>
  <si>
    <t>Commercial Revenue $000 / Commercial Customers</t>
  </si>
  <si>
    <t>Other Sales MWh / Other Customers</t>
  </si>
  <si>
    <t>Other Revenue $000 / Other Customers</t>
  </si>
  <si>
    <t>Average revenue per kWh, calculated as Other Revenue $000 / Other Sales MWh. This is the same data reported in Table 2.5a.</t>
  </si>
  <si>
    <t xml:space="preserve">Communities included in the data for the given row. </t>
  </si>
  <si>
    <t xml:space="preserve">Table 2.5c shows residential rates before and after application of the PCE credit that is applied to the customer's bill for eligible kWh. </t>
  </si>
  <si>
    <t>https://www.akenergyauthority.org/What-We-Do/Power-Cost-Equalization</t>
  </si>
  <si>
    <t>The amount credited to a residential customer's bill for kWh that are eligible for PCE reimbursement. In 2021, the first 500 kWh per month were eligible. The limit may be different in other years. See:</t>
  </si>
  <si>
    <r>
      <t xml:space="preserve">The effective rate paid for PCE-eligible kWh, calculated as </t>
    </r>
    <r>
      <rPr>
        <i/>
        <sz val="11"/>
        <color theme="1"/>
        <rFont val="Calibri"/>
        <family val="2"/>
        <scheme val="minor"/>
      </rPr>
      <t xml:space="preserve">Residential Rate </t>
    </r>
    <r>
      <rPr>
        <sz val="11"/>
        <color theme="1"/>
        <rFont val="Calibri"/>
        <family val="2"/>
        <scheme val="minor"/>
      </rPr>
      <t xml:space="preserve">minus </t>
    </r>
    <r>
      <rPr>
        <i/>
        <sz val="11"/>
        <color theme="1"/>
        <rFont val="Calibri"/>
        <family val="2"/>
        <scheme val="minor"/>
      </rPr>
      <t>PCE Residential Reimbursement Rate</t>
    </r>
  </si>
  <si>
    <r>
      <t xml:space="preserve">The percentage of the residential rate covered by PCE for PCE-eligible kWh. Calculated as </t>
    </r>
    <r>
      <rPr>
        <i/>
        <sz val="11"/>
        <color theme="1"/>
        <rFont val="Calibri"/>
        <family val="2"/>
        <scheme val="minor"/>
      </rPr>
      <t>PCE Residential Reimbursement Rate</t>
    </r>
    <r>
      <rPr>
        <sz val="11"/>
        <color theme="1"/>
        <rFont val="Calibri"/>
        <family val="2"/>
        <scheme val="minor"/>
      </rPr>
      <t xml:space="preserve"> / </t>
    </r>
    <r>
      <rPr>
        <i/>
        <sz val="11"/>
        <color theme="1"/>
        <rFont val="Calibri"/>
        <family val="2"/>
        <scheme val="minor"/>
      </rPr>
      <t>Residential Rate</t>
    </r>
  </si>
  <si>
    <t>Indicates whether the community (or communities) participated in the PCE program during 2021</t>
  </si>
  <si>
    <t>Copper Valley Electric Association</t>
  </si>
  <si>
    <t>Barrow Utilities and Electric Cooperative</t>
  </si>
  <si>
    <t>EIA861 / EIA861S</t>
  </si>
  <si>
    <r>
      <t xml:space="preserve">Revenue from sales to residential customers, in thousands of dollars. For EIA data, this reported directly. For PCE data, the residential rate is reported and revenue is calculated as </t>
    </r>
    <r>
      <rPr>
        <i/>
        <sz val="11"/>
        <color theme="1"/>
        <rFont val="Calibri"/>
        <family val="2"/>
        <scheme val="minor"/>
      </rPr>
      <t>Residential Sales</t>
    </r>
    <r>
      <rPr>
        <sz val="11"/>
        <color theme="1"/>
        <rFont val="Calibri"/>
        <family val="2"/>
        <scheme val="minor"/>
      </rPr>
      <t xml:space="preserve"> x </t>
    </r>
    <r>
      <rPr>
        <i/>
        <sz val="11"/>
        <color theme="1"/>
        <rFont val="Calibri"/>
        <family val="2"/>
        <scheme val="minor"/>
      </rPr>
      <t>Residential $/kWh</t>
    </r>
  </si>
  <si>
    <r>
      <t xml:space="preserve">Average revenue per kWh for residential customers. For EIA data, calculated as </t>
    </r>
    <r>
      <rPr>
        <i/>
        <sz val="11"/>
        <color theme="1"/>
        <rFont val="Calibri"/>
        <family val="2"/>
        <scheme val="minor"/>
      </rPr>
      <t>Residential Revenue $000</t>
    </r>
    <r>
      <rPr>
        <sz val="11"/>
        <color theme="1"/>
        <rFont val="Calibri"/>
        <family val="2"/>
        <scheme val="minor"/>
      </rPr>
      <t xml:space="preserve"> / </t>
    </r>
    <r>
      <rPr>
        <i/>
        <sz val="11"/>
        <color theme="1"/>
        <rFont val="Calibri"/>
        <family val="2"/>
        <scheme val="minor"/>
      </rPr>
      <t>Residential Sales MWh</t>
    </r>
    <r>
      <rPr>
        <sz val="11"/>
        <color theme="1"/>
        <rFont val="Calibri"/>
        <family val="2"/>
        <scheme val="minor"/>
      </rPr>
      <t>. For PCE data, equal to the reported residential rate.</t>
    </r>
  </si>
  <si>
    <r>
      <t xml:space="preserve">Revenue from sales to residential customers, in thousands of dollars. For EIA data, this reported directly. For PCE data, the residential rate is utilized to estimate commercical revenue, calculated as </t>
    </r>
    <r>
      <rPr>
        <i/>
        <sz val="11"/>
        <color theme="1"/>
        <rFont val="Calibri"/>
        <family val="2"/>
        <scheme val="minor"/>
      </rPr>
      <t>Commercial Sales</t>
    </r>
    <r>
      <rPr>
        <sz val="11"/>
        <color theme="1"/>
        <rFont val="Calibri"/>
        <family val="2"/>
        <scheme val="minor"/>
      </rPr>
      <t xml:space="preserve"> x </t>
    </r>
    <r>
      <rPr>
        <i/>
        <sz val="11"/>
        <color theme="1"/>
        <rFont val="Calibri"/>
        <family val="2"/>
        <scheme val="minor"/>
      </rPr>
      <t>Residential $/kWh</t>
    </r>
  </si>
  <si>
    <r>
      <t xml:space="preserve">Revenue from sales to other customers, in thousands of dollars. For EIA data, "Other" equals the sum of reported "Industrial" plus "Transportation" categories. For PCE data, "Other" equals the sum of reported "Community Facilities" and "Government" categories. For EIA data, Other revenues are reported directly. For PCE data, the residential rate is utilized to estimate other revenue, calculated as </t>
    </r>
    <r>
      <rPr>
        <i/>
        <sz val="11"/>
        <color theme="1"/>
        <rFont val="Calibri"/>
        <family val="2"/>
        <scheme val="minor"/>
      </rPr>
      <t>Other Sales</t>
    </r>
    <r>
      <rPr>
        <sz val="11"/>
        <color theme="1"/>
        <rFont val="Calibri"/>
        <family val="2"/>
        <scheme val="minor"/>
      </rPr>
      <t xml:space="preserve"> x </t>
    </r>
    <r>
      <rPr>
        <i/>
        <sz val="11"/>
        <color theme="1"/>
        <rFont val="Calibri"/>
        <family val="2"/>
        <scheme val="minor"/>
      </rPr>
      <t>Residential $/kWh</t>
    </r>
  </si>
  <si>
    <r>
      <t xml:space="preserve">Average revenue per kWh, calculated as </t>
    </r>
    <r>
      <rPr>
        <i/>
        <sz val="11"/>
        <color theme="1"/>
        <rFont val="Calibri"/>
        <family val="2"/>
        <scheme val="minor"/>
      </rPr>
      <t>Other Revenue $000 / Other Sales MWh.</t>
    </r>
    <r>
      <rPr>
        <sz val="11"/>
        <color theme="1"/>
        <rFont val="Calibri"/>
        <family val="2"/>
        <scheme val="minor"/>
      </rPr>
      <t xml:space="preserve"> (For PCE data, </t>
    </r>
    <r>
      <rPr>
        <i/>
        <sz val="11"/>
        <color theme="1"/>
        <rFont val="Calibri"/>
        <family val="2"/>
        <scheme val="minor"/>
      </rPr>
      <t>Other $/kWh</t>
    </r>
    <r>
      <rPr>
        <sz val="11"/>
        <color theme="1"/>
        <rFont val="Calibri"/>
        <family val="2"/>
        <scheme val="minor"/>
      </rPr>
      <t xml:space="preserve"> equals the residential rate, which is the reported data, and is used to calculate revenue.)</t>
    </r>
  </si>
  <si>
    <r>
      <t xml:space="preserve">Average revenue per kWh for commercial customers, calculated as </t>
    </r>
    <r>
      <rPr>
        <i/>
        <sz val="11"/>
        <color theme="1"/>
        <rFont val="Calibri"/>
        <family val="2"/>
        <scheme val="minor"/>
      </rPr>
      <t>Commercial Revenue $000 / Commercial Sales MWh.</t>
    </r>
    <r>
      <rPr>
        <sz val="11"/>
        <color theme="1"/>
        <rFont val="Calibri"/>
        <family val="2"/>
        <scheme val="minor"/>
      </rPr>
      <t xml:space="preserve"> For PCE data, </t>
    </r>
    <r>
      <rPr>
        <i/>
        <sz val="11"/>
        <color theme="1"/>
        <rFont val="Calibri"/>
        <family val="2"/>
        <scheme val="minor"/>
      </rPr>
      <t>Commercial $/kWh</t>
    </r>
    <r>
      <rPr>
        <sz val="11"/>
        <color theme="1"/>
        <rFont val="Calibri"/>
        <family val="2"/>
        <scheme val="minor"/>
      </rPr>
      <t xml:space="preserve"> equals the residential rate, which is the reported data, and is used to calculate revenue.</t>
    </r>
  </si>
  <si>
    <t>For PCE data only: the number of monthly records used to tabulate the data. Where there are less than 12 months of data, the reported amount in the table may be simply the sum of the available monthly data. There is no imputation of data to missing months.</t>
  </si>
  <si>
    <t>Anchorage Municipality, Denali Borough,  Fairbanks North Star Borough, Kenai Peninsula Borough, Matanuska-Susitna Borough, Southeast Fairbanks Census Area (part), Yukon-Koyukuk Census Area (small part). This region is named for its general proximity to the Alaska Railroad route. The Railbelt region is largely interconnected.</t>
  </si>
  <si>
    <r>
      <t xml:space="preserve">Rate paid by customer for an eligible kWh after applying the </t>
    </r>
    <r>
      <rPr>
        <i/>
        <sz val="11"/>
        <color theme="1"/>
        <rFont val="Calibri"/>
        <family val="2"/>
        <scheme val="minor"/>
      </rPr>
      <t>Average PCE Rate</t>
    </r>
    <r>
      <rPr>
        <sz val="11"/>
        <color theme="1"/>
        <rFont val="Calibri"/>
        <family val="2"/>
        <scheme val="minor"/>
      </rPr>
      <t xml:space="preserve"> as a credit against the "Average Residential Rate"</t>
    </r>
  </si>
  <si>
    <t>In 2021, up to 500 kWh per residential customer per month were eligible for PCE subsidy. Consumption greater than this limit was not subsidized. The limit was changed to 750 kWh per month in 2022.</t>
  </si>
  <si>
    <t>CO2 emissions from Diesel/Distillate (EIA type DFO), Naphtha (EIA type WO), and Jet fuel (EIA type JF)</t>
  </si>
  <si>
    <t>CO2 emissions from Natural Gas (EIA fuel type NG) and Landfill gas (EIA type LFG)</t>
  </si>
  <si>
    <t>CO2 emissions from Subbituminous Coal (EIA type SUB), Lignite (EIA type LIG), Waste Coal (EIA type WC)</t>
  </si>
  <si>
    <t>the factor 0.139 MMBtu per gallon is a legacy parameter from previous years. The source is unknown.</t>
  </si>
  <si>
    <t>Installed capacity using prime movers of types: HY=Hydraulic Turbine; and [HA, HB, HC]=Hydrokinetic</t>
  </si>
  <si>
    <t xml:space="preserve">Data shown only for entities reporting on EIA Form 861. The difference between power received and power delivered across the entity's transmission system. This is accounted for as one source of energy to the entity; it is also included as part of total losses (which is a component of disposition). </t>
  </si>
  <si>
    <r>
      <t xml:space="preserve">Total Disposition equals </t>
    </r>
    <r>
      <rPr>
        <i/>
        <sz val="11"/>
        <color theme="1"/>
        <rFont val="Calibri"/>
        <family val="2"/>
        <scheme val="minor"/>
      </rPr>
      <t>Generation</t>
    </r>
    <r>
      <rPr>
        <sz val="11"/>
        <color theme="1"/>
        <rFont val="Calibri"/>
        <family val="2"/>
        <scheme val="minor"/>
      </rPr>
      <t xml:space="preserve"> + </t>
    </r>
    <r>
      <rPr>
        <i/>
        <sz val="11"/>
        <color theme="1"/>
        <rFont val="Calibri"/>
        <family val="2"/>
        <scheme val="minor"/>
      </rPr>
      <t>Purchased Power</t>
    </r>
    <r>
      <rPr>
        <sz val="11"/>
        <color theme="1"/>
        <rFont val="Calibri"/>
        <family val="2"/>
        <scheme val="minor"/>
      </rPr>
      <t xml:space="preserve"> + </t>
    </r>
    <r>
      <rPr>
        <i/>
        <sz val="11"/>
        <color theme="1"/>
        <rFont val="Calibri"/>
        <family val="2"/>
        <scheme val="minor"/>
      </rPr>
      <t>Net Wheeled Power</t>
    </r>
    <r>
      <rPr>
        <sz val="11"/>
        <color theme="1"/>
        <rFont val="Calibri"/>
        <family val="2"/>
        <scheme val="minor"/>
      </rPr>
      <t xml:space="preserve">. In this table </t>
    </r>
    <r>
      <rPr>
        <i/>
        <sz val="11"/>
        <color theme="1"/>
        <rFont val="Calibri"/>
        <family val="2"/>
        <scheme val="minor"/>
      </rPr>
      <t>Net Wheeled Power</t>
    </r>
    <r>
      <rPr>
        <sz val="11"/>
        <color theme="1"/>
        <rFont val="Calibri"/>
        <family val="2"/>
        <scheme val="minor"/>
      </rPr>
      <t xml:space="preserve"> adds in the EIA reporting category "Transmission by Other Losses", which EIA defines as "the amount of energy losses associated with the wheeling of electricity provided to your system by other utilities." The inclusion of "Tranmission by Other Losses" applies to only one utility, the Alaska Electric &amp; Energy Coop, a subsidiary of Homer Electric Association which generates power and sells it for resale to Homer Electric Association. For AEEC, "Tranmission by Other Losses" exactly offsets </t>
    </r>
    <r>
      <rPr>
        <i/>
        <sz val="11"/>
        <color theme="1"/>
        <rFont val="Calibri"/>
        <family val="2"/>
        <scheme val="minor"/>
      </rPr>
      <t>Net Wheeled Power</t>
    </r>
    <r>
      <rPr>
        <sz val="11"/>
        <color theme="1"/>
        <rFont val="Calibri"/>
        <family val="2"/>
        <scheme val="minor"/>
      </rPr>
      <t>.</t>
    </r>
  </si>
  <si>
    <t>According to EIA Instructions for Form 861, "The amount of electricity furnished by the electric utility without charge, such as to a municipality under a franchise agreement or for public street and highway lighting." For entities reporting to the PCE program, the data represent the reporting category "Unbilled kWh Sold."</t>
  </si>
  <si>
    <r>
      <t xml:space="preserve">For entities reporting to the PCE program, these data represent "Powerhouse Consumption." For entities reporting on EIA Form 861,  "The amount of electricity used by the electric utility in its electric and other departments without charge." Because generation reported to EIA is net of station service, </t>
    </r>
    <r>
      <rPr>
        <i/>
        <sz val="11"/>
        <color theme="1"/>
        <rFont val="Calibri"/>
        <family val="2"/>
        <scheme val="minor"/>
      </rPr>
      <t>Used by Facility</t>
    </r>
    <r>
      <rPr>
        <sz val="11"/>
        <color theme="1"/>
        <rFont val="Calibri"/>
        <family val="2"/>
        <scheme val="minor"/>
      </rPr>
      <t xml:space="preserve"> does NOT include station service.</t>
    </r>
  </si>
  <si>
    <r>
      <t xml:space="preserve">For PCE data only, Fuel cost per kWh generated, calculated as </t>
    </r>
    <r>
      <rPr>
        <i/>
        <sz val="11"/>
        <color theme="1"/>
        <rFont val="Calibri"/>
        <family val="2"/>
        <scheme val="minor"/>
      </rPr>
      <t>Avg. Cost ($) per Gallon</t>
    </r>
    <r>
      <rPr>
        <sz val="11"/>
        <color theme="1"/>
        <rFont val="Calibri"/>
        <family val="2"/>
        <scheme val="minor"/>
      </rPr>
      <t xml:space="preserve"> divided by </t>
    </r>
    <r>
      <rPr>
        <i/>
        <sz val="11"/>
        <color theme="1"/>
        <rFont val="Calibri"/>
        <family val="2"/>
        <scheme val="minor"/>
      </rPr>
      <t>kWh per Gallon-Mcf-Short tons</t>
    </r>
    <r>
      <rPr>
        <sz val="11"/>
        <color theme="1"/>
        <rFont val="Calibri"/>
        <family val="2"/>
        <scheme val="minor"/>
      </rPr>
      <t>.</t>
    </r>
  </si>
  <si>
    <r>
      <t xml:space="preserve">Heat content of the fuel used, in estimated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</si>
  <si>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r>
      <t xml:space="preserve">Heat content of the fuel used, in million Btu per unit. For EIA data, heat content is calculated as </t>
    </r>
    <r>
      <rPr>
        <i/>
        <sz val="11"/>
        <color theme="1"/>
        <rFont val="Calibri"/>
        <family val="2"/>
        <scheme val="minor"/>
      </rPr>
      <t>Estimated Fuel Consumption MMBtu</t>
    </r>
    <r>
      <rPr>
        <sz val="11"/>
        <color theme="1"/>
        <rFont val="Calibri"/>
        <family val="2"/>
        <scheme val="minor"/>
      </rPr>
      <t xml:space="preserve"> divided by </t>
    </r>
    <r>
      <rPr>
        <i/>
        <sz val="11"/>
        <color theme="1"/>
        <rFont val="Calibri"/>
        <family val="2"/>
        <scheme val="minor"/>
      </rPr>
      <t>Fuel Use</t>
    </r>
    <r>
      <rPr>
        <sz val="11"/>
        <color theme="1"/>
        <rFont val="Calibri"/>
        <family val="2"/>
        <scheme val="minor"/>
      </rPr>
      <t xml:space="preserve">. For PCE data, the assumed heat rate is 0.138 MMBtu per gallon. </t>
    </r>
  </si>
  <si>
    <r>
      <t xml:space="preserve">Fuel consumption in million Btu. For EIA data, fuel consumption in million Btu is reported as data on Form 923 reports (although the respondents report physical units and heat content on the Form 923 that they submit). For PCE data, fuel consumption in million Btu is estimated as gallons times the estimated heat content of the fuel. For hydrolectric generation, EIA Form 923 reports what EIA calls the "fossil equivalent" of hydro output: "[prior to September 2023] we used the fossil fuel equivalency approach to convert the data that we collected in kWh to Btu. For this method, we used the average annual heat rate in Btu/kWh of the nation’s fossil fuel-fired power plants (natural gas, coal, petroleum). The resulting Btu value is the equivalent amount of fossil fuels that would need to be consumed to produce the same amount of electricity from these noncombustible energy sources." (This methodology has been changed beginning in September 2023 to convert from renewables output to renewables fuel consumption using the direct conversion factor of 3,412 Btu/kWh.) See Appendix E of the DOE </t>
    </r>
    <r>
      <rPr>
        <i/>
        <sz val="11"/>
        <color theme="1"/>
        <rFont val="Calibri"/>
        <family val="2"/>
        <scheme val="minor"/>
      </rPr>
      <t>Monthly Energy Review</t>
    </r>
    <r>
      <rPr>
        <sz val="11"/>
        <color theme="1"/>
        <rFont val="Calibri"/>
        <family val="2"/>
        <scheme val="minor"/>
      </rPr>
      <t xml:space="preserve"> and also:</t>
    </r>
  </si>
  <si>
    <t>The term "EIA data" refers to records generated by utilities and operators reporting to the Energy Information Administration (EIA) through Form 923, Form 860, Form 861, and Form 861S. The term "PCE data" refers to records generated by utilities reporting to the Alask Power Cost Equalization Program (PCE).</t>
  </si>
  <si>
    <t>Generation, in MWh. Generation is net of station service for EIA data and gross of (includes) station service for PCE data.</t>
  </si>
  <si>
    <t>Table 2.2a   Generation and Total Disposition of Electric Energy (MWh), 2021</t>
  </si>
  <si>
    <t>Table 2.5a   Revenue, Sales and Customers by customer type for certificated utilities ($000, MWh, Accounts), 2021</t>
  </si>
  <si>
    <t>Table 1.b   Distribution of Rates in PCE Communities ($/kWh), 2021</t>
  </si>
  <si>
    <t>Table 1.f is aggregated from Table 2.3b</t>
  </si>
  <si>
    <t>Generation by other sources, including other biomass liquids (EIA type OBL)</t>
  </si>
  <si>
    <t>Generation from Solar energy (EIA type SUN). Excludes customer-sited (="behind-the-meter" or BTM) solar.</t>
  </si>
  <si>
    <t>Installed capacity using prime movers of type: PV=Photovoltaic. Does not include customer-sited (BTM) PV capacity.</t>
  </si>
  <si>
    <t>Table 1.d is aggregated from Table 2.1a</t>
  </si>
  <si>
    <r>
      <t xml:space="preserve">Unnaccountable / Energy Loss is the difference (residual) between </t>
    </r>
    <r>
      <rPr>
        <i/>
        <sz val="11"/>
        <color theme="1"/>
        <rFont val="Calibri"/>
        <family val="2"/>
        <scheme val="minor"/>
      </rPr>
      <t>Total Disposition</t>
    </r>
    <r>
      <rPr>
        <sz val="11"/>
        <color theme="1"/>
        <rFont val="Calibri"/>
        <family val="2"/>
        <scheme val="minor"/>
      </rPr>
      <t xml:space="preserve"> and the sum of: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 xml:space="preserve">Sales for Resale </t>
    </r>
    <r>
      <rPr>
        <sz val="11"/>
        <color theme="1"/>
        <rFont val="Calibri"/>
        <family val="2"/>
        <scheme val="minor"/>
      </rPr>
      <t xml:space="preserve">+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EIA data, this amount is a data point on the Form 861 dataset. For PCE reporting entities, this amount is calculated as the difference between </t>
    </r>
    <r>
      <rPr>
        <i/>
        <sz val="11"/>
        <color theme="1"/>
        <rFont val="Calibri"/>
        <family val="2"/>
        <scheme val="minor"/>
      </rPr>
      <t>Total Disposition (= Total Sources)</t>
    </r>
    <r>
      <rPr>
        <sz val="11"/>
        <color theme="1"/>
        <rFont val="Calibri"/>
        <family val="2"/>
        <scheme val="minor"/>
      </rPr>
      <t xml:space="preserve"> and </t>
    </r>
    <r>
      <rPr>
        <i/>
        <sz val="11"/>
        <color theme="1"/>
        <rFont val="Calibri"/>
        <family val="2"/>
        <scheme val="minor"/>
      </rPr>
      <t>Sales to Consumers</t>
    </r>
    <r>
      <rPr>
        <sz val="11"/>
        <color theme="1"/>
        <rFont val="Calibri"/>
        <family val="2"/>
        <scheme val="minor"/>
      </rPr>
      <t xml:space="preserve"> + </t>
    </r>
    <r>
      <rPr>
        <i/>
        <sz val="11"/>
        <color theme="1"/>
        <rFont val="Calibri"/>
        <family val="2"/>
        <scheme val="minor"/>
      </rPr>
      <t>Sales for Resale</t>
    </r>
    <r>
      <rPr>
        <sz val="11"/>
        <color theme="1"/>
        <rFont val="Calibri"/>
        <family val="2"/>
        <scheme val="minor"/>
      </rPr>
      <t xml:space="preserve"> + </t>
    </r>
    <r>
      <rPr>
        <i/>
        <sz val="11"/>
        <color theme="1"/>
        <rFont val="Calibri"/>
        <family val="2"/>
        <scheme val="minor"/>
      </rPr>
      <t>Furnished without Payment</t>
    </r>
    <r>
      <rPr>
        <sz val="11"/>
        <color theme="1"/>
        <rFont val="Calibri"/>
        <family val="2"/>
        <scheme val="minor"/>
      </rPr>
      <t xml:space="preserve"> + </t>
    </r>
    <r>
      <rPr>
        <i/>
        <sz val="11"/>
        <color theme="1"/>
        <rFont val="Calibri"/>
        <family val="2"/>
        <scheme val="minor"/>
      </rPr>
      <t>Used by facility</t>
    </r>
    <r>
      <rPr>
        <sz val="11"/>
        <color theme="1"/>
        <rFont val="Calibri"/>
        <family val="2"/>
        <scheme val="minor"/>
      </rPr>
      <t xml:space="preserve">. For PCE communities that receive (or provide) power over an intertie as part of a single utility, </t>
    </r>
    <r>
      <rPr>
        <i/>
        <sz val="11"/>
        <color theme="1"/>
        <rFont val="Calibri"/>
        <family val="2"/>
        <scheme val="minor"/>
      </rPr>
      <t>Unaccountable / Energy Loss</t>
    </r>
    <r>
      <rPr>
        <sz val="11"/>
        <color theme="1"/>
        <rFont val="Calibri"/>
        <family val="2"/>
        <scheme val="minor"/>
      </rPr>
      <t xml:space="preserve"> includes these amounts, because there is no breakout of data showing these transfers as a source (or a use) of energy. For example, when Community A has zero generation, receives 100 MWh over an intertie, and sells 90 MWh, the calculation of </t>
    </r>
    <r>
      <rPr>
        <i/>
        <sz val="11"/>
        <color theme="1"/>
        <rFont val="Calibri"/>
        <family val="2"/>
        <scheme val="minor"/>
      </rPr>
      <t>Unaccountable / Energy Loss</t>
    </r>
    <r>
      <rPr>
        <sz val="11"/>
        <color theme="1"/>
        <rFont val="Calibri"/>
        <family val="2"/>
        <scheme val="minor"/>
      </rPr>
      <t xml:space="preserve"> will come out as -90. (</t>
    </r>
    <r>
      <rPr>
        <i/>
        <sz val="11"/>
        <color theme="1"/>
        <rFont val="Calibri"/>
        <family val="2"/>
        <scheme val="minor"/>
      </rPr>
      <t>minus</t>
    </r>
    <r>
      <rPr>
        <sz val="11"/>
        <color theme="1"/>
        <rFont val="Calibri"/>
        <family val="2"/>
        <scheme val="minor"/>
      </rPr>
      <t xml:space="preserve"> 90). Similarly, when Community B generates 200 MWh, transfers 100 over to Community A, and sells 90, the calculation of </t>
    </r>
    <r>
      <rPr>
        <i/>
        <sz val="11"/>
        <color theme="1"/>
        <rFont val="Calibri"/>
        <family val="2"/>
        <scheme val="minor"/>
      </rPr>
      <t>Unaccountable / Energy Loss</t>
    </r>
    <r>
      <rPr>
        <sz val="11"/>
        <color theme="1"/>
        <rFont val="Calibri"/>
        <family val="2"/>
        <scheme val="minor"/>
      </rPr>
      <t xml:space="preserve"> will come out as 200-90 = 110.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</si>
</sst>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5" formatCode="&quot;$&quot;#,##0_);\(&quot;$&quot;#,##0\)"/>
    <numFmt numFmtId="8" formatCode="&quot;$&quot;#,##0.00_);[Red]\(&quot;$&quot;#,##0.0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 numFmtId="175" formatCode="0.000"/>
    <numFmt numFmtId="176" formatCode="#,##0.00000"/>
  </numFmts>
  <fonts count="9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sz val="9"/>
      <color indexed="81"/>
      <name val="Tahoma"/>
      <family val="2"/>
    </font>
    <font>
      <b/>
      <sz val="9"/>
      <color indexed="81"/>
      <name val="Tahoma"/>
      <family val="2"/>
    </font>
    <font>
      <sz val="10"/>
      <color theme="1"/>
      <name val="Arial"/>
      <family val="2"/>
    </font>
    <font>
      <b/>
      <sz val="14"/>
      <color theme="1"/>
      <name val="Calibri"/>
      <family val="2"/>
      <scheme val="minor"/>
    </font>
    <font>
      <b/>
      <sz val="14"/>
      <color rgb="FF0000FF"/>
      <name val="Calibri"/>
      <family val="2"/>
      <scheme val="minor"/>
    </font>
    <font>
      <b/>
      <sz val="12"/>
      <color rgb="FF0000FF"/>
      <name val="Calibri"/>
      <family val="2"/>
      <scheme val="minor"/>
    </font>
    <font>
      <b/>
      <sz val="11"/>
      <color rgb="FF000000"/>
      <name val="Calibri"/>
      <family val="2"/>
    </font>
    <font>
      <u/>
      <sz val="11"/>
      <color theme="10"/>
      <name val="Calibri"/>
      <family val="2"/>
      <scheme val="minor"/>
    </font>
  </fonts>
  <fills count="73">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2"/>
        <bgColor indexed="64"/>
      </patternFill>
    </fill>
    <fill>
      <patternFill patternType="solid">
        <fgColor rgb="FFFFFFCC"/>
        <bgColor indexed="64"/>
      </patternFill>
    </fill>
    <fill>
      <patternFill patternType="solid">
        <fgColor theme="0"/>
        <bgColor indexed="64"/>
      </patternFill>
    </fill>
  </fills>
  <borders count="58">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right/>
      <top style="dashed">
        <color theme="0" tint="-0.24994659260841701"/>
      </top>
      <bottom/>
      <diagonal/>
    </border>
    <border>
      <left/>
      <right/>
      <top style="dashed">
        <color theme="0" tint="-0.24994659260841701"/>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s>
  <cellStyleXfs count="690">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79" fillId="0" borderId="0"/>
    <xf numFmtId="0" fontId="92" fillId="0" borderId="0" applyNumberFormat="0" applyFill="0" applyBorder="0" applyAlignment="0" applyProtection="0"/>
  </cellStyleXfs>
  <cellXfs count="463">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0" borderId="0" xfId="0" applyFont="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76" fillId="58" borderId="0" xfId="0" applyFont="1" applyFill="1" applyAlignment="1">
      <alignment horizontal="left"/>
    </xf>
    <xf numFmtId="0" fontId="74" fillId="58" borderId="0" xfId="0" applyFont="1" applyFill="1" applyAlignment="1">
      <alignment horizontal="left"/>
    </xf>
    <xf numFmtId="0" fontId="74" fillId="58" borderId="0" xfId="0" applyFont="1" applyFill="1"/>
    <xf numFmtId="0" fontId="24" fillId="58" borderId="0" xfId="0" applyFont="1" applyFill="1"/>
    <xf numFmtId="0" fontId="75" fillId="58" borderId="0" xfId="0" applyFont="1" applyFill="1" applyAlignment="1">
      <alignment horizontal="left"/>
    </xf>
    <xf numFmtId="0" fontId="74" fillId="57" borderId="0" xfId="0"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0" fontId="74" fillId="56" borderId="0" xfId="0" applyFont="1" applyFill="1" applyAlignment="1">
      <alignment horizontal="left"/>
    </xf>
    <xf numFmtId="0" fontId="24" fillId="56" borderId="0" xfId="0" applyFont="1" applyFill="1"/>
    <xf numFmtId="0" fontId="75"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3"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19" fillId="0" borderId="0" xfId="0" applyFon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0" fontId="77"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2"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5" xfId="605" applyFont="1" applyBorder="1" applyAlignment="1">
      <alignment horizontal="center"/>
    </xf>
    <xf numFmtId="3" fontId="4" fillId="0" borderId="35" xfId="605" applyNumberFormat="1" applyFont="1" applyBorder="1" applyAlignment="1">
      <alignment horizontal="right"/>
    </xf>
    <xf numFmtId="9" fontId="4" fillId="0" borderId="35" xfId="605" applyNumberFormat="1" applyFont="1" applyBorder="1" applyAlignment="1">
      <alignment horizontal="right"/>
    </xf>
    <xf numFmtId="3" fontId="5" fillId="0" borderId="35" xfId="0" applyNumberFormat="1" applyFont="1" applyBorder="1"/>
    <xf numFmtId="3" fontId="4" fillId="0" borderId="35" xfId="0" applyNumberFormat="1" applyFont="1" applyBorder="1"/>
    <xf numFmtId="170" fontId="4" fillId="0" borderId="35" xfId="605" applyNumberFormat="1" applyFont="1" applyBorder="1" applyAlignment="1">
      <alignment horizontal="right"/>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8" xfId="605" applyFont="1" applyBorder="1" applyAlignment="1">
      <alignment horizontal="center"/>
    </xf>
    <xf numFmtId="3" fontId="4" fillId="0" borderId="38" xfId="605" applyNumberFormat="1" applyFont="1" applyBorder="1" applyAlignment="1">
      <alignment horizontal="center"/>
    </xf>
    <xf numFmtId="3" fontId="4" fillId="0" borderId="39" xfId="605" applyNumberFormat="1" applyFont="1" applyBorder="1" applyAlignment="1">
      <alignment horizontal="center" wrapText="1"/>
    </xf>
    <xf numFmtId="5" fontId="4" fillId="0" borderId="39"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39" xfId="605" applyNumberFormat="1" applyFont="1" applyBorder="1" applyAlignment="1">
      <alignment horizontal="right"/>
    </xf>
    <xf numFmtId="3" fontId="0" fillId="0" borderId="39" xfId="0" applyNumberFormat="1" applyBorder="1"/>
    <xf numFmtId="165" fontId="4" fillId="0" borderId="39" xfId="1" applyNumberFormat="1" applyFont="1" applyBorder="1" applyAlignment="1">
      <alignment horizontal="center"/>
    </xf>
    <xf numFmtId="9" fontId="1" fillId="2" borderId="0" xfId="3" applyFont="1" applyFill="1"/>
    <xf numFmtId="43" fontId="0" fillId="0" borderId="0" xfId="1" applyFont="1"/>
    <xf numFmtId="43" fontId="1" fillId="62" borderId="0" xfId="1" applyFont="1" applyFill="1" applyAlignment="1">
      <alignment horizontal="center" wrapText="1"/>
    </xf>
    <xf numFmtId="43" fontId="0" fillId="0" borderId="0" xfId="1" applyFont="1" applyAlignment="1">
      <alignment wrapText="1"/>
    </xf>
    <xf numFmtId="172" fontId="0" fillId="0" borderId="0" xfId="1" applyNumberFormat="1" applyFont="1"/>
    <xf numFmtId="172" fontId="1" fillId="62" borderId="0" xfId="1" applyNumberFormat="1" applyFont="1" applyFill="1" applyAlignment="1">
      <alignment horizontal="center" wrapText="1"/>
    </xf>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2" fontId="0" fillId="0" borderId="0" xfId="1" applyNumberFormat="1" applyFont="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1" fillId="2" borderId="0" xfId="0" applyFont="1" applyFill="1" applyAlignment="1">
      <alignment horizontal="center"/>
    </xf>
    <xf numFmtId="2" fontId="1" fillId="2" borderId="0" xfId="0" applyNumberFormat="1" applyFont="1" applyFill="1" applyAlignment="1">
      <alignment horizontal="center" wrapText="1"/>
    </xf>
    <xf numFmtId="3" fontId="1" fillId="2" borderId="0" xfId="0" applyNumberFormat="1" applyFont="1" applyFill="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39" xfId="605" applyNumberFormat="1" applyFont="1" applyBorder="1" applyAlignment="1">
      <alignment horizontal="right"/>
    </xf>
    <xf numFmtId="0" fontId="5" fillId="0" borderId="37" xfId="0" applyFont="1" applyBorder="1" applyAlignment="1">
      <alignment horizontal="center"/>
    </xf>
    <xf numFmtId="165" fontId="4" fillId="0" borderId="37" xfId="1" applyNumberFormat="1" applyFont="1" applyBorder="1" applyAlignment="1">
      <alignment horizontal="center"/>
    </xf>
    <xf numFmtId="165" fontId="4" fillId="0" borderId="41" xfId="1" applyNumberFormat="1" applyFont="1" applyBorder="1" applyAlignment="1">
      <alignment horizontal="center"/>
    </xf>
    <xf numFmtId="0" fontId="78"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0" fillId="0" borderId="0" xfId="0" applyNumberFormat="1" applyFont="1" applyAlignment="1">
      <alignment horizontal="center" wrapText="1"/>
    </xf>
    <xf numFmtId="0" fontId="80" fillId="0" borderId="0" xfId="0" applyFont="1" applyAlignment="1">
      <alignment horizontal="left" wrapText="1"/>
    </xf>
    <xf numFmtId="0" fontId="80" fillId="0" borderId="0" xfId="0" applyFont="1" applyAlignment="1">
      <alignment horizontal="center" wrapText="1"/>
    </xf>
    <xf numFmtId="2" fontId="80" fillId="0" borderId="0" xfId="0" applyNumberFormat="1" applyFont="1" applyAlignment="1">
      <alignment horizontal="right" wrapText="1"/>
    </xf>
    <xf numFmtId="173" fontId="80" fillId="0" borderId="0" xfId="0" applyNumberFormat="1" applyFont="1" applyAlignment="1">
      <alignment horizontal="right" wrapText="1"/>
    </xf>
    <xf numFmtId="0" fontId="17" fillId="0" borderId="0" xfId="0" applyFont="1"/>
    <xf numFmtId="1" fontId="80" fillId="61" borderId="0" xfId="0" applyNumberFormat="1" applyFont="1" applyFill="1" applyAlignment="1">
      <alignment horizontal="center" wrapText="1"/>
    </xf>
    <xf numFmtId="0" fontId="80" fillId="61" borderId="0" xfId="0" applyFont="1" applyFill="1" applyAlignment="1">
      <alignment horizontal="left" wrapText="1"/>
    </xf>
    <xf numFmtId="2" fontId="80" fillId="61" borderId="0" xfId="0" applyNumberFormat="1" applyFont="1" applyFill="1" applyAlignment="1">
      <alignment horizontal="right" wrapText="1"/>
    </xf>
    <xf numFmtId="173" fontId="80"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3"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1" fillId="0" borderId="0" xfId="0" applyFont="1" applyAlignment="1">
      <alignment horizontal="center" vertical="center" wrapText="1"/>
    </xf>
    <xf numFmtId="1" fontId="82" fillId="0" borderId="0" xfId="0" applyNumberFormat="1" applyFont="1" applyAlignment="1">
      <alignment horizontal="center" wrapText="1"/>
    </xf>
    <xf numFmtId="0" fontId="82" fillId="0" borderId="0" xfId="0" applyFont="1" applyAlignment="1">
      <alignment horizontal="left" wrapText="1"/>
    </xf>
    <xf numFmtId="44" fontId="0" fillId="0" borderId="0" xfId="2" applyFont="1" applyAlignment="1">
      <alignment horizontal="center" wrapText="1"/>
    </xf>
    <xf numFmtId="44" fontId="1" fillId="2" borderId="0" xfId="2" applyFont="1" applyFill="1" applyAlignment="1">
      <alignment wrapText="1"/>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171" fontId="0" fillId="0" borderId="0" xfId="0" applyNumberFormat="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1" fillId="2" borderId="0" xfId="1" applyNumberFormat="1" applyFont="1" applyFill="1" applyAlignment="1">
      <alignment horizontal="center" wrapText="1"/>
    </xf>
    <xf numFmtId="165" fontId="0" fillId="0" borderId="0" xfId="1" applyNumberFormat="1" applyFont="1" applyAlignment="1">
      <alignment horizontal="center"/>
    </xf>
    <xf numFmtId="9" fontId="0" fillId="0" borderId="0" xfId="3" applyFont="1" applyFill="1"/>
    <xf numFmtId="0" fontId="0" fillId="0" borderId="43" xfId="0" applyBorder="1"/>
    <xf numFmtId="165" fontId="0" fillId="0" borderId="43" xfId="1" applyNumberFormat="1" applyFont="1" applyBorder="1"/>
    <xf numFmtId="9" fontId="0" fillId="0" borderId="43" xfId="3" applyFont="1" applyBorder="1" applyAlignment="1">
      <alignment horizontal="center"/>
    </xf>
    <xf numFmtId="0" fontId="1" fillId="2" borderId="43" xfId="0" applyFont="1" applyFill="1" applyBorder="1"/>
    <xf numFmtId="165" fontId="1" fillId="2" borderId="43" xfId="1" applyNumberFormat="1" applyFont="1" applyFill="1" applyBorder="1"/>
    <xf numFmtId="0" fontId="1" fillId="2" borderId="43" xfId="0" applyFont="1" applyFill="1" applyBorder="1" applyAlignment="1">
      <alignment horizontal="center"/>
    </xf>
    <xf numFmtId="9" fontId="1" fillId="2" borderId="43" xfId="3" applyFont="1" applyFill="1" applyBorder="1" applyAlignment="1">
      <alignment horizontal="center"/>
    </xf>
    <xf numFmtId="0" fontId="0" fillId="2" borderId="0" xfId="0" applyFill="1"/>
    <xf numFmtId="9" fontId="1" fillId="2" borderId="0" xfId="3" applyFont="1" applyFill="1" applyAlignment="1">
      <alignment horizontal="center"/>
    </xf>
    <xf numFmtId="165" fontId="4" fillId="0" borderId="42" xfId="1" applyNumberFormat="1" applyFont="1" applyBorder="1" applyAlignment="1">
      <alignment horizontal="center"/>
    </xf>
    <xf numFmtId="165" fontId="4" fillId="0" borderId="35" xfId="1" applyNumberFormat="1" applyFont="1" applyBorder="1" applyAlignment="1">
      <alignment horizontal="center"/>
    </xf>
    <xf numFmtId="165" fontId="5" fillId="0" borderId="35" xfId="1" applyNumberFormat="1" applyFont="1" applyBorder="1"/>
    <xf numFmtId="165" fontId="5" fillId="0" borderId="41" xfId="1" applyNumberFormat="1" applyFont="1" applyBorder="1" applyAlignment="1">
      <alignment horizontal="center"/>
    </xf>
    <xf numFmtId="165" fontId="5" fillId="0" borderId="37" xfId="1" applyNumberFormat="1" applyFont="1" applyBorder="1" applyAlignment="1">
      <alignment horizontal="center"/>
    </xf>
    <xf numFmtId="165" fontId="5" fillId="0" borderId="39" xfId="1" applyNumberFormat="1" applyFont="1" applyBorder="1"/>
    <xf numFmtId="0" fontId="5" fillId="0" borderId="0" xfId="575" applyAlignment="1">
      <alignment horizontal="center"/>
    </xf>
    <xf numFmtId="0" fontId="0" fillId="0" borderId="40" xfId="0" applyBorder="1" applyAlignment="1">
      <alignment horizontal="center"/>
    </xf>
    <xf numFmtId="169" fontId="0" fillId="0" borderId="0" xfId="0" applyNumberFormat="1" applyAlignment="1">
      <alignment horizontal="center" wrapText="1"/>
    </xf>
    <xf numFmtId="43" fontId="0" fillId="0" borderId="0" xfId="1" applyFont="1" applyAlignment="1">
      <alignment horizontal="center" wrapText="1"/>
    </xf>
    <xf numFmtId="171" fontId="0" fillId="0" borderId="0" xfId="2" applyNumberFormat="1" applyFont="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3" fontId="4" fillId="0" borderId="37" xfId="605" applyNumberFormat="1" applyFont="1" applyBorder="1" applyAlignment="1">
      <alignment horizontal="center"/>
    </xf>
    <xf numFmtId="3" fontId="25" fillId="0" borderId="0" xfId="605" applyNumberFormat="1" applyFont="1" applyAlignment="1">
      <alignment horizontal="center"/>
    </xf>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8"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1" xfId="605" applyNumberFormat="1" applyFont="1" applyBorder="1" applyAlignment="1">
      <alignment horizontal="center"/>
    </xf>
    <xf numFmtId="0" fontId="5" fillId="0" borderId="39" xfId="575" applyBorder="1" applyAlignment="1">
      <alignment horizontal="center"/>
    </xf>
    <xf numFmtId="3" fontId="68" fillId="0" borderId="0" xfId="605" applyNumberFormat="1" applyFont="1"/>
    <xf numFmtId="168" fontId="68" fillId="0" borderId="0" xfId="605" applyNumberFormat="1" applyFont="1"/>
    <xf numFmtId="0" fontId="77"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6" xfId="600" applyBorder="1" applyAlignment="1">
      <alignment horizontal="center"/>
    </xf>
    <xf numFmtId="3" fontId="5" fillId="0" borderId="36" xfId="600" applyNumberFormat="1" applyBorder="1" applyAlignment="1">
      <alignment horizontal="center"/>
    </xf>
    <xf numFmtId="168" fontId="5" fillId="0" borderId="36" xfId="600" applyNumberFormat="1" applyBorder="1" applyAlignment="1">
      <alignment horizontal="center"/>
    </xf>
    <xf numFmtId="169" fontId="5" fillId="0" borderId="36" xfId="600" applyNumberFormat="1" applyBorder="1" applyAlignment="1">
      <alignment horizontal="center"/>
    </xf>
    <xf numFmtId="169" fontId="5" fillId="0" borderId="36" xfId="600" applyNumberFormat="1" applyBorder="1" applyAlignment="1">
      <alignment horizontal="center" vertical="center"/>
    </xf>
    <xf numFmtId="174" fontId="25" fillId="0" borderId="0" xfId="1" applyNumberFormat="1" applyFont="1" applyAlignment="1">
      <alignment horizontal="right"/>
    </xf>
    <xf numFmtId="0" fontId="5" fillId="0" borderId="39" xfId="600" applyBorder="1" applyAlignment="1">
      <alignment horizontal="center"/>
    </xf>
    <xf numFmtId="169" fontId="4" fillId="0" borderId="39" xfId="1" applyNumberFormat="1" applyFont="1" applyBorder="1" applyAlignment="1">
      <alignment horizontal="center" wrapText="1"/>
    </xf>
    <xf numFmtId="169" fontId="4" fillId="0" borderId="39" xfId="1" applyNumberFormat="1" applyFont="1" applyBorder="1" applyAlignment="1">
      <alignment horizontal="center" vertical="center" wrapText="1"/>
    </xf>
    <xf numFmtId="169" fontId="4" fillId="0" borderId="39"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71" fontId="0" fillId="0" borderId="0" xfId="2" applyNumberFormat="1" applyFont="1" applyFill="1" applyAlignment="1">
      <alignment horizontal="center"/>
    </xf>
    <xf numFmtId="0" fontId="0" fillId="0" borderId="0" xfId="2" applyNumberFormat="1" applyFont="1" applyFill="1" applyAlignment="1">
      <alignment horizontal="center"/>
    </xf>
    <xf numFmtId="0" fontId="0" fillId="0" borderId="0" xfId="0" applyAlignment="1">
      <alignment horizontal="right"/>
    </xf>
    <xf numFmtId="0" fontId="0" fillId="65" borderId="0" xfId="0" applyFill="1" applyAlignment="1">
      <alignment horizontal="center"/>
    </xf>
    <xf numFmtId="0" fontId="4" fillId="0" borderId="0" xfId="0" applyFont="1" applyAlignment="1">
      <alignment horizontal="center" wrapText="1"/>
    </xf>
    <xf numFmtId="169" fontId="0" fillId="0" borderId="0" xfId="0" applyNumberFormat="1"/>
    <xf numFmtId="37" fontId="0" fillId="0" borderId="0" xfId="0" applyNumberFormat="1"/>
    <xf numFmtId="0" fontId="0" fillId="65" borderId="0" xfId="0" applyFill="1"/>
    <xf numFmtId="3" fontId="0" fillId="65" borderId="0" xfId="0" applyNumberFormat="1" applyFill="1"/>
    <xf numFmtId="3" fontId="0" fillId="65" borderId="1" xfId="0" applyNumberFormat="1" applyFill="1" applyBorder="1"/>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44" xfId="575" applyBorder="1" applyAlignment="1">
      <alignment horizontal="center"/>
    </xf>
    <xf numFmtId="0" fontId="5" fillId="0" borderId="44" xfId="0" applyFont="1" applyBorder="1" applyAlignment="1">
      <alignment horizontal="center"/>
    </xf>
    <xf numFmtId="3" fontId="4" fillId="0" borderId="44" xfId="605" applyNumberFormat="1" applyFont="1" applyBorder="1" applyAlignment="1">
      <alignment horizontal="center"/>
    </xf>
    <xf numFmtId="3" fontId="5" fillId="0" borderId="44" xfId="0" applyNumberFormat="1" applyFont="1" applyBorder="1" applyAlignment="1">
      <alignment horizontal="center"/>
    </xf>
    <xf numFmtId="9" fontId="4" fillId="0" borderId="44" xfId="605" applyNumberFormat="1" applyFont="1" applyBorder="1" applyAlignment="1">
      <alignment horizontal="center"/>
    </xf>
    <xf numFmtId="170" fontId="4" fillId="0" borderId="44" xfId="605" applyNumberFormat="1" applyFont="1" applyBorder="1" applyAlignment="1">
      <alignment horizontal="center"/>
    </xf>
    <xf numFmtId="4" fontId="4" fillId="0" borderId="44" xfId="605" applyNumberFormat="1" applyFont="1" applyBorder="1" applyAlignment="1">
      <alignment horizontal="center"/>
    </xf>
    <xf numFmtId="10" fontId="4" fillId="0" borderId="44" xfId="605" applyNumberFormat="1" applyFont="1" applyBorder="1" applyAlignment="1">
      <alignment horizontal="center"/>
    </xf>
    <xf numFmtId="0" fontId="5" fillId="0" borderId="45" xfId="575" applyBorder="1" applyAlignment="1">
      <alignment horizontal="center"/>
    </xf>
    <xf numFmtId="0" fontId="5" fillId="0" borderId="45" xfId="0" applyFont="1" applyBorder="1" applyAlignment="1">
      <alignment horizontal="center"/>
    </xf>
    <xf numFmtId="3" fontId="5" fillId="0" borderId="37" xfId="0" applyNumberFormat="1" applyFont="1" applyBorder="1" applyAlignment="1">
      <alignment horizontal="center"/>
    </xf>
    <xf numFmtId="9" fontId="4" fillId="0" borderId="37" xfId="605" applyNumberFormat="1" applyFont="1" applyBorder="1" applyAlignment="1">
      <alignment horizontal="center"/>
    </xf>
    <xf numFmtId="4" fontId="4" fillId="0" borderId="37" xfId="605" applyNumberFormat="1" applyFont="1" applyBorder="1" applyAlignment="1">
      <alignment horizontal="center"/>
    </xf>
    <xf numFmtId="10" fontId="4" fillId="0" borderId="37" xfId="605" applyNumberFormat="1" applyFont="1" applyBorder="1" applyAlignment="1">
      <alignment horizontal="center"/>
    </xf>
    <xf numFmtId="0" fontId="71" fillId="0" borderId="0" xfId="605" applyFont="1"/>
    <xf numFmtId="0" fontId="25" fillId="0" borderId="0" xfId="605" applyFont="1" applyAlignment="1">
      <alignment horizontal="left"/>
    </xf>
    <xf numFmtId="37" fontId="0" fillId="0" borderId="0" xfId="2" applyNumberFormat="1" applyFont="1" applyFill="1" applyAlignment="1"/>
    <xf numFmtId="37" fontId="0" fillId="0" borderId="0" xfId="1" applyNumberFormat="1" applyFont="1" applyFill="1" applyAlignment="1"/>
    <xf numFmtId="172" fontId="0" fillId="65" borderId="0" xfId="1" applyNumberFormat="1" applyFont="1" applyFill="1" applyAlignment="1">
      <alignment horizontal="center"/>
    </xf>
    <xf numFmtId="165" fontId="0" fillId="0" borderId="0" xfId="0" applyNumberFormat="1"/>
    <xf numFmtId="0" fontId="4" fillId="0" borderId="0" xfId="0" applyFont="1" applyAlignment="1">
      <alignment horizontal="left" vertical="center"/>
    </xf>
    <xf numFmtId="0" fontId="0" fillId="66" borderId="0" xfId="0" applyFill="1"/>
    <xf numFmtId="0" fontId="0" fillId="66" borderId="0" xfId="0" applyFill="1" applyAlignment="1">
      <alignment horizontal="center"/>
    </xf>
    <xf numFmtId="0" fontId="0" fillId="68" borderId="0" xfId="0" applyFill="1" applyAlignment="1">
      <alignment horizontal="center"/>
    </xf>
    <xf numFmtId="0" fontId="0" fillId="67" borderId="0" xfId="0" applyFill="1" applyAlignment="1">
      <alignment horizontal="center" wrapText="1"/>
    </xf>
    <xf numFmtId="164" fontId="0" fillId="0" borderId="0" xfId="0" applyNumberFormat="1"/>
    <xf numFmtId="165" fontId="0" fillId="0" borderId="0" xfId="0" applyNumberFormat="1" applyAlignment="1">
      <alignment horizontal="center"/>
    </xf>
    <xf numFmtId="44" fontId="1" fillId="2" borderId="0" xfId="2" applyFont="1" applyFill="1" applyAlignment="1">
      <alignment horizontal="center" wrapText="1"/>
    </xf>
    <xf numFmtId="1" fontId="1" fillId="2" borderId="0" xfId="1" applyNumberFormat="1" applyFont="1" applyFill="1" applyAlignment="1">
      <alignment horizontal="center" wrapText="1"/>
    </xf>
    <xf numFmtId="171" fontId="1" fillId="2" borderId="0" xfId="0" applyNumberFormat="1" applyFont="1" applyFill="1" applyAlignment="1">
      <alignment horizontal="center" wrapText="1"/>
    </xf>
    <xf numFmtId="4" fontId="1" fillId="2" borderId="0" xfId="0" applyNumberFormat="1" applyFont="1" applyFill="1" applyAlignment="1">
      <alignment horizontal="center" wrapText="1"/>
    </xf>
    <xf numFmtId="3" fontId="77" fillId="0" borderId="0" xfId="0" applyNumberFormat="1" applyFont="1" applyAlignment="1">
      <alignment horizontal="center" wrapText="1"/>
    </xf>
    <xf numFmtId="3" fontId="4" fillId="0" borderId="0" xfId="0" applyNumberFormat="1" applyFont="1" applyAlignment="1">
      <alignment wrapText="1"/>
    </xf>
    <xf numFmtId="165" fontId="4" fillId="0" borderId="0" xfId="1" applyNumberFormat="1" applyFont="1" applyFill="1" applyAlignment="1">
      <alignment wrapText="1"/>
    </xf>
    <xf numFmtId="0" fontId="4" fillId="0" borderId="0" xfId="0" applyFont="1" applyAlignment="1">
      <alignment wrapText="1"/>
    </xf>
    <xf numFmtId="43" fontId="0" fillId="0" borderId="0" xfId="0" applyNumberFormat="1" applyAlignment="1">
      <alignment horizontal="center"/>
    </xf>
    <xf numFmtId="43" fontId="0" fillId="0" borderId="0" xfId="2" applyNumberFormat="1" applyFont="1" applyFill="1" applyAlignment="1">
      <alignment horizontal="center" wrapText="1"/>
    </xf>
    <xf numFmtId="165" fontId="0" fillId="65" borderId="0" xfId="0" applyNumberFormat="1" applyFill="1" applyAlignment="1">
      <alignment horizontal="center"/>
    </xf>
    <xf numFmtId="165" fontId="0" fillId="65" borderId="0" xfId="0" quotePrefix="1" applyNumberFormat="1" applyFill="1" applyAlignment="1">
      <alignment horizontal="center"/>
    </xf>
    <xf numFmtId="168" fontId="0" fillId="0" borderId="0" xfId="2" applyNumberFormat="1" applyFont="1" applyFill="1" applyAlignment="1">
      <alignment horizontal="center" wrapText="1"/>
    </xf>
    <xf numFmtId="165" fontId="0" fillId="0" borderId="0" xfId="1" applyNumberFormat="1" applyFont="1" applyFill="1" applyAlignment="1">
      <alignment horizontal="center" wrapText="1"/>
    </xf>
    <xf numFmtId="168" fontId="0" fillId="0" borderId="0" xfId="0" applyNumberFormat="1" applyAlignment="1">
      <alignment horizontal="center" wrapText="1"/>
    </xf>
    <xf numFmtId="8" fontId="0" fillId="0" borderId="0" xfId="2" applyNumberFormat="1" applyFont="1" applyFill="1" applyAlignment="1">
      <alignment horizontal="center" wrapText="1"/>
    </xf>
    <xf numFmtId="9" fontId="1" fillId="2" borderId="4" xfId="3" applyFont="1" applyFill="1" applyBorder="1"/>
    <xf numFmtId="0" fontId="22" fillId="69" borderId="0" xfId="0" applyFont="1" applyFill="1"/>
    <xf numFmtId="0" fontId="30" fillId="69" borderId="0" xfId="0" applyFont="1" applyFill="1"/>
    <xf numFmtId="0" fontId="0" fillId="60" borderId="0" xfId="0" applyFill="1" applyAlignment="1">
      <alignment horizontal="center"/>
    </xf>
    <xf numFmtId="0" fontId="0" fillId="0" borderId="15" xfId="0" applyBorder="1"/>
    <xf numFmtId="0" fontId="0" fillId="0" borderId="15" xfId="0" applyBorder="1" applyAlignment="1">
      <alignment horizontal="center" wrapText="1"/>
    </xf>
    <xf numFmtId="0" fontId="89" fillId="0" borderId="0" xfId="0" applyFont="1" applyAlignment="1">
      <alignment vertical="top"/>
    </xf>
    <xf numFmtId="0" fontId="0" fillId="0" borderId="0" xfId="0" applyAlignment="1">
      <alignment horizontal="left" indent="1"/>
    </xf>
    <xf numFmtId="0" fontId="90" fillId="0" borderId="0" xfId="0" applyFont="1" applyAlignment="1">
      <alignment vertical="top"/>
    </xf>
    <xf numFmtId="0" fontId="0" fillId="0" borderId="43" xfId="0" applyBorder="1" applyAlignment="1">
      <alignment vertical="top" wrapText="1"/>
    </xf>
    <xf numFmtId="0" fontId="87" fillId="0" borderId="43" xfId="0" applyFont="1" applyBorder="1" applyAlignment="1">
      <alignment vertical="top" wrapText="1"/>
    </xf>
    <xf numFmtId="0" fontId="0" fillId="0" borderId="0" xfId="0" applyAlignment="1">
      <alignment vertical="top" wrapText="1"/>
    </xf>
    <xf numFmtId="0" fontId="4" fillId="0" borderId="43" xfId="0" applyFont="1" applyBorder="1" applyAlignment="1">
      <alignment horizontal="left" vertical="top" wrapText="1" indent="1"/>
    </xf>
    <xf numFmtId="0" fontId="0" fillId="0" borderId="43" xfId="0" applyBorder="1" applyAlignment="1">
      <alignment horizontal="left" vertical="top" wrapText="1"/>
    </xf>
    <xf numFmtId="0" fontId="0" fillId="0" borderId="43" xfId="0" applyBorder="1" applyAlignment="1">
      <alignment horizontal="left" vertical="top" wrapText="1" indent="1"/>
    </xf>
    <xf numFmtId="0" fontId="91" fillId="0" borderId="0" xfId="0" applyFont="1" applyAlignment="1">
      <alignment horizontal="left"/>
    </xf>
    <xf numFmtId="0" fontId="88" fillId="0" borderId="0" xfId="0" applyFont="1"/>
    <xf numFmtId="0" fontId="27" fillId="0" borderId="43" xfId="48" applyBorder="1" applyAlignment="1" applyProtection="1">
      <alignment vertical="top" wrapText="1"/>
    </xf>
    <xf numFmtId="0" fontId="2" fillId="70" borderId="46" xfId="0" applyFont="1" applyFill="1" applyBorder="1" applyAlignment="1">
      <alignment horizontal="center" wrapText="1"/>
    </xf>
    <xf numFmtId="0" fontId="2" fillId="70" borderId="47" xfId="0" applyFont="1" applyFill="1" applyBorder="1"/>
    <xf numFmtId="0" fontId="2" fillId="70" borderId="47" xfId="0" applyFont="1" applyFill="1" applyBorder="1" applyAlignment="1">
      <alignment horizontal="center" wrapText="1"/>
    </xf>
    <xf numFmtId="0" fontId="2" fillId="70" borderId="47" xfId="0" applyFont="1" applyFill="1" applyBorder="1" applyAlignment="1">
      <alignment horizontal="center"/>
    </xf>
    <xf numFmtId="0" fontId="2" fillId="70" borderId="48" xfId="0" applyFont="1" applyFill="1" applyBorder="1" applyAlignment="1">
      <alignment horizontal="center" wrapText="1"/>
    </xf>
    <xf numFmtId="0" fontId="0" fillId="0" borderId="49" xfId="0" applyBorder="1" applyAlignment="1">
      <alignment horizontal="left"/>
    </xf>
    <xf numFmtId="43" fontId="4" fillId="0" borderId="0" xfId="1" applyFont="1" applyFill="1" applyBorder="1"/>
    <xf numFmtId="43" fontId="4" fillId="0" borderId="50" xfId="1" applyFont="1" applyFill="1" applyBorder="1"/>
    <xf numFmtId="172" fontId="4" fillId="0" borderId="0" xfId="1" applyNumberFormat="1" applyFont="1" applyFill="1" applyBorder="1"/>
    <xf numFmtId="0" fontId="4" fillId="0" borderId="0" xfId="0" applyFont="1" applyAlignment="1">
      <alignment vertical="center"/>
    </xf>
    <xf numFmtId="43" fontId="4" fillId="0" borderId="50" xfId="1" applyFont="1" applyFill="1" applyBorder="1" applyAlignment="1">
      <alignment vertical="center"/>
    </xf>
    <xf numFmtId="0" fontId="0" fillId="0" borderId="50" xfId="0" applyBorder="1"/>
    <xf numFmtId="0" fontId="0" fillId="0" borderId="51" xfId="0" applyBorder="1" applyAlignment="1">
      <alignment horizontal="left"/>
    </xf>
    <xf numFmtId="0" fontId="0" fillId="0" borderId="15" xfId="0" applyBorder="1" applyAlignment="1">
      <alignment wrapText="1"/>
    </xf>
    <xf numFmtId="0" fontId="4" fillId="0" borderId="15" xfId="0" applyFont="1" applyBorder="1"/>
    <xf numFmtId="172" fontId="4" fillId="0" borderId="15" xfId="1" applyNumberFormat="1" applyFont="1" applyFill="1" applyBorder="1"/>
    <xf numFmtId="43" fontId="4" fillId="0" borderId="52" xfId="1" applyFont="1" applyFill="1" applyBorder="1"/>
    <xf numFmtId="0" fontId="92" fillId="0" borderId="0" xfId="689" applyFill="1" applyBorder="1" applyAlignment="1"/>
    <xf numFmtId="0" fontId="92" fillId="0" borderId="0" xfId="689"/>
    <xf numFmtId="0" fontId="0" fillId="0" borderId="43" xfId="0" applyBorder="1" applyAlignment="1">
      <alignment horizontal="left" vertical="top" wrapText="1" indent="2"/>
    </xf>
    <xf numFmtId="3" fontId="1" fillId="62" borderId="0" xfId="0" applyNumberFormat="1" applyFont="1" applyFill="1" applyAlignment="1">
      <alignment horizontal="center" wrapText="1"/>
    </xf>
    <xf numFmtId="3" fontId="0" fillId="71" borderId="1" xfId="0" applyNumberFormat="1" applyFill="1" applyBorder="1" applyAlignment="1">
      <alignment horizontal="center"/>
    </xf>
    <xf numFmtId="3" fontId="4" fillId="0" borderId="0" xfId="0" applyNumberFormat="1" applyFont="1" applyAlignment="1">
      <alignment horizontal="center"/>
    </xf>
    <xf numFmtId="2" fontId="0" fillId="0" borderId="1" xfId="0" applyNumberFormat="1" applyBorder="1"/>
    <xf numFmtId="2" fontId="0" fillId="0" borderId="2" xfId="0" applyNumberFormat="1" applyBorder="1"/>
    <xf numFmtId="2" fontId="0" fillId="0" borderId="3" xfId="0" applyNumberFormat="1" applyBorder="1"/>
    <xf numFmtId="3" fontId="19" fillId="0" borderId="0" xfId="0" applyNumberFormat="1" applyFont="1"/>
    <xf numFmtId="0" fontId="24" fillId="0" borderId="0" xfId="0" applyFont="1" applyAlignment="1">
      <alignment vertical="top"/>
    </xf>
    <xf numFmtId="0" fontId="24" fillId="0" borderId="0" xfId="0" applyFont="1" applyAlignment="1">
      <alignment horizontal="left"/>
    </xf>
    <xf numFmtId="0" fontId="24" fillId="0" borderId="0" xfId="0" applyFont="1" applyAlignment="1">
      <alignment vertical="top" wrapText="1"/>
    </xf>
    <xf numFmtId="3" fontId="0" fillId="0" borderId="0" xfId="1" applyNumberFormat="1" applyFont="1" applyFill="1"/>
    <xf numFmtId="3" fontId="0" fillId="65" borderId="0" xfId="1" applyNumberFormat="1" applyFont="1" applyFill="1"/>
    <xf numFmtId="164" fontId="0" fillId="0" borderId="0" xfId="1" applyNumberFormat="1" applyFont="1" applyFill="1" applyAlignment="1"/>
    <xf numFmtId="164" fontId="0" fillId="65" borderId="0" xfId="1" applyNumberFormat="1" applyFont="1" applyFill="1" applyAlignment="1"/>
    <xf numFmtId="164" fontId="0" fillId="0" borderId="0" xfId="1" applyNumberFormat="1" applyFont="1" applyFill="1"/>
    <xf numFmtId="4" fontId="0" fillId="0" borderId="0" xfId="1" applyNumberFormat="1" applyFont="1" applyFill="1"/>
    <xf numFmtId="165" fontId="0" fillId="0" borderId="0" xfId="1" applyNumberFormat="1" applyFont="1" applyFill="1" applyAlignment="1"/>
    <xf numFmtId="43" fontId="0" fillId="0" borderId="0" xfId="1" applyFont="1" applyAlignment="1"/>
    <xf numFmtId="43" fontId="0" fillId="0" borderId="0" xfId="1" applyFont="1" applyFill="1" applyAlignment="1"/>
    <xf numFmtId="43" fontId="0" fillId="0" borderId="0" xfId="1" applyFont="1" applyAlignment="1">
      <alignment horizontal="right"/>
    </xf>
    <xf numFmtId="43" fontId="0" fillId="0" borderId="0" xfId="1" applyFont="1" applyFill="1" applyAlignment="1">
      <alignment horizontal="right"/>
    </xf>
    <xf numFmtId="0" fontId="0" fillId="70" borderId="43" xfId="0" applyFill="1" applyBorder="1" applyAlignment="1">
      <alignment horizontal="left" vertical="top" wrapText="1"/>
    </xf>
    <xf numFmtId="0" fontId="0" fillId="70" borderId="43" xfId="0" applyFill="1" applyBorder="1" applyAlignment="1">
      <alignment vertical="top" wrapText="1"/>
    </xf>
    <xf numFmtId="0" fontId="0" fillId="70" borderId="43" xfId="0" applyFill="1" applyBorder="1" applyAlignment="1">
      <alignment horizontal="left" vertical="top" wrapText="1" indent="1"/>
    </xf>
    <xf numFmtId="175" fontId="1" fillId="62" borderId="0" xfId="0" applyNumberFormat="1" applyFont="1" applyFill="1" applyAlignment="1">
      <alignment wrapText="1"/>
    </xf>
    <xf numFmtId="0" fontId="1" fillId="62" borderId="0" xfId="0" applyFont="1" applyFill="1" applyAlignment="1">
      <alignment horizontal="left" wrapText="1"/>
    </xf>
    <xf numFmtId="0" fontId="4" fillId="0" borderId="43" xfId="0" applyFont="1" applyBorder="1" applyAlignment="1">
      <alignment horizontal="left" vertical="top" indent="1"/>
    </xf>
    <xf numFmtId="0" fontId="4" fillId="0" borderId="43" xfId="0" applyFont="1" applyBorder="1" applyAlignment="1">
      <alignment horizontal="left" vertical="top" indent="2"/>
    </xf>
    <xf numFmtId="0" fontId="37" fillId="72" borderId="55" xfId="574" applyFill="1" applyBorder="1" applyAlignment="1">
      <alignment vertical="center"/>
    </xf>
    <xf numFmtId="4" fontId="0" fillId="0" borderId="0" xfId="1" applyNumberFormat="1" applyFont="1" applyFill="1" applyAlignment="1"/>
    <xf numFmtId="4" fontId="0" fillId="0" borderId="0" xfId="2" applyNumberFormat="1" applyFont="1" applyFill="1"/>
    <xf numFmtId="4" fontId="0" fillId="0" borderId="0" xfId="1" applyNumberFormat="1" applyFont="1" applyFill="1" applyAlignment="1">
      <alignment wrapText="1"/>
    </xf>
    <xf numFmtId="4" fontId="0" fillId="65" borderId="0" xfId="2" applyNumberFormat="1" applyFont="1" applyFill="1"/>
    <xf numFmtId="4" fontId="0" fillId="65" borderId="0" xfId="1" applyNumberFormat="1" applyFont="1" applyFill="1" applyAlignment="1"/>
    <xf numFmtId="176" fontId="0" fillId="0" borderId="0" xfId="0" applyNumberFormat="1"/>
    <xf numFmtId="37" fontId="0" fillId="0" borderId="0" xfId="0" applyNumberFormat="1" applyAlignment="1">
      <alignment horizontal="center"/>
    </xf>
    <xf numFmtId="0" fontId="4" fillId="0" borderId="56" xfId="0" applyFont="1" applyBorder="1" applyAlignment="1">
      <alignment horizontal="left" vertical="top" indent="1"/>
    </xf>
    <xf numFmtId="0" fontId="0" fillId="0" borderId="56" xfId="0" applyBorder="1" applyAlignment="1">
      <alignment vertical="top" wrapText="1"/>
    </xf>
    <xf numFmtId="0" fontId="4" fillId="0" borderId="46" xfId="0" applyFont="1" applyBorder="1" applyAlignment="1">
      <alignment horizontal="left" vertical="top" indent="1"/>
    </xf>
    <xf numFmtId="0" fontId="4" fillId="0" borderId="51" xfId="0" applyFont="1" applyBorder="1" applyAlignment="1">
      <alignment horizontal="left" vertical="top" indent="1"/>
    </xf>
    <xf numFmtId="0" fontId="27" fillId="0" borderId="57" xfId="48" applyBorder="1" applyAlignment="1" applyProtection="1">
      <alignment vertical="top" wrapText="1"/>
    </xf>
    <xf numFmtId="1" fontId="0" fillId="0" borderId="0" xfId="0" applyNumberFormat="1" applyAlignment="1">
      <alignment horizontal="center"/>
    </xf>
    <xf numFmtId="0" fontId="0" fillId="0" borderId="43" xfId="0" applyBorder="1" applyAlignment="1">
      <alignment wrapText="1"/>
    </xf>
    <xf numFmtId="0" fontId="0" fillId="0" borderId="54" xfId="0" applyBorder="1"/>
    <xf numFmtId="0" fontId="19" fillId="0" borderId="43" xfId="0" applyFont="1" applyBorder="1" applyAlignment="1">
      <alignment horizontal="left" vertical="top" wrapText="1"/>
    </xf>
    <xf numFmtId="0" fontId="0" fillId="0" borderId="56" xfId="0" applyBorder="1" applyAlignment="1">
      <alignment horizontal="left" vertical="top" wrapText="1" indent="1"/>
    </xf>
    <xf numFmtId="0" fontId="0" fillId="0" borderId="57" xfId="0" applyBorder="1" applyAlignment="1">
      <alignment horizontal="left" vertical="top" wrapText="1" indent="1"/>
    </xf>
    <xf numFmtId="0" fontId="27" fillId="0" borderId="57" xfId="48" applyFill="1" applyBorder="1" applyAlignment="1" applyProtection="1">
      <alignment vertical="top" wrapText="1"/>
    </xf>
    <xf numFmtId="0" fontId="0" fillId="0" borderId="43" xfId="0" applyBorder="1" applyAlignment="1">
      <alignment horizontal="left" vertical="top" wrapText="1" indent="3"/>
    </xf>
    <xf numFmtId="0" fontId="0" fillId="0" borderId="0" xfId="0" applyAlignment="1">
      <alignment horizontal="left" vertical="top" wrapText="1" indent="1"/>
    </xf>
    <xf numFmtId="0" fontId="4" fillId="0" borderId="0" xfId="0" applyFont="1" applyAlignment="1">
      <alignment horizontal="left" vertical="top" wrapText="1" indent="1"/>
    </xf>
    <xf numFmtId="0" fontId="4" fillId="0" borderId="43" xfId="0" applyFont="1" applyBorder="1" applyAlignment="1">
      <alignment horizontal="left" vertical="top" wrapText="1" indent="2"/>
    </xf>
    <xf numFmtId="0" fontId="64" fillId="56" borderId="0" xfId="0" applyFont="1" applyFill="1" applyAlignment="1">
      <alignment horizontal="left" vertical="top" wrapText="1"/>
    </xf>
    <xf numFmtId="0" fontId="22" fillId="2" borderId="0" xfId="0" applyFont="1" applyFill="1" applyAlignment="1">
      <alignment horizontal="left"/>
    </xf>
    <xf numFmtId="0" fontId="0" fillId="70" borderId="53" xfId="0" applyFill="1" applyBorder="1" applyAlignment="1">
      <alignment wrapText="1"/>
    </xf>
    <xf numFmtId="0" fontId="0" fillId="70" borderId="54" xfId="0" applyFill="1" applyBorder="1" applyAlignment="1">
      <alignment wrapText="1"/>
    </xf>
    <xf numFmtId="0" fontId="0" fillId="70" borderId="53" xfId="0" applyFill="1" applyBorder="1" applyAlignment="1">
      <alignment vertical="top" wrapText="1"/>
    </xf>
    <xf numFmtId="0" fontId="0" fillId="70" borderId="54" xfId="0" applyFill="1" applyBorder="1" applyAlignment="1">
      <alignment vertical="top"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cellXfs>
  <cellStyles count="690">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Hyperlink 5" xfId="689" xr:uid="{3F47B4C1-1078-4EBB-B3D5-EB92E854736B}"/>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2060"/>
      <color rgb="FFFFFFCC"/>
      <color rgb="FFFFFF66"/>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Figures!$V$4</c:f>
              <c:strCache>
                <c:ptCount val="1"/>
                <c:pt idx="0">
                  <c:v>PCE Residential Reimbursement Rate ($/kWh)</c:v>
                </c:pt>
              </c:strCache>
            </c:strRef>
          </c:tx>
          <c:invertIfNegative val="0"/>
          <c:val>
            <c:numRef>
              <c:f>Figures!$V$5:$V$184</c:f>
              <c:numCache>
                <c:formatCode>General</c:formatCode>
                <c:ptCount val="180"/>
                <c:pt idx="0">
                  <c:v>0</c:v>
                </c:pt>
                <c:pt idx="1">
                  <c:v>0</c:v>
                </c:pt>
                <c:pt idx="2">
                  <c:v>0</c:v>
                </c:pt>
                <c:pt idx="3">
                  <c:v>0</c:v>
                </c:pt>
                <c:pt idx="4">
                  <c:v>0</c:v>
                </c:pt>
                <c:pt idx="5">
                  <c:v>0.754</c:v>
                </c:pt>
                <c:pt idx="6">
                  <c:v>0.75659090909090909</c:v>
                </c:pt>
                <c:pt idx="7">
                  <c:v>0.75685000000000024</c:v>
                </c:pt>
                <c:pt idx="8">
                  <c:v>0.75685000000000024</c:v>
                </c:pt>
                <c:pt idx="9">
                  <c:v>0.75685000000000002</c:v>
                </c:pt>
                <c:pt idx="10">
                  <c:v>0.75685000000000024</c:v>
                </c:pt>
                <c:pt idx="11">
                  <c:v>0.75685000000000024</c:v>
                </c:pt>
                <c:pt idx="12">
                  <c:v>0.75685000000000024</c:v>
                </c:pt>
                <c:pt idx="13">
                  <c:v>0.4531333333333335</c:v>
                </c:pt>
                <c:pt idx="14">
                  <c:v>0.73551666666666682</c:v>
                </c:pt>
                <c:pt idx="15">
                  <c:v>0.72841111111111112</c:v>
                </c:pt>
                <c:pt idx="16">
                  <c:v>0.73033999999999999</c:v>
                </c:pt>
                <c:pt idx="17">
                  <c:v>0.50249999999999995</c:v>
                </c:pt>
                <c:pt idx="18">
                  <c:v>0.34384999999999999</c:v>
                </c:pt>
                <c:pt idx="19">
                  <c:v>0.74669999999999981</c:v>
                </c:pt>
                <c:pt idx="20">
                  <c:v>0.42519999999999986</c:v>
                </c:pt>
                <c:pt idx="21">
                  <c:v>0.50744166666666679</c:v>
                </c:pt>
                <c:pt idx="22">
                  <c:v>0.67338333333333367</c:v>
                </c:pt>
                <c:pt idx="23">
                  <c:v>0.62732499999999991</c:v>
                </c:pt>
                <c:pt idx="24">
                  <c:v>0.56394166666666701</c:v>
                </c:pt>
                <c:pt idx="25">
                  <c:v>0.49023333333333347</c:v>
                </c:pt>
                <c:pt idx="26">
                  <c:v>0.48257777777777777</c:v>
                </c:pt>
                <c:pt idx="27">
                  <c:v>0.50470000000000004</c:v>
                </c:pt>
                <c:pt idx="28">
                  <c:v>0.51549999999999985</c:v>
                </c:pt>
                <c:pt idx="29">
                  <c:v>0.30362500000000037</c:v>
                </c:pt>
                <c:pt idx="30">
                  <c:v>0.47136666666666638</c:v>
                </c:pt>
                <c:pt idx="31">
                  <c:v>0.42845000000000005</c:v>
                </c:pt>
                <c:pt idx="32">
                  <c:v>0.29530000000000012</c:v>
                </c:pt>
                <c:pt idx="33">
                  <c:v>0.48219999999999985</c:v>
                </c:pt>
                <c:pt idx="34">
                  <c:v>0.52766666666666673</c:v>
                </c:pt>
                <c:pt idx="35">
                  <c:v>0.36215000000000003</c:v>
                </c:pt>
                <c:pt idx="36">
                  <c:v>0.33861249999999998</c:v>
                </c:pt>
                <c:pt idx="37">
                  <c:v>0.42210000000000003</c:v>
                </c:pt>
                <c:pt idx="38">
                  <c:v>0.36926666666666674</c:v>
                </c:pt>
                <c:pt idx="39">
                  <c:v>0.31921666666666665</c:v>
                </c:pt>
                <c:pt idx="40">
                  <c:v>0.49826666666666664</c:v>
                </c:pt>
                <c:pt idx="41">
                  <c:v>0.49826666666666664</c:v>
                </c:pt>
                <c:pt idx="42">
                  <c:v>0.37688333333333329</c:v>
                </c:pt>
                <c:pt idx="43">
                  <c:v>0.54820000000000002</c:v>
                </c:pt>
                <c:pt idx="44">
                  <c:v>0.38479999999999998</c:v>
                </c:pt>
                <c:pt idx="45">
                  <c:v>0.50915833333333327</c:v>
                </c:pt>
                <c:pt idx="46">
                  <c:v>0.49053333333333327</c:v>
                </c:pt>
                <c:pt idx="47">
                  <c:v>0.38429999999999997</c:v>
                </c:pt>
                <c:pt idx="48">
                  <c:v>0.33018000000000003</c:v>
                </c:pt>
                <c:pt idx="49">
                  <c:v>0.30493333333333339</c:v>
                </c:pt>
                <c:pt idx="50">
                  <c:v>0.15337500000000015</c:v>
                </c:pt>
                <c:pt idx="51">
                  <c:v>0.36206666666666687</c:v>
                </c:pt>
                <c:pt idx="52">
                  <c:v>0.3701166666666667</c:v>
                </c:pt>
                <c:pt idx="53">
                  <c:v>0.4859</c:v>
                </c:pt>
                <c:pt idx="54">
                  <c:v>0.3245249999999999</c:v>
                </c:pt>
                <c:pt idx="55">
                  <c:v>0.32517500000000005</c:v>
                </c:pt>
                <c:pt idx="56">
                  <c:v>0.29534999999999967</c:v>
                </c:pt>
                <c:pt idx="57">
                  <c:v>0.35221666666666668</c:v>
                </c:pt>
                <c:pt idx="58">
                  <c:v>0.2939500000000001</c:v>
                </c:pt>
                <c:pt idx="59">
                  <c:v>0.43324166666666675</c:v>
                </c:pt>
                <c:pt idx="60">
                  <c:v>0.35486666666666672</c:v>
                </c:pt>
                <c:pt idx="61">
                  <c:v>0.15551666666666691</c:v>
                </c:pt>
                <c:pt idx="62">
                  <c:v>0.43367500000000014</c:v>
                </c:pt>
                <c:pt idx="63">
                  <c:v>0.34845000000000009</c:v>
                </c:pt>
                <c:pt idx="64">
                  <c:v>0.3736500000000002</c:v>
                </c:pt>
                <c:pt idx="65">
                  <c:v>0.38052499999999995</c:v>
                </c:pt>
                <c:pt idx="66">
                  <c:v>0.36320000000000002</c:v>
                </c:pt>
                <c:pt idx="67">
                  <c:v>0.27913333333333334</c:v>
                </c:pt>
                <c:pt idx="68">
                  <c:v>0.34475000000000006</c:v>
                </c:pt>
                <c:pt idx="69">
                  <c:v>0.2841749999999999</c:v>
                </c:pt>
                <c:pt idx="70">
                  <c:v>0.28417499999999996</c:v>
                </c:pt>
                <c:pt idx="71">
                  <c:v>0.28417500000000001</c:v>
                </c:pt>
                <c:pt idx="72">
                  <c:v>0.33495833333333341</c:v>
                </c:pt>
                <c:pt idx="73">
                  <c:v>0.33495833333333336</c:v>
                </c:pt>
                <c:pt idx="74">
                  <c:v>0.33495833333333336</c:v>
                </c:pt>
                <c:pt idx="75">
                  <c:v>0.33495833333333336</c:v>
                </c:pt>
                <c:pt idx="76">
                  <c:v>0.33495833333333336</c:v>
                </c:pt>
                <c:pt idx="77">
                  <c:v>0.21841818181818173</c:v>
                </c:pt>
                <c:pt idx="78">
                  <c:v>0.27025000000000005</c:v>
                </c:pt>
                <c:pt idx="79">
                  <c:v>0.23699999999999993</c:v>
                </c:pt>
                <c:pt idx="80">
                  <c:v>0.19240000000000002</c:v>
                </c:pt>
                <c:pt idx="81">
                  <c:v>0.39669999999999983</c:v>
                </c:pt>
                <c:pt idx="82">
                  <c:v>0.1846583333333332</c:v>
                </c:pt>
                <c:pt idx="83">
                  <c:v>0.30581666666666657</c:v>
                </c:pt>
                <c:pt idx="84">
                  <c:v>0.24422500000000003</c:v>
                </c:pt>
                <c:pt idx="85">
                  <c:v>0.30758333333333326</c:v>
                </c:pt>
                <c:pt idx="86">
                  <c:v>0.29959166666666659</c:v>
                </c:pt>
                <c:pt idx="87">
                  <c:v>0.33068333333333333</c:v>
                </c:pt>
                <c:pt idx="88">
                  <c:v>0.20786666666666659</c:v>
                </c:pt>
                <c:pt idx="89">
                  <c:v>0.24913333333333326</c:v>
                </c:pt>
                <c:pt idx="90">
                  <c:v>0.2841499999999999</c:v>
                </c:pt>
                <c:pt idx="91">
                  <c:v>0.2841499999999999</c:v>
                </c:pt>
                <c:pt idx="92">
                  <c:v>0.28360833333333357</c:v>
                </c:pt>
                <c:pt idx="93">
                  <c:v>0.27975</c:v>
                </c:pt>
                <c:pt idx="94">
                  <c:v>0.2758333333333331</c:v>
                </c:pt>
                <c:pt idx="95">
                  <c:v>0.26241666666666646</c:v>
                </c:pt>
                <c:pt idx="96">
                  <c:v>0.27423333333333355</c:v>
                </c:pt>
                <c:pt idx="97">
                  <c:v>0.27354166666666663</c:v>
                </c:pt>
                <c:pt idx="98">
                  <c:v>0.27309999999999995</c:v>
                </c:pt>
                <c:pt idx="99">
                  <c:v>0.27250833333333319</c:v>
                </c:pt>
                <c:pt idx="100">
                  <c:v>0.27190833333333314</c:v>
                </c:pt>
                <c:pt idx="101">
                  <c:v>0.2263</c:v>
                </c:pt>
                <c:pt idx="102">
                  <c:v>0.26960833333333334</c:v>
                </c:pt>
                <c:pt idx="103">
                  <c:v>0.26860833333333328</c:v>
                </c:pt>
                <c:pt idx="104">
                  <c:v>0.26809166666666673</c:v>
                </c:pt>
                <c:pt idx="105">
                  <c:v>0.2674083333333333</c:v>
                </c:pt>
                <c:pt idx="106">
                  <c:v>0.26491666666666669</c:v>
                </c:pt>
                <c:pt idx="107">
                  <c:v>0.24806666666666671</c:v>
                </c:pt>
                <c:pt idx="108">
                  <c:v>0.24806666666666671</c:v>
                </c:pt>
                <c:pt idx="109">
                  <c:v>0.24806666666666671</c:v>
                </c:pt>
                <c:pt idx="110">
                  <c:v>0.26405000000000006</c:v>
                </c:pt>
                <c:pt idx="111">
                  <c:v>0.25634999999999997</c:v>
                </c:pt>
                <c:pt idx="112">
                  <c:v>0.26117499999999988</c:v>
                </c:pt>
                <c:pt idx="113">
                  <c:v>0.21828333333333322</c:v>
                </c:pt>
                <c:pt idx="114">
                  <c:v>0.25728333333333336</c:v>
                </c:pt>
                <c:pt idx="115">
                  <c:v>0.25728333333333336</c:v>
                </c:pt>
                <c:pt idx="116">
                  <c:v>0.25606666666666672</c:v>
                </c:pt>
                <c:pt idx="117">
                  <c:v>0.2482916666666668</c:v>
                </c:pt>
                <c:pt idx="118">
                  <c:v>0.2482916666666668</c:v>
                </c:pt>
                <c:pt idx="119">
                  <c:v>0.22244999999999998</c:v>
                </c:pt>
                <c:pt idx="120">
                  <c:v>0.25652499999999984</c:v>
                </c:pt>
                <c:pt idx="121">
                  <c:v>0.25497500000000012</c:v>
                </c:pt>
                <c:pt idx="122">
                  <c:v>0.25509999999999983</c:v>
                </c:pt>
                <c:pt idx="123">
                  <c:v>0.25509999999999983</c:v>
                </c:pt>
                <c:pt idx="124">
                  <c:v>0.24549999999999977</c:v>
                </c:pt>
                <c:pt idx="125">
                  <c:v>0.24549999999999977</c:v>
                </c:pt>
                <c:pt idx="126">
                  <c:v>0.25261666666666666</c:v>
                </c:pt>
                <c:pt idx="127">
                  <c:v>0.24967499999999992</c:v>
                </c:pt>
                <c:pt idx="128">
                  <c:v>0.25169999999999998</c:v>
                </c:pt>
                <c:pt idx="129">
                  <c:v>0.27272500000000011</c:v>
                </c:pt>
                <c:pt idx="130">
                  <c:v>0.24894166666666662</c:v>
                </c:pt>
                <c:pt idx="131">
                  <c:v>0.24798333333333317</c:v>
                </c:pt>
                <c:pt idx="132">
                  <c:v>0.22129166666666666</c:v>
                </c:pt>
                <c:pt idx="133">
                  <c:v>0.24656666666666677</c:v>
                </c:pt>
                <c:pt idx="134">
                  <c:v>0.25209999999999999</c:v>
                </c:pt>
                <c:pt idx="135">
                  <c:v>0.21858333333333341</c:v>
                </c:pt>
                <c:pt idx="136">
                  <c:v>0.25530833333333336</c:v>
                </c:pt>
                <c:pt idx="137">
                  <c:v>0.23295833333333343</c:v>
                </c:pt>
                <c:pt idx="138">
                  <c:v>0.11181666666666668</c:v>
                </c:pt>
                <c:pt idx="139">
                  <c:v>0.22490833333333343</c:v>
                </c:pt>
                <c:pt idx="140">
                  <c:v>0.22755833333333342</c:v>
                </c:pt>
                <c:pt idx="141">
                  <c:v>0.12190000000000006</c:v>
                </c:pt>
                <c:pt idx="142">
                  <c:v>0.22110833333333324</c:v>
                </c:pt>
                <c:pt idx="143">
                  <c:v>0.24395833333333336</c:v>
                </c:pt>
                <c:pt idx="144">
                  <c:v>0.18653333333333344</c:v>
                </c:pt>
                <c:pt idx="145">
                  <c:v>0.18653333333333344</c:v>
                </c:pt>
                <c:pt idx="146">
                  <c:v>0.1898333333333333</c:v>
                </c:pt>
                <c:pt idx="147">
                  <c:v>0.2299250000000001</c:v>
                </c:pt>
                <c:pt idx="148">
                  <c:v>0.2299250000000001</c:v>
                </c:pt>
                <c:pt idx="149">
                  <c:v>0.22992500000000002</c:v>
                </c:pt>
                <c:pt idx="150">
                  <c:v>0.14366666666666672</c:v>
                </c:pt>
                <c:pt idx="151">
                  <c:v>0.10833333333333334</c:v>
                </c:pt>
                <c:pt idx="152">
                  <c:v>0.17160833333333331</c:v>
                </c:pt>
                <c:pt idx="153">
                  <c:v>0.1747500000000001</c:v>
                </c:pt>
                <c:pt idx="154">
                  <c:v>0.20670000000000008</c:v>
                </c:pt>
                <c:pt idx="155">
                  <c:v>0.13690000000000008</c:v>
                </c:pt>
                <c:pt idx="156">
                  <c:v>0.18938333333333329</c:v>
                </c:pt>
                <c:pt idx="157">
                  <c:v>6.5108333333333435E-2</c:v>
                </c:pt>
                <c:pt idx="158">
                  <c:v>0.13502499999999998</c:v>
                </c:pt>
                <c:pt idx="159">
                  <c:v>7.9933333333333301E-2</c:v>
                </c:pt>
                <c:pt idx="160">
                  <c:v>8.4249999999999964E-2</c:v>
                </c:pt>
                <c:pt idx="161">
                  <c:v>5.8225000000000027E-2</c:v>
                </c:pt>
                <c:pt idx="162">
                  <c:v>1.2533333333333285E-2</c:v>
                </c:pt>
                <c:pt idx="163">
                  <c:v>1.2533333333333285E-2</c:v>
                </c:pt>
                <c:pt idx="164">
                  <c:v>9.4416666666665705E-3</c:v>
                </c:pt>
                <c:pt idx="165">
                  <c:v>9.4416666666665705E-3</c:v>
                </c:pt>
                <c:pt idx="166">
                  <c:v>9.4416666666665705E-3</c:v>
                </c:pt>
                <c:pt idx="167">
                  <c:v>9.441666666666626E-3</c:v>
                </c:pt>
                <c:pt idx="168">
                  <c:v>9.5166666666666178E-3</c:v>
                </c:pt>
                <c:pt idx="169">
                  <c:v>9.441666666666626E-3</c:v>
                </c:pt>
                <c:pt idx="170">
                  <c:v>9.5166666666665622E-3</c:v>
                </c:pt>
                <c:pt idx="171">
                  <c:v>9.4416666666665705E-3</c:v>
                </c:pt>
                <c:pt idx="172">
                  <c:v>6.0800000000000104E-2</c:v>
                </c:pt>
                <c:pt idx="173">
                  <c:v>0</c:v>
                </c:pt>
                <c:pt idx="174">
                  <c:v>0</c:v>
                </c:pt>
                <c:pt idx="175">
                  <c:v>0</c:v>
                </c:pt>
                <c:pt idx="176">
                  <c:v>0</c:v>
                </c:pt>
                <c:pt idx="177">
                  <c:v>1.6666666666664831E-5</c:v>
                </c:pt>
                <c:pt idx="178">
                  <c:v>0</c:v>
                </c:pt>
                <c:pt idx="179">
                  <c:v>0</c:v>
                </c:pt>
              </c:numCache>
            </c:numRef>
          </c:val>
          <c:extLst>
            <c:ext xmlns:c16="http://schemas.microsoft.com/office/drawing/2014/chart" uri="{C3380CC4-5D6E-409C-BE32-E72D297353CC}">
              <c16:uniqueId val="{00000000-793E-4E1C-9D40-2F88B78F72C5}"/>
            </c:ext>
          </c:extLst>
        </c:ser>
        <c:ser>
          <c:idx val="1"/>
          <c:order val="1"/>
          <c:tx>
            <c:strRef>
              <c:f>Figures!$W$4</c:f>
              <c:strCache>
                <c:ptCount val="1"/>
                <c:pt idx="0">
                  <c:v>Residential Rate after PCE ($/kWh)</c:v>
                </c:pt>
              </c:strCache>
            </c:strRef>
          </c:tx>
          <c:spPr>
            <a:solidFill>
              <a:schemeClr val="accent3"/>
            </a:solidFill>
          </c:spPr>
          <c:invertIfNegative val="0"/>
          <c:val>
            <c:numRef>
              <c:f>Figures!$W$5:$W$184</c:f>
              <c:numCache>
                <c:formatCode>General</c:formatCode>
                <c:ptCount val="180"/>
                <c:pt idx="0">
                  <c:v>0</c:v>
                </c:pt>
                <c:pt idx="1">
                  <c:v>0</c:v>
                </c:pt>
                <c:pt idx="2">
                  <c:v>0</c:v>
                </c:pt>
                <c:pt idx="3">
                  <c:v>0</c:v>
                </c:pt>
                <c:pt idx="4">
                  <c:v>0</c:v>
                </c:pt>
                <c:pt idx="5">
                  <c:v>1.016</c:v>
                </c:pt>
                <c:pt idx="6">
                  <c:v>0.51233636363636381</c:v>
                </c:pt>
                <c:pt idx="7">
                  <c:v>0.39314999999999994</c:v>
                </c:pt>
                <c:pt idx="8">
                  <c:v>0.35585833333333339</c:v>
                </c:pt>
                <c:pt idx="9">
                  <c:v>0.35585000000000006</c:v>
                </c:pt>
                <c:pt idx="10">
                  <c:v>0.35582500000000006</c:v>
                </c:pt>
                <c:pt idx="11">
                  <c:v>0.35581666666666667</c:v>
                </c:pt>
                <c:pt idx="12">
                  <c:v>0.35576666666666673</c:v>
                </c:pt>
                <c:pt idx="13">
                  <c:v>0.61553333333333338</c:v>
                </c:pt>
                <c:pt idx="14">
                  <c:v>0.28589999999999999</c:v>
                </c:pt>
                <c:pt idx="15">
                  <c:v>0.27158888888888888</c:v>
                </c:pt>
                <c:pt idx="16">
                  <c:v>0.26966000000000001</c:v>
                </c:pt>
                <c:pt idx="17">
                  <c:v>0.44750000000000001</c:v>
                </c:pt>
                <c:pt idx="18">
                  <c:v>0.60614999999999997</c:v>
                </c:pt>
                <c:pt idx="19">
                  <c:v>0.20330000000000001</c:v>
                </c:pt>
                <c:pt idx="20">
                  <c:v>0.49979999999999997</c:v>
                </c:pt>
                <c:pt idx="21">
                  <c:v>0.4125583333333333</c:v>
                </c:pt>
                <c:pt idx="22">
                  <c:v>0.24394999999999997</c:v>
                </c:pt>
                <c:pt idx="23">
                  <c:v>0.27784166666666671</c:v>
                </c:pt>
                <c:pt idx="24">
                  <c:v>0.33605833333333329</c:v>
                </c:pt>
                <c:pt idx="25">
                  <c:v>0.40976666666666678</c:v>
                </c:pt>
                <c:pt idx="26">
                  <c:v>0.41742222222222236</c:v>
                </c:pt>
                <c:pt idx="27">
                  <c:v>0.39529999999999998</c:v>
                </c:pt>
                <c:pt idx="28">
                  <c:v>0.36620833333333341</c:v>
                </c:pt>
                <c:pt idx="29">
                  <c:v>0.57470833333333315</c:v>
                </c:pt>
                <c:pt idx="30">
                  <c:v>0.37863333333333338</c:v>
                </c:pt>
                <c:pt idx="31">
                  <c:v>0.41154999999999992</c:v>
                </c:pt>
                <c:pt idx="32">
                  <c:v>0.52470000000000006</c:v>
                </c:pt>
                <c:pt idx="33">
                  <c:v>0.3327</c:v>
                </c:pt>
                <c:pt idx="34">
                  <c:v>0.27271666666666666</c:v>
                </c:pt>
                <c:pt idx="35">
                  <c:v>0.43784999999999991</c:v>
                </c:pt>
                <c:pt idx="36">
                  <c:v>0.46138749999999995</c:v>
                </c:pt>
                <c:pt idx="37">
                  <c:v>0.36129999999999995</c:v>
                </c:pt>
                <c:pt idx="38">
                  <c:v>0.41057499999999991</c:v>
                </c:pt>
                <c:pt idx="39">
                  <c:v>0.45316666666666666</c:v>
                </c:pt>
                <c:pt idx="40">
                  <c:v>0.27264999999999995</c:v>
                </c:pt>
                <c:pt idx="41">
                  <c:v>0.27264999999999995</c:v>
                </c:pt>
                <c:pt idx="42">
                  <c:v>0.37311666666666671</c:v>
                </c:pt>
                <c:pt idx="43">
                  <c:v>0.20179999999999998</c:v>
                </c:pt>
                <c:pt idx="44">
                  <c:v>0.35935833333333339</c:v>
                </c:pt>
                <c:pt idx="45">
                  <c:v>0.20701666666666665</c:v>
                </c:pt>
                <c:pt idx="46">
                  <c:v>0.21946666666666667</c:v>
                </c:pt>
                <c:pt idx="47">
                  <c:v>0.31570000000000009</c:v>
                </c:pt>
                <c:pt idx="48">
                  <c:v>0.36982000000000004</c:v>
                </c:pt>
                <c:pt idx="49">
                  <c:v>0.39506666666666668</c:v>
                </c:pt>
                <c:pt idx="50">
                  <c:v>0.54662499999999992</c:v>
                </c:pt>
                <c:pt idx="51">
                  <c:v>0.33554166666666663</c:v>
                </c:pt>
                <c:pt idx="52">
                  <c:v>0.3271</c:v>
                </c:pt>
                <c:pt idx="53">
                  <c:v>0.20430000000000001</c:v>
                </c:pt>
                <c:pt idx="54">
                  <c:v>0.36105833333333331</c:v>
                </c:pt>
                <c:pt idx="55">
                  <c:v>0.35621666666666668</c:v>
                </c:pt>
                <c:pt idx="56">
                  <c:v>0.37935000000000008</c:v>
                </c:pt>
                <c:pt idx="57">
                  <c:v>0.31778333333333336</c:v>
                </c:pt>
                <c:pt idx="58">
                  <c:v>0.36605000000000015</c:v>
                </c:pt>
                <c:pt idx="59">
                  <c:v>0.22675833333333331</c:v>
                </c:pt>
                <c:pt idx="60">
                  <c:v>0.30513333333333331</c:v>
                </c:pt>
                <c:pt idx="61">
                  <c:v>0.49448333333333322</c:v>
                </c:pt>
                <c:pt idx="62">
                  <c:v>0.21632499999999999</c:v>
                </c:pt>
                <c:pt idx="63">
                  <c:v>0.30155000000000004</c:v>
                </c:pt>
                <c:pt idx="64">
                  <c:v>0.27634999999999993</c:v>
                </c:pt>
                <c:pt idx="65">
                  <c:v>0.2637916666666667</c:v>
                </c:pt>
                <c:pt idx="66">
                  <c:v>0.2781333333333334</c:v>
                </c:pt>
                <c:pt idx="67">
                  <c:v>0.36075833333333329</c:v>
                </c:pt>
                <c:pt idx="68">
                  <c:v>0.29496666666666665</c:v>
                </c:pt>
                <c:pt idx="69">
                  <c:v>0.3540666666666667</c:v>
                </c:pt>
                <c:pt idx="70">
                  <c:v>0.35405833333333336</c:v>
                </c:pt>
                <c:pt idx="71">
                  <c:v>0.35404166666666664</c:v>
                </c:pt>
                <c:pt idx="72">
                  <c:v>0.29043333333333327</c:v>
                </c:pt>
                <c:pt idx="73">
                  <c:v>0.29043333333333332</c:v>
                </c:pt>
                <c:pt idx="74">
                  <c:v>0.29043333333333332</c:v>
                </c:pt>
                <c:pt idx="75">
                  <c:v>0.29043333333333332</c:v>
                </c:pt>
                <c:pt idx="76">
                  <c:v>0.29043333333333332</c:v>
                </c:pt>
                <c:pt idx="77">
                  <c:v>0.40659090909090911</c:v>
                </c:pt>
                <c:pt idx="78">
                  <c:v>0.34974999999999995</c:v>
                </c:pt>
                <c:pt idx="79">
                  <c:v>0.37799999999999995</c:v>
                </c:pt>
                <c:pt idx="80">
                  <c:v>0.40759999999999996</c:v>
                </c:pt>
                <c:pt idx="81">
                  <c:v>0.20330000000000001</c:v>
                </c:pt>
                <c:pt idx="82">
                  <c:v>0.41134166666666677</c:v>
                </c:pt>
                <c:pt idx="83">
                  <c:v>0.28251666666666669</c:v>
                </c:pt>
                <c:pt idx="84">
                  <c:v>0.33077500000000004</c:v>
                </c:pt>
                <c:pt idx="85">
                  <c:v>0.26139166666666663</c:v>
                </c:pt>
                <c:pt idx="86">
                  <c:v>0.26046666666666662</c:v>
                </c:pt>
                <c:pt idx="87">
                  <c:v>0.22094166666666668</c:v>
                </c:pt>
                <c:pt idx="88">
                  <c:v>0.34213333333333334</c:v>
                </c:pt>
                <c:pt idx="89">
                  <c:v>0.30086666666666667</c:v>
                </c:pt>
                <c:pt idx="90">
                  <c:v>0.25999166666666673</c:v>
                </c:pt>
                <c:pt idx="91">
                  <c:v>0.25999166666666673</c:v>
                </c:pt>
                <c:pt idx="92">
                  <c:v>0.25989166666666663</c:v>
                </c:pt>
                <c:pt idx="93">
                  <c:v>0.25964999999999999</c:v>
                </c:pt>
                <c:pt idx="94">
                  <c:v>0.25933333333333336</c:v>
                </c:pt>
                <c:pt idx="95">
                  <c:v>0.27215000000000006</c:v>
                </c:pt>
                <c:pt idx="96">
                  <c:v>0.25910833333333327</c:v>
                </c:pt>
                <c:pt idx="97">
                  <c:v>0.25901666666666673</c:v>
                </c:pt>
                <c:pt idx="98">
                  <c:v>0.25911666666666672</c:v>
                </c:pt>
                <c:pt idx="99">
                  <c:v>0.25907500000000011</c:v>
                </c:pt>
                <c:pt idx="100">
                  <c:v>0.25842500000000007</c:v>
                </c:pt>
                <c:pt idx="101">
                  <c:v>0.30370000000000003</c:v>
                </c:pt>
                <c:pt idx="102">
                  <c:v>0.25900000000000001</c:v>
                </c:pt>
                <c:pt idx="103">
                  <c:v>0.25877499999999992</c:v>
                </c:pt>
                <c:pt idx="104">
                  <c:v>0.25859999999999994</c:v>
                </c:pt>
                <c:pt idx="105">
                  <c:v>0.2586416666666666</c:v>
                </c:pt>
                <c:pt idx="106">
                  <c:v>0.25863333333333338</c:v>
                </c:pt>
                <c:pt idx="107">
                  <c:v>0.27497500000000002</c:v>
                </c:pt>
                <c:pt idx="108">
                  <c:v>0.27497500000000002</c:v>
                </c:pt>
                <c:pt idx="109">
                  <c:v>0.27497500000000002</c:v>
                </c:pt>
                <c:pt idx="110">
                  <c:v>0.25859166666666661</c:v>
                </c:pt>
                <c:pt idx="111">
                  <c:v>0.26545833333333335</c:v>
                </c:pt>
                <c:pt idx="112">
                  <c:v>0.26051666666666667</c:v>
                </c:pt>
                <c:pt idx="113">
                  <c:v>0.30171666666666669</c:v>
                </c:pt>
                <c:pt idx="114">
                  <c:v>0.25848333333333334</c:v>
                </c:pt>
                <c:pt idx="115">
                  <c:v>0.25848333333333334</c:v>
                </c:pt>
                <c:pt idx="116">
                  <c:v>0.25923333333333337</c:v>
                </c:pt>
                <c:pt idx="117">
                  <c:v>0.26640833333333336</c:v>
                </c:pt>
                <c:pt idx="118">
                  <c:v>0.26640833333333336</c:v>
                </c:pt>
                <c:pt idx="119">
                  <c:v>0.29219166666666668</c:v>
                </c:pt>
                <c:pt idx="120">
                  <c:v>0.25792500000000013</c:v>
                </c:pt>
                <c:pt idx="121">
                  <c:v>0.25855833333333328</c:v>
                </c:pt>
                <c:pt idx="122">
                  <c:v>0.25835833333333341</c:v>
                </c:pt>
                <c:pt idx="123">
                  <c:v>0.25835833333333341</c:v>
                </c:pt>
                <c:pt idx="124">
                  <c:v>0.26556666666666667</c:v>
                </c:pt>
                <c:pt idx="125">
                  <c:v>0.26556666666666667</c:v>
                </c:pt>
                <c:pt idx="126">
                  <c:v>0.25841666666666668</c:v>
                </c:pt>
                <c:pt idx="127">
                  <c:v>0.26133333333333336</c:v>
                </c:pt>
                <c:pt idx="128">
                  <c:v>0.25813333333333327</c:v>
                </c:pt>
                <c:pt idx="129">
                  <c:v>0.23621666666666666</c:v>
                </c:pt>
                <c:pt idx="130">
                  <c:v>0.25785000000000002</c:v>
                </c:pt>
                <c:pt idx="131">
                  <c:v>0.25819166666666676</c:v>
                </c:pt>
                <c:pt idx="132">
                  <c:v>0.28369999999999995</c:v>
                </c:pt>
                <c:pt idx="133">
                  <c:v>0.25791666666666674</c:v>
                </c:pt>
                <c:pt idx="134">
                  <c:v>0.25190000000000001</c:v>
                </c:pt>
                <c:pt idx="135">
                  <c:v>0.2844666666666667</c:v>
                </c:pt>
                <c:pt idx="136">
                  <c:v>0.24469166666666667</c:v>
                </c:pt>
                <c:pt idx="137">
                  <c:v>0.26520833333333327</c:v>
                </c:pt>
                <c:pt idx="138">
                  <c:v>0.38019166666666665</c:v>
                </c:pt>
                <c:pt idx="139">
                  <c:v>0.26693333333333324</c:v>
                </c:pt>
                <c:pt idx="140">
                  <c:v>0.25729999999999997</c:v>
                </c:pt>
                <c:pt idx="141">
                  <c:v>0.36014999999999997</c:v>
                </c:pt>
                <c:pt idx="142">
                  <c:v>0.25821666666666671</c:v>
                </c:pt>
                <c:pt idx="143">
                  <c:v>0.23198333333333335</c:v>
                </c:pt>
                <c:pt idx="144">
                  <c:v>0.26489166666666669</c:v>
                </c:pt>
                <c:pt idx="145">
                  <c:v>0.26489166666666669</c:v>
                </c:pt>
                <c:pt idx="146">
                  <c:v>0.25777499999999992</c:v>
                </c:pt>
                <c:pt idx="147">
                  <c:v>0.21475</c:v>
                </c:pt>
                <c:pt idx="148">
                  <c:v>0.21475</c:v>
                </c:pt>
                <c:pt idx="149">
                  <c:v>0.21473333333333336</c:v>
                </c:pt>
                <c:pt idx="150">
                  <c:v>0.29600833333333326</c:v>
                </c:pt>
                <c:pt idx="151">
                  <c:v>0.31088333333333329</c:v>
                </c:pt>
                <c:pt idx="152">
                  <c:v>0.24594166666666673</c:v>
                </c:pt>
                <c:pt idx="153">
                  <c:v>0.24116666666666661</c:v>
                </c:pt>
                <c:pt idx="154">
                  <c:v>0.20330000000000001</c:v>
                </c:pt>
                <c:pt idx="155">
                  <c:v>0.26373333333333332</c:v>
                </c:pt>
                <c:pt idx="156">
                  <c:v>0.20400833333333335</c:v>
                </c:pt>
                <c:pt idx="157">
                  <c:v>0.30538333333333328</c:v>
                </c:pt>
                <c:pt idx="158">
                  <c:v>0.22742500000000002</c:v>
                </c:pt>
                <c:pt idx="159">
                  <c:v>0.27855000000000002</c:v>
                </c:pt>
                <c:pt idx="160">
                  <c:v>0.24575000000000005</c:v>
                </c:pt>
                <c:pt idx="161">
                  <c:v>0.2604583333333334</c:v>
                </c:pt>
                <c:pt idx="162">
                  <c:v>0.281775</c:v>
                </c:pt>
                <c:pt idx="163">
                  <c:v>0.28176666666666667</c:v>
                </c:pt>
                <c:pt idx="164">
                  <c:v>0.28436666666666671</c:v>
                </c:pt>
                <c:pt idx="165">
                  <c:v>0.28436666666666671</c:v>
                </c:pt>
                <c:pt idx="166">
                  <c:v>0.28436666666666671</c:v>
                </c:pt>
                <c:pt idx="167">
                  <c:v>0.28435833333333332</c:v>
                </c:pt>
                <c:pt idx="168">
                  <c:v>0.28428333333333333</c:v>
                </c:pt>
                <c:pt idx="169">
                  <c:v>0.28435833333333332</c:v>
                </c:pt>
                <c:pt idx="170">
                  <c:v>0.28428333333333333</c:v>
                </c:pt>
                <c:pt idx="171">
                  <c:v>0.28435833333333332</c:v>
                </c:pt>
                <c:pt idx="172">
                  <c:v>0.20019999999999996</c:v>
                </c:pt>
                <c:pt idx="173">
                  <c:v>0.14999999999999997</c:v>
                </c:pt>
                <c:pt idx="174">
                  <c:v>0.14999999999999997</c:v>
                </c:pt>
                <c:pt idx="175">
                  <c:v>0.14999999999999997</c:v>
                </c:pt>
                <c:pt idx="176">
                  <c:v>0.14999999999999997</c:v>
                </c:pt>
                <c:pt idx="177">
                  <c:v>0.1499833333333333</c:v>
                </c:pt>
                <c:pt idx="178">
                  <c:v>0.14999999999999997</c:v>
                </c:pt>
                <c:pt idx="179">
                  <c:v>9.1666666666666674E-2</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Railbelt Net Metered Installed Capacity</a:t>
            </a:r>
            <a:br>
              <a:rPr lang="en-US"/>
            </a:br>
            <a:r>
              <a:rPr lang="en-US"/>
              <a:t> (Solar PV)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77537182852142"/>
          <c:y val="0.17171296296296298"/>
          <c:w val="0.81689129483814527"/>
          <c:h val="0.63755431612715063"/>
        </c:manualLayout>
      </c:layout>
      <c:scatterChart>
        <c:scatterStyle val="smoothMarker"/>
        <c:varyColors val="0"/>
        <c:ser>
          <c:idx val="0"/>
          <c:order val="0"/>
          <c:spPr>
            <a:ln w="25400" cap="rnd">
              <a:solidFill>
                <a:schemeClr val="accent1"/>
              </a:solidFill>
              <a:round/>
            </a:ln>
            <a:effectLst/>
          </c:spPr>
          <c:marker>
            <c:symbol val="circle"/>
            <c:size val="5"/>
            <c:spPr>
              <a:solidFill>
                <a:schemeClr val="accent1"/>
              </a:solidFill>
              <a:ln w="9525">
                <a:solidFill>
                  <a:schemeClr val="accent1"/>
                </a:solidFill>
              </a:ln>
              <a:effectLst/>
            </c:spPr>
          </c:marker>
          <c:xVal>
            <c:numRef>
              <c:f>'T1.bonus solar net metered'!$G$7:$G$19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'T1.bonus solar net metered'!$H$7:$H$19</c:f>
              <c:numCache>
                <c:formatCode>0.0</c:formatCode>
                <c:ptCount val="13"/>
                <c:pt idx="0">
                  <c:v>0.182</c:v>
                </c:pt>
                <c:pt idx="1">
                  <c:v>0.38100000000000001</c:v>
                </c:pt>
                <c:pt idx="2">
                  <c:v>0.49</c:v>
                </c:pt>
                <c:pt idx="3">
                  <c:v>0.625</c:v>
                </c:pt>
                <c:pt idx="4">
                  <c:v>0.80400000000000005</c:v>
                </c:pt>
                <c:pt idx="5">
                  <c:v>1.2509999999999999</c:v>
                </c:pt>
                <c:pt idx="6">
                  <c:v>1.659</c:v>
                </c:pt>
                <c:pt idx="7">
                  <c:v>2.214</c:v>
                </c:pt>
                <c:pt idx="8">
                  <c:v>3.2330000000000001</c:v>
                </c:pt>
                <c:pt idx="9">
                  <c:v>5.6360000000000001</c:v>
                </c:pt>
                <c:pt idx="10">
                  <c:v>8.5440000000000005</c:v>
                </c:pt>
                <c:pt idx="11">
                  <c:v>11.313000000000001</c:v>
                </c:pt>
                <c:pt idx="12">
                  <c:v>13.314</c:v>
                </c:pt>
              </c:numCache>
            </c:numRef>
          </c:yVal>
          <c:smooth val="1"/>
          <c:extLst>
            <c:ext xmlns:c16="http://schemas.microsoft.com/office/drawing/2014/chart" uri="{C3380CC4-5D6E-409C-BE32-E72D297353CC}">
              <c16:uniqueId val="{00000000-3578-4093-B68C-663715B50516}"/>
            </c:ext>
          </c:extLst>
        </c:ser>
        <c:dLbls>
          <c:showLegendKey val="0"/>
          <c:showVal val="0"/>
          <c:showCatName val="0"/>
          <c:showSerName val="0"/>
          <c:showPercent val="0"/>
          <c:showBubbleSize val="0"/>
        </c:dLbls>
        <c:axId val="1080504527"/>
        <c:axId val="1080506927"/>
      </c:scatterChart>
      <c:valAx>
        <c:axId val="1080504527"/>
        <c:scaling>
          <c:orientation val="minMax"/>
          <c:max val="2022"/>
          <c:min val="20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80506927"/>
        <c:crosses val="autoZero"/>
        <c:crossBetween val="midCat"/>
      </c:valAx>
      <c:valAx>
        <c:axId val="108050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Megawatts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80504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Figures!$Q$72</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Figures!$O$73:$O$77</c:f>
              <c:strCache>
                <c:ptCount val="5"/>
                <c:pt idx="0">
                  <c:v>Fossil Fuel Turbines</c:v>
                </c:pt>
                <c:pt idx="1">
                  <c:v>Reciprocating Internal Combustion Engine</c:v>
                </c:pt>
                <c:pt idx="2">
                  <c:v>Hydroelectric</c:v>
                </c:pt>
                <c:pt idx="3">
                  <c:v>Wind</c:v>
                </c:pt>
                <c:pt idx="4">
                  <c:v>Other</c:v>
                </c:pt>
              </c:strCache>
            </c:strRef>
          </c:cat>
          <c:val>
            <c:numRef>
              <c:f>Figures!$Q$73:$Q$77</c:f>
              <c:numCache>
                <c:formatCode>0%</c:formatCode>
                <c:ptCount val="5"/>
                <c:pt idx="0">
                  <c:v>0.5573248407643312</c:v>
                </c:pt>
                <c:pt idx="1">
                  <c:v>0.23248407643312102</c:v>
                </c:pt>
                <c:pt idx="2">
                  <c:v>0.15605095541401273</c:v>
                </c:pt>
                <c:pt idx="3" formatCode="0.0%">
                  <c:v>2.2292993630573247E-2</c:v>
                </c:pt>
                <c:pt idx="4" formatCode="0.0%">
                  <c:v>3.1847133757961783E-2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v>Fossil Fuel Turbines</c:v>
          </c:tx>
          <c:spPr>
            <a:solidFill>
              <a:schemeClr val="bg1">
                <a:lumMod val="85000"/>
              </a:schemeClr>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Capacity'!$C$5:$C$55</c:f>
              <c:numCache>
                <c:formatCode>#,##0</c:formatCode>
                <c:ptCount val="51"/>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numCache>
            </c:numRef>
          </c:val>
          <c:extLst>
            <c:ext xmlns:c16="http://schemas.microsoft.com/office/drawing/2014/chart" uri="{C3380CC4-5D6E-409C-BE32-E72D297353CC}">
              <c16:uniqueId val="{00000000-FA51-40AF-880C-EBA004AA83D1}"/>
            </c:ext>
          </c:extLst>
        </c:ser>
        <c:ser>
          <c:idx val="1"/>
          <c:order val="1"/>
          <c:tx>
            <c:v>Internal Combustion</c:v>
          </c:tx>
          <c:spPr>
            <a:solidFill>
              <a:schemeClr val="tx1">
                <a:lumMod val="50000"/>
                <a:lumOff val="50000"/>
              </a:schemeClr>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Capacity'!$E$5:$E$55</c:f>
              <c:numCache>
                <c:formatCode>#,##0</c:formatCode>
                <c:ptCount val="51"/>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numCache>
            </c:numRef>
          </c:val>
          <c:extLst>
            <c:ext xmlns:c16="http://schemas.microsoft.com/office/drawing/2014/chart" uri="{C3380CC4-5D6E-409C-BE32-E72D297353CC}">
              <c16:uniqueId val="{00000001-FA51-40AF-880C-EBA004AA83D1}"/>
            </c:ext>
          </c:extLst>
        </c:ser>
        <c:ser>
          <c:idx val="2"/>
          <c:order val="2"/>
          <c:tx>
            <c:v>Hydroelectric</c:v>
          </c:tx>
          <c:spPr>
            <a:solidFill>
              <a:schemeClr val="accent1"/>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Capacity'!$G$5:$G$55</c:f>
              <c:numCache>
                <c:formatCode>#,##0</c:formatCode>
                <c:ptCount val="51"/>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numCache>
            </c:numRef>
          </c:val>
          <c:extLst>
            <c:ext xmlns:c16="http://schemas.microsoft.com/office/drawing/2014/chart" uri="{C3380CC4-5D6E-409C-BE32-E72D297353CC}">
              <c16:uniqueId val="{00000002-FA51-40AF-880C-EBA004AA83D1}"/>
            </c:ext>
          </c:extLst>
        </c:ser>
        <c:ser>
          <c:idx val="3"/>
          <c:order val="3"/>
          <c:tx>
            <c:v>Wind</c:v>
          </c:tx>
          <c:spPr>
            <a:solidFill>
              <a:srgbClr val="FF0000"/>
            </a:solidFill>
          </c:spPr>
          <c:cat>
            <c:numRef>
              <c:f>'Installed Capacity'!$A$5:$A$55</c:f>
              <c:numCache>
                <c:formatCode>General</c:formatCode>
                <c:ptCount val="51"/>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numCache>
            </c:numRef>
          </c:cat>
          <c:val>
            <c:numRef>
              <c:f>'Installed Capacity'!$I$5:$I$55</c:f>
              <c:numCache>
                <c:formatCode>General</c:formatCode>
                <c:ptCount val="51"/>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numCache>
            </c:numRef>
          </c:val>
          <c:extLst>
            <c:ext xmlns:c16="http://schemas.microsoft.com/office/drawing/2014/chart" uri="{C3380CC4-5D6E-409C-BE32-E72D297353CC}">
              <c16:uniqueId val="{00000003-FA51-40AF-880C-EBA004AA83D1}"/>
            </c:ext>
          </c:extLst>
        </c:ser>
        <c:dLbls>
          <c:showLegendKey val="0"/>
          <c:showVal val="0"/>
          <c:showCatName val="0"/>
          <c:showSerName val="0"/>
          <c:showPercent val="0"/>
          <c:showBubbleSize val="0"/>
        </c:dLbls>
        <c:axId val="293277232"/>
        <c:axId val="293351312"/>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0"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 generation by fuel'!$B$3:$F$3</c:f>
              <c:strCache>
                <c:ptCount val="5"/>
                <c:pt idx="0">
                  <c:v>Oil</c:v>
                </c:pt>
                <c:pt idx="1">
                  <c:v>Gas</c:v>
                </c:pt>
                <c:pt idx="2">
                  <c:v>Coal</c:v>
                </c:pt>
                <c:pt idx="3">
                  <c:v>Hydro</c:v>
                </c:pt>
                <c:pt idx="4">
                  <c:v>Wind</c:v>
                </c:pt>
              </c:strCache>
            </c:strRef>
          </c:cat>
          <c:val>
            <c:numRef>
              <c:f>'Table 1.f generation by fuel'!$B$15:$F$15</c:f>
              <c:numCache>
                <c:formatCode>#,##0</c:formatCode>
                <c:ptCount val="5"/>
                <c:pt idx="0">
                  <c:v>968933.59499999997</c:v>
                </c:pt>
                <c:pt idx="1">
                  <c:v>3123466.9709999999</c:v>
                </c:pt>
                <c:pt idx="2">
                  <c:v>752894.45299999998</c:v>
                </c:pt>
                <c:pt idx="3">
                  <c:v>1711853.01</c:v>
                </c:pt>
                <c:pt idx="4">
                  <c:v>141202.935</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808.14789081092601</c:v>
              </c:pt>
              <c:pt idx="45">
                <c:v>886.09333946957554</c:v>
              </c:pt>
              <c:pt idx="46">
                <c:v>936.62714837648105</c:v>
              </c:pt>
              <c:pt idx="47">
                <c:v>871.78256360433897</c:v>
              </c:pt>
              <c:pt idx="48">
                <c:v>947.28765599999997</c:v>
              </c:pt>
              <c:pt idx="49">
                <c:v>1050.0703050000002</c:v>
              </c:pt>
              <c:pt idx="50">
                <c:v>968.93359499999997</c:v>
              </c:pt>
            </c:numLit>
          </c:val>
          <c:extLst>
            <c:ext xmlns:c16="http://schemas.microsoft.com/office/drawing/2014/chart" uri="{C3380CC4-5D6E-409C-BE32-E72D297353CC}">
              <c16:uniqueId val="{00000000-EEA6-4354-AED9-20551FF2ECE8}"/>
            </c:ext>
          </c:extLst>
        </c:ser>
        <c:ser>
          <c:idx val="1"/>
          <c:order val="1"/>
          <c:tx>
            <c:v>Gas</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3122.784474</c:v>
              </c:pt>
              <c:pt idx="45">
                <c:v>3083.0021489999999</c:v>
              </c:pt>
              <c:pt idx="46">
                <c:v>3277.0530080000003</c:v>
              </c:pt>
              <c:pt idx="47">
                <c:v>2990.586194</c:v>
              </c:pt>
              <c:pt idx="48">
                <c:v>2723.8743820000004</c:v>
              </c:pt>
              <c:pt idx="49">
                <c:v>2679.7050529999997</c:v>
              </c:pt>
              <c:pt idx="50">
                <c:v>3123.4669709999998</c:v>
              </c:pt>
            </c:numLit>
          </c:val>
          <c:extLst>
            <c:ext xmlns:c16="http://schemas.microsoft.com/office/drawing/2014/chart" uri="{C3380CC4-5D6E-409C-BE32-E72D297353CC}">
              <c16:uniqueId val="{00000001-EEA6-4354-AED9-20551FF2ECE8}"/>
            </c:ext>
          </c:extLst>
        </c:ser>
        <c:ser>
          <c:idx val="2"/>
          <c:order val="2"/>
          <c:tx>
            <c:v>Coal</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667.54930499999989</c:v>
              </c:pt>
              <c:pt idx="45">
                <c:v>594.13893499999995</c:v>
              </c:pt>
              <c:pt idx="46">
                <c:v>555.70678399999997</c:v>
              </c:pt>
              <c:pt idx="47">
                <c:v>628.56407400000001</c:v>
              </c:pt>
              <c:pt idx="48">
                <c:v>683.05502200000001</c:v>
              </c:pt>
              <c:pt idx="49">
                <c:v>721.78894300000002</c:v>
              </c:pt>
              <c:pt idx="50">
                <c:v>752.894453</c:v>
              </c:pt>
            </c:numLit>
          </c:val>
          <c:extLst>
            <c:ext xmlns:c16="http://schemas.microsoft.com/office/drawing/2014/chart" uri="{C3380CC4-5D6E-409C-BE32-E72D297353CC}">
              <c16:uniqueId val="{00000002-EEA6-4354-AED9-20551FF2ECE8}"/>
            </c:ext>
          </c:extLst>
        </c:ser>
        <c:ser>
          <c:idx val="3"/>
          <c:order val="3"/>
          <c:tx>
            <c:v>Hydro</c:v>
          </c:tx>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0">
                <c:v>340.5</c:v>
              </c:pt>
              <c:pt idx="1">
                <c:v>340.5</c:v>
              </c:pt>
              <c:pt idx="2">
                <c:v>340.5</c:v>
              </c:pt>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1572.3843549999999</c:v>
              </c:pt>
              <c:pt idx="45">
                <c:v>1662.8922939999998</c:v>
              </c:pt>
              <c:pt idx="46">
                <c:v>1647.3509819999999</c:v>
              </c:pt>
              <c:pt idx="47">
                <c:v>1670.55755</c:v>
              </c:pt>
              <c:pt idx="48">
                <c:v>1628.628739</c:v>
              </c:pt>
              <c:pt idx="49">
                <c:v>1669.3248029999997</c:v>
              </c:pt>
              <c:pt idx="50">
                <c:v>1711.8530099999998</c:v>
              </c:pt>
            </c:numLit>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Lit>
              <c:formatCode>General</c:formatCode>
              <c:ptCount val="51"/>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numLit>
          </c:cat>
          <c:val>
            <c:numLit>
              <c:formatCode>General</c:formatCode>
              <c:ptCount val="51"/>
              <c:pt idx="30">
                <c:v>1</c:v>
              </c:pt>
              <c:pt idx="34">
                <c:v>0.58899999999999997</c:v>
              </c:pt>
              <c:pt idx="35">
                <c:v>0.78800099999999995</c:v>
              </c:pt>
              <c:pt idx="37">
                <c:v>2.25</c:v>
              </c:pt>
              <c:pt idx="38">
                <c:v>9.1519999999999992</c:v>
              </c:pt>
              <c:pt idx="39">
                <c:v>20.347999999999999</c:v>
              </c:pt>
              <c:pt idx="40">
                <c:v>21.194264999999998</c:v>
              </c:pt>
              <c:pt idx="41">
                <c:v>57.862000000000002</c:v>
              </c:pt>
              <c:pt idx="42">
                <c:v>154.38900000000001</c:v>
              </c:pt>
              <c:pt idx="43">
                <c:v>160.91432399999999</c:v>
              </c:pt>
              <c:pt idx="44">
                <c:v>169.69578300000001</c:v>
              </c:pt>
              <c:pt idx="45">
                <c:v>178.06114499999998</c:v>
              </c:pt>
              <c:pt idx="46">
                <c:v>148.76308</c:v>
              </c:pt>
              <c:pt idx="47">
                <c:v>162.93392</c:v>
              </c:pt>
              <c:pt idx="48">
                <c:v>150.98876100000001</c:v>
              </c:pt>
              <c:pt idx="49">
                <c:v>137.05649599999998</c:v>
              </c:pt>
              <c:pt idx="50">
                <c:v>141.23177899999999</c:v>
              </c:pt>
            </c:numLit>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General"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 fuel use'!$B$3:$D$3</c:f>
              <c:strCache>
                <c:ptCount val="3"/>
                <c:pt idx="0">
                  <c:v>Oil</c:v>
                </c:pt>
                <c:pt idx="1">
                  <c:v>Gas</c:v>
                </c:pt>
                <c:pt idx="2">
                  <c:v>Coal</c:v>
                </c:pt>
              </c:strCache>
            </c:strRef>
          </c:cat>
          <c:val>
            <c:numRef>
              <c:f>'Table 1.g fuel use'!$B$18:$D$18</c:f>
              <c:numCache>
                <c:formatCode>#,##0</c:formatCode>
                <c:ptCount val="3"/>
                <c:pt idx="0">
                  <c:v>10154992.361000001</c:v>
                </c:pt>
                <c:pt idx="1">
                  <c:v>27221051.074999999</c:v>
                </c:pt>
                <c:pt idx="2">
                  <c:v>11536828.512</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 fuel use'!$A$5:$A$15</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 fuel use'!$B$5:$B$15</c:f>
              <c:numCache>
                <c:formatCode>#,##0</c:formatCode>
                <c:ptCount val="11"/>
                <c:pt idx="0">
                  <c:v>6899748</c:v>
                </c:pt>
                <c:pt idx="1">
                  <c:v>3569410</c:v>
                </c:pt>
                <c:pt idx="2">
                  <c:v>3877954</c:v>
                </c:pt>
                <c:pt idx="3">
                  <c:v>4137912</c:v>
                </c:pt>
                <c:pt idx="4">
                  <c:v>229374</c:v>
                </c:pt>
                <c:pt idx="5">
                  <c:v>6933969</c:v>
                </c:pt>
                <c:pt idx="6">
                  <c:v>2471214</c:v>
                </c:pt>
                <c:pt idx="7">
                  <c:v>2458589</c:v>
                </c:pt>
                <c:pt idx="8">
                  <c:v>37872408</c:v>
                </c:pt>
                <c:pt idx="9">
                  <c:v>1805451</c:v>
                </c:pt>
                <c:pt idx="10">
                  <c:v>2801470</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Figures!$R$204</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Figures!$R$205:$R$207</c:f>
              <c:numCache>
                <c:formatCode>0%</c:formatCode>
                <c:ptCount val="3"/>
                <c:pt idx="0">
                  <c:v>0.34877279257040461</c:v>
                </c:pt>
                <c:pt idx="1">
                  <c:v>0.38857628176511261</c:v>
                </c:pt>
                <c:pt idx="2">
                  <c:v>0.8358720809818424</c:v>
                </c:pt>
              </c:numCache>
            </c:numRef>
          </c:val>
          <c:extLst>
            <c:ext xmlns:c16="http://schemas.microsoft.com/office/drawing/2014/chart" uri="{C3380CC4-5D6E-409C-BE32-E72D297353CC}">
              <c16:uniqueId val="{00000000-3325-4EB1-8285-CD612727C018}"/>
            </c:ext>
          </c:extLst>
        </c:ser>
        <c:ser>
          <c:idx val="1"/>
          <c:order val="1"/>
          <c:tx>
            <c:strRef>
              <c:f>Figures!$S$190</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Figures!$S$191:$S$193</c:f>
              <c:numCache>
                <c:formatCode>0%</c:formatCode>
                <c:ptCount val="3"/>
                <c:pt idx="0">
                  <c:v>0.42502049728946434</c:v>
                </c:pt>
                <c:pt idx="1">
                  <c:v>0.40223760232644978</c:v>
                </c:pt>
                <c:pt idx="2">
                  <c:v>0.13167718177618148</c:v>
                </c:pt>
              </c:numCache>
            </c:numRef>
          </c:val>
          <c:extLst>
            <c:ext xmlns:c16="http://schemas.microsoft.com/office/drawing/2014/chart" uri="{C3380CC4-5D6E-409C-BE32-E72D297353CC}">
              <c16:uniqueId val="{00000001-3325-4EB1-8285-CD612727C018}"/>
            </c:ext>
          </c:extLst>
        </c:ser>
        <c:ser>
          <c:idx val="2"/>
          <c:order val="2"/>
          <c:tx>
            <c:strRef>
              <c:f>Figures!$U$190</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Figures!$N$205:$N$207</c:f>
              <c:strCache>
                <c:ptCount val="3"/>
                <c:pt idx="0">
                  <c:v>Sales</c:v>
                </c:pt>
                <c:pt idx="1">
                  <c:v>Revenue</c:v>
                </c:pt>
                <c:pt idx="2">
                  <c:v>Customers</c:v>
                </c:pt>
              </c:strCache>
            </c:strRef>
          </c:cat>
          <c:val>
            <c:numRef>
              <c:f>Figures!$U$191:$U$193</c:f>
              <c:numCache>
                <c:formatCode>0%</c:formatCode>
                <c:ptCount val="3"/>
                <c:pt idx="0">
                  <c:v>0.22620671014013105</c:v>
                </c:pt>
                <c:pt idx="1">
                  <c:v>0.20918611590843772</c:v>
                </c:pt>
                <c:pt idx="2">
                  <c:v>3.2450737241976092E-2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v>Net Generation</c:v>
          </c:tx>
          <c:spPr>
            <a:solidFill>
              <a:schemeClr val="accent1"/>
            </a:solidFill>
          </c:spPr>
          <c:cat>
            <c:numLit>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Lit>
          </c:cat>
          <c:val>
            <c:numLit>
              <c:formatCode>General</c:formatCode>
              <c:ptCount val="14"/>
              <c:pt idx="0">
                <c:v>2.25</c:v>
              </c:pt>
              <c:pt idx="1">
                <c:v>9.1519999999999992</c:v>
              </c:pt>
              <c:pt idx="2">
                <c:v>20.347999999999999</c:v>
              </c:pt>
              <c:pt idx="3">
                <c:v>21.194264999999998</c:v>
              </c:pt>
              <c:pt idx="4">
                <c:v>57.862000000000002</c:v>
              </c:pt>
              <c:pt idx="5">
                <c:v>154.38900000000001</c:v>
              </c:pt>
              <c:pt idx="6">
                <c:v>160.91432399999999</c:v>
              </c:pt>
              <c:pt idx="7">
                <c:v>169.69578300000001</c:v>
              </c:pt>
              <c:pt idx="8">
                <c:v>178.06114499999998</c:v>
              </c:pt>
              <c:pt idx="9">
                <c:v>148.76308</c:v>
              </c:pt>
              <c:pt idx="10">
                <c:v>162.93392</c:v>
              </c:pt>
              <c:pt idx="11">
                <c:v>150.98876100000001</c:v>
              </c:pt>
              <c:pt idx="12">
                <c:v>137.05649599999998</c:v>
              </c:pt>
              <c:pt idx="13">
                <c:v>141.23177899999999</c:v>
              </c:pt>
            </c:numLit>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6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44</xdr:row>
      <xdr:rowOff>190499</xdr:rowOff>
    </xdr:from>
    <xdr:to>
      <xdr:col>16</xdr:col>
      <xdr:colOff>1276350</xdr:colOff>
      <xdr:row>69</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73</xdr:row>
      <xdr:rowOff>4762</xdr:rowOff>
    </xdr:from>
    <xdr:to>
      <xdr:col>10</xdr:col>
      <xdr:colOff>571500</xdr:colOff>
      <xdr:row>92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97</xdr:row>
      <xdr:rowOff>0</xdr:rowOff>
    </xdr:from>
    <xdr:to>
      <xdr:col>14</xdr:col>
      <xdr:colOff>628650</xdr:colOff>
      <xdr:row>113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118</xdr:row>
      <xdr:rowOff>0</xdr:rowOff>
    </xdr:from>
    <xdr:to>
      <xdr:col>8</xdr:col>
      <xdr:colOff>419100</xdr:colOff>
      <xdr:row>134</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139</xdr:row>
      <xdr:rowOff>0</xdr:rowOff>
    </xdr:from>
    <xdr:to>
      <xdr:col>11</xdr:col>
      <xdr:colOff>561974</xdr:colOff>
      <xdr:row>156</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161</xdr:row>
      <xdr:rowOff>0</xdr:rowOff>
    </xdr:from>
    <xdr:to>
      <xdr:col>5</xdr:col>
      <xdr:colOff>295275</xdr:colOff>
      <xdr:row>175</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180</xdr:row>
      <xdr:rowOff>0</xdr:rowOff>
    </xdr:from>
    <xdr:to>
      <xdr:col>14</xdr:col>
      <xdr:colOff>342901</xdr:colOff>
      <xdr:row>200</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205</xdr:row>
      <xdr:rowOff>4761</xdr:rowOff>
    </xdr:from>
    <xdr:to>
      <xdr:col>10</xdr:col>
      <xdr:colOff>0</xdr:colOff>
      <xdr:row>223</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227</xdr:row>
      <xdr:rowOff>190499</xdr:rowOff>
    </xdr:from>
    <xdr:to>
      <xdr:col>10</xdr:col>
      <xdr:colOff>47624</xdr:colOff>
      <xdr:row>245</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xdr:row>
      <xdr:rowOff>0</xdr:rowOff>
    </xdr:from>
    <xdr:to>
      <xdr:col>14</xdr:col>
      <xdr:colOff>1181820</xdr:colOff>
      <xdr:row>38</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15240</xdr:colOff>
      <xdr:row>4</xdr:row>
      <xdr:rowOff>7620</xdr:rowOff>
    </xdr:from>
    <xdr:to>
      <xdr:col>19</xdr:col>
      <xdr:colOff>320040</xdr:colOff>
      <xdr:row>19</xdr:row>
      <xdr:rowOff>7620</xdr:rowOff>
    </xdr:to>
    <xdr:grpSp>
      <xdr:nvGrpSpPr>
        <xdr:cNvPr id="4" name="Group 3">
          <a:extLst>
            <a:ext uri="{FF2B5EF4-FFF2-40B4-BE49-F238E27FC236}">
              <a16:creationId xmlns:a16="http://schemas.microsoft.com/office/drawing/2014/main" id="{AD389BD1-46CC-C5E7-25CF-1B441AB2B0BE}"/>
            </a:ext>
          </a:extLst>
        </xdr:cNvPr>
        <xdr:cNvGrpSpPr/>
      </xdr:nvGrpSpPr>
      <xdr:grpSpPr>
        <a:xfrm>
          <a:off x="7581900" y="754380"/>
          <a:ext cx="4572000" cy="3108960"/>
          <a:chOff x="8191500" y="556260"/>
          <a:chExt cx="4572000" cy="2743200"/>
        </a:xfrm>
      </xdr:grpSpPr>
      <xdr:graphicFrame macro="">
        <xdr:nvGraphicFramePr>
          <xdr:cNvPr id="2" name="Chart 1">
            <a:extLst>
              <a:ext uri="{FF2B5EF4-FFF2-40B4-BE49-F238E27FC236}">
                <a16:creationId xmlns:a16="http://schemas.microsoft.com/office/drawing/2014/main" id="{F5663A39-CF8C-4E78-A835-7AB6CC830F10}"/>
              </a:ext>
            </a:extLst>
          </xdr:cNvPr>
          <xdr:cNvGraphicFramePr>
            <a:graphicFrameLocks/>
          </xdr:cNvGraphicFramePr>
        </xdr:nvGraphicFramePr>
        <xdr:xfrm>
          <a:off x="8191500" y="55626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0ACC9721-3628-4E50-A7A3-ADBAC696D000}"/>
              </a:ext>
            </a:extLst>
          </xdr:cNvPr>
          <xdr:cNvSpPr txBox="1"/>
        </xdr:nvSpPr>
        <xdr:spPr>
          <a:xfrm>
            <a:off x="9768840" y="1310640"/>
            <a:ext cx="1546860" cy="762000"/>
          </a:xfrm>
          <a:prstGeom prst="rect">
            <a:avLst/>
          </a:prstGeom>
          <a:solidFill>
            <a:srgbClr val="FFDC6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Average</a:t>
            </a:r>
            <a:r>
              <a:rPr lang="en-US" sz="1400" baseline="0"/>
              <a:t> growth during 2010-2022 = 43% </a:t>
            </a:r>
            <a:r>
              <a:rPr lang="en-US" sz="1400" i="1" baseline="0"/>
              <a:t>per year</a:t>
            </a:r>
            <a:endParaRPr lang="en-US" sz="1400" i="1"/>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kenergyauthority.org/What-We-Do/Power-Cost-Equalization" TargetMode="External"/><Relationship Id="rId2" Type="http://schemas.openxmlformats.org/officeDocument/2006/relationships/hyperlink" Target="https://www.eia.gov/totalenergy/data/monthly/change/" TargetMode="External"/><Relationship Id="rId1" Type="http://schemas.openxmlformats.org/officeDocument/2006/relationships/hyperlink" Target="https://www.uaf.edu/acep/files/research/solar-tech/2023NetMeteringUpdate_Final.pdf"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2" Type="http://schemas.openxmlformats.org/officeDocument/2006/relationships/hyperlink" Target="https://www.epa.gov/climateleadership/ghg-emission-factors-hub" TargetMode="External"/><Relationship Id="rId1" Type="http://schemas.openxmlformats.org/officeDocument/2006/relationships/hyperlink" Target="https://www.epa.gov/system/files/documents/2023-03/ghg-emission-factors-hub.xls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uaf.edu/acep/files/research/solar-tech/2023NetMeteringUpdate_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9"/>
  <sheetViews>
    <sheetView showGridLines="0" tabSelected="1" topLeftCell="A23" workbookViewId="0">
      <selection activeCell="N46" sqref="N46"/>
    </sheetView>
  </sheetViews>
  <sheetFormatPr defaultColWidth="9.109375" defaultRowHeight="14.4" x14ac:dyDescent="0.3"/>
  <cols>
    <col min="2" max="2" width="11.109375" customWidth="1"/>
    <col min="11" max="11" width="43.77734375" customWidth="1"/>
    <col min="12" max="12" width="25.5546875" customWidth="1"/>
  </cols>
  <sheetData>
    <row r="1" spans="1:19" s="1" customFormat="1" ht="15.6" x14ac:dyDescent="0.3">
      <c r="A1" s="439" t="s">
        <v>1322</v>
      </c>
      <c r="B1" s="439"/>
      <c r="C1" s="439"/>
      <c r="D1" s="170">
        <v>2021</v>
      </c>
      <c r="E1" s="349" t="s">
        <v>2512</v>
      </c>
      <c r="F1" s="350"/>
      <c r="G1" s="350"/>
      <c r="H1" s="350"/>
      <c r="I1" s="34"/>
      <c r="J1" s="34"/>
      <c r="K1" s="34"/>
      <c r="L1" s="34"/>
      <c r="M1" s="34"/>
      <c r="N1" s="34"/>
      <c r="O1" s="34"/>
      <c r="P1" s="34"/>
      <c r="Q1" s="34"/>
      <c r="R1" s="34"/>
      <c r="S1" s="34"/>
    </row>
    <row r="2" spans="1:19" ht="15.6" x14ac:dyDescent="0.3">
      <c r="A2" s="43" t="s">
        <v>479</v>
      </c>
      <c r="B2" s="112"/>
      <c r="C2" s="43"/>
      <c r="D2" s="43"/>
      <c r="E2" s="43"/>
      <c r="F2" s="43"/>
      <c r="G2" s="43"/>
      <c r="H2" s="43"/>
      <c r="I2" s="43"/>
      <c r="J2" s="43"/>
      <c r="K2" s="43"/>
      <c r="L2" s="43"/>
    </row>
    <row r="3" spans="1:19" ht="15.6" x14ac:dyDescent="0.3">
      <c r="B3" s="115"/>
      <c r="C3" s="43"/>
      <c r="D3" s="43"/>
      <c r="E3" s="43"/>
      <c r="F3" s="43"/>
      <c r="G3" s="43"/>
      <c r="H3" s="43"/>
      <c r="I3" s="43"/>
      <c r="J3" s="43"/>
      <c r="K3" s="43"/>
      <c r="L3" s="43"/>
    </row>
    <row r="4" spans="1:19" ht="15.6" x14ac:dyDescent="0.3">
      <c r="A4" s="43" t="s">
        <v>2680</v>
      </c>
      <c r="B4" s="43"/>
      <c r="C4" s="43"/>
      <c r="D4" s="43"/>
      <c r="E4" s="43"/>
      <c r="F4" s="43"/>
      <c r="G4" s="43"/>
      <c r="H4" s="43"/>
      <c r="I4" s="43"/>
      <c r="J4" s="43"/>
      <c r="K4" s="43"/>
      <c r="L4" s="43"/>
    </row>
    <row r="5" spans="1:19" ht="15.6" x14ac:dyDescent="0.3">
      <c r="A5" s="43"/>
      <c r="B5" s="43" t="s">
        <v>2681</v>
      </c>
      <c r="C5" s="43"/>
      <c r="D5" s="43"/>
      <c r="E5" s="43"/>
      <c r="F5" s="43"/>
      <c r="G5" s="43"/>
      <c r="H5" s="43"/>
      <c r="I5" s="43"/>
      <c r="J5" s="43"/>
      <c r="K5" s="43"/>
      <c r="L5" s="43"/>
    </row>
    <row r="6" spans="1:19" ht="15.6" x14ac:dyDescent="0.3">
      <c r="A6" s="43" t="s">
        <v>2116</v>
      </c>
      <c r="B6" s="43"/>
      <c r="C6" s="43"/>
      <c r="D6" s="43"/>
      <c r="E6" s="43"/>
      <c r="F6" s="43"/>
      <c r="G6" s="43"/>
      <c r="H6" s="43"/>
      <c r="I6" s="43"/>
      <c r="J6" s="43"/>
      <c r="K6" s="43"/>
      <c r="L6" s="43"/>
    </row>
    <row r="7" spans="1:19" ht="15.6" x14ac:dyDescent="0.3">
      <c r="A7" s="43"/>
      <c r="B7" s="43" t="s">
        <v>2678</v>
      </c>
      <c r="C7" s="43"/>
      <c r="D7" s="43"/>
      <c r="E7" s="43"/>
      <c r="F7" s="43"/>
      <c r="G7" s="43"/>
      <c r="H7" s="43"/>
      <c r="I7" s="43"/>
      <c r="J7" s="43"/>
      <c r="K7" s="43"/>
      <c r="L7" s="43"/>
    </row>
    <row r="8" spans="1:19" ht="15.6" x14ac:dyDescent="0.3">
      <c r="A8" s="43" t="s">
        <v>480</v>
      </c>
      <c r="B8" s="43"/>
      <c r="C8" s="43"/>
      <c r="D8" s="43"/>
      <c r="E8" s="43"/>
      <c r="F8" s="43"/>
      <c r="H8" s="43"/>
      <c r="I8" s="43"/>
      <c r="J8" s="43"/>
      <c r="K8" s="43"/>
      <c r="L8" s="43"/>
    </row>
    <row r="9" spans="1:19" ht="15.6" x14ac:dyDescent="0.3">
      <c r="A9" s="43"/>
      <c r="B9" s="42" t="s">
        <v>2677</v>
      </c>
      <c r="C9" s="43"/>
      <c r="D9" s="43"/>
      <c r="E9" s="43"/>
      <c r="F9" s="43"/>
      <c r="G9" s="43"/>
      <c r="H9" s="43"/>
      <c r="I9" s="43"/>
      <c r="J9" s="43"/>
      <c r="K9" s="43"/>
      <c r="L9" s="43"/>
    </row>
    <row r="10" spans="1:19" s="1" customFormat="1" ht="15.6" x14ac:dyDescent="0.3">
      <c r="A10" s="35" t="s">
        <v>481</v>
      </c>
      <c r="B10" s="34"/>
      <c r="C10" s="34"/>
      <c r="D10" s="34"/>
      <c r="E10" s="34"/>
      <c r="F10" s="34"/>
      <c r="G10" s="34"/>
      <c r="H10" s="34"/>
      <c r="I10" s="34"/>
      <c r="J10" s="34"/>
      <c r="K10" s="34"/>
      <c r="L10" s="34"/>
      <c r="M10" s="34"/>
      <c r="N10" s="34"/>
      <c r="O10" s="34"/>
      <c r="P10" s="34"/>
      <c r="Q10" s="34"/>
      <c r="R10" s="34"/>
      <c r="S10" s="34"/>
    </row>
    <row r="11" spans="1:19" s="44" customFormat="1" ht="15.6" x14ac:dyDescent="0.3">
      <c r="B11" s="69"/>
      <c r="C11" s="69"/>
      <c r="D11" s="69"/>
      <c r="E11" s="69"/>
      <c r="F11" s="69"/>
      <c r="G11" s="69"/>
      <c r="H11" s="69"/>
      <c r="I11" s="69"/>
      <c r="J11" s="69"/>
      <c r="K11" s="69"/>
      <c r="L11" s="69"/>
      <c r="M11" s="69"/>
      <c r="N11" s="69"/>
      <c r="O11" s="69"/>
      <c r="P11" s="69"/>
      <c r="Q11" s="69"/>
      <c r="R11" s="69"/>
      <c r="S11" s="69"/>
    </row>
    <row r="12" spans="1:19" ht="15.6" x14ac:dyDescent="0.3">
      <c r="A12" s="51" t="s">
        <v>487</v>
      </c>
      <c r="B12" s="43"/>
      <c r="C12" s="43"/>
      <c r="D12" s="43"/>
      <c r="E12" s="43"/>
      <c r="F12" s="43"/>
      <c r="G12" s="43"/>
      <c r="H12" s="43"/>
      <c r="I12" s="43"/>
      <c r="J12" s="43"/>
      <c r="K12" s="43"/>
      <c r="L12" s="42"/>
    </row>
    <row r="13" spans="1:19" ht="15.6" x14ac:dyDescent="0.3">
      <c r="A13" s="43" t="str">
        <f>CONCATENATE("Power Cost Equalization Program Data , Calendar Year ",D1)</f>
        <v>Power Cost Equalization Program Data , Calendar Year 2021</v>
      </c>
      <c r="B13" s="43"/>
      <c r="C13" s="43"/>
      <c r="D13" s="43"/>
      <c r="E13" s="43"/>
      <c r="F13" s="43"/>
      <c r="G13" s="43"/>
      <c r="H13" s="43"/>
      <c r="I13" s="43"/>
      <c r="J13" s="43"/>
      <c r="K13" s="43"/>
      <c r="L13" s="43"/>
    </row>
    <row r="14" spans="1:19" ht="15.6" x14ac:dyDescent="0.3">
      <c r="A14" s="67" t="s">
        <v>488</v>
      </c>
      <c r="B14" s="43"/>
      <c r="C14" s="43"/>
      <c r="D14" s="43"/>
      <c r="E14" s="43"/>
      <c r="F14" s="43"/>
      <c r="G14" s="43"/>
      <c r="H14" s="43"/>
      <c r="I14" s="43"/>
      <c r="J14" s="43"/>
      <c r="K14" s="43"/>
      <c r="L14" s="43"/>
    </row>
    <row r="15" spans="1:19" ht="15.6" x14ac:dyDescent="0.3">
      <c r="A15" s="41" t="s">
        <v>528</v>
      </c>
      <c r="B15" s="43"/>
      <c r="C15" s="43"/>
      <c r="D15" s="43"/>
      <c r="E15" s="43"/>
      <c r="F15" s="43"/>
      <c r="G15" s="43"/>
      <c r="H15" s="43"/>
      <c r="I15" s="43"/>
      <c r="J15" s="43"/>
      <c r="K15" s="43"/>
      <c r="L15" s="43"/>
    </row>
    <row r="16" spans="1:19" ht="15.6" x14ac:dyDescent="0.3">
      <c r="A16" s="67"/>
      <c r="B16" s="43"/>
      <c r="C16" s="43"/>
      <c r="D16" s="43"/>
      <c r="E16" s="43"/>
      <c r="F16" s="43"/>
      <c r="G16" s="43"/>
      <c r="H16" s="43"/>
      <c r="I16" s="43"/>
      <c r="J16" s="43"/>
      <c r="K16" s="43"/>
      <c r="L16" s="43"/>
    </row>
    <row r="17" spans="1:20" ht="15.6" x14ac:dyDescent="0.3">
      <c r="A17" s="51" t="s">
        <v>482</v>
      </c>
      <c r="B17" s="43"/>
      <c r="C17" s="43"/>
      <c r="D17" s="43"/>
      <c r="E17" s="43"/>
      <c r="F17" s="43"/>
      <c r="G17" s="43"/>
      <c r="H17" s="43"/>
      <c r="I17" s="51"/>
      <c r="J17" s="43"/>
      <c r="K17" s="43"/>
      <c r="L17" s="43"/>
    </row>
    <row r="18" spans="1:20" ht="15.6" x14ac:dyDescent="0.3">
      <c r="A18" s="43" t="s">
        <v>483</v>
      </c>
      <c r="C18" s="43"/>
      <c r="D18" s="43"/>
      <c r="E18" s="43"/>
      <c r="F18" s="43"/>
      <c r="G18" s="43"/>
      <c r="H18" s="43"/>
      <c r="I18" s="43"/>
      <c r="J18" s="43"/>
      <c r="K18" s="43"/>
      <c r="L18" s="43"/>
    </row>
    <row r="19" spans="1:20" ht="15.6" x14ac:dyDescent="0.3">
      <c r="A19" s="67" t="s">
        <v>484</v>
      </c>
      <c r="C19" s="43"/>
      <c r="D19" s="43"/>
      <c r="E19" s="43"/>
      <c r="F19" s="43"/>
      <c r="G19" s="43"/>
      <c r="H19" s="43"/>
      <c r="I19" s="43"/>
      <c r="J19" s="43"/>
      <c r="K19" s="43"/>
      <c r="L19" s="43"/>
    </row>
    <row r="20" spans="1:20" ht="15.6" x14ac:dyDescent="0.3">
      <c r="A20" s="67" t="s">
        <v>485</v>
      </c>
      <c r="C20" s="43"/>
      <c r="D20" s="43"/>
      <c r="E20" s="43"/>
      <c r="F20" s="43"/>
      <c r="G20" s="43"/>
      <c r="H20" s="43"/>
      <c r="I20" s="43"/>
      <c r="J20" s="43"/>
      <c r="K20" s="43"/>
      <c r="L20" s="43"/>
    </row>
    <row r="21" spans="1:20" ht="15.6" x14ac:dyDescent="0.3">
      <c r="A21" s="67" t="s">
        <v>486</v>
      </c>
      <c r="C21" s="43"/>
      <c r="D21" s="43"/>
      <c r="E21" s="43"/>
      <c r="F21" s="43"/>
      <c r="G21" s="43"/>
      <c r="H21" s="43"/>
      <c r="I21" s="43"/>
      <c r="J21" s="43"/>
      <c r="K21" s="43"/>
      <c r="L21" s="43"/>
    </row>
    <row r="22" spans="1:20" ht="15.6" x14ac:dyDescent="0.3">
      <c r="A22" s="67"/>
      <c r="C22" s="43"/>
      <c r="D22" s="43"/>
      <c r="E22" s="43"/>
      <c r="F22" s="43"/>
      <c r="G22" s="43"/>
      <c r="H22" s="43"/>
      <c r="I22" s="43"/>
      <c r="J22" s="43"/>
      <c r="K22" s="43"/>
      <c r="L22" s="43"/>
    </row>
    <row r="23" spans="1:20" ht="15.6" x14ac:dyDescent="0.3">
      <c r="A23" s="43"/>
      <c r="B23" s="43"/>
      <c r="C23" s="43"/>
      <c r="D23" s="43"/>
      <c r="E23" s="43"/>
      <c r="F23" s="43"/>
      <c r="G23" s="43"/>
      <c r="H23" s="43"/>
      <c r="I23" s="43"/>
      <c r="J23" s="43"/>
      <c r="K23" s="43"/>
      <c r="L23" s="43"/>
    </row>
    <row r="24" spans="1:20" s="1" customFormat="1" ht="15.6" x14ac:dyDescent="0.3">
      <c r="A24" s="35" t="s">
        <v>2564</v>
      </c>
      <c r="B24" s="35"/>
      <c r="C24" s="35"/>
      <c r="D24" s="35"/>
      <c r="E24" s="349" t="s">
        <v>2512</v>
      </c>
      <c r="F24" s="350"/>
      <c r="G24" s="350"/>
      <c r="H24" s="350"/>
      <c r="I24" s="35"/>
      <c r="J24" s="35"/>
      <c r="K24" s="35"/>
      <c r="L24" s="35"/>
      <c r="M24" s="35"/>
      <c r="N24" s="35"/>
      <c r="O24" s="35"/>
      <c r="P24" s="35"/>
      <c r="Q24" s="35"/>
      <c r="R24" s="35"/>
      <c r="S24" s="35"/>
    </row>
    <row r="25" spans="1:20" ht="15.6" x14ac:dyDescent="0.3">
      <c r="A25" s="31"/>
      <c r="B25" s="31" t="s">
        <v>489</v>
      </c>
      <c r="C25" s="31"/>
      <c r="D25" s="31"/>
      <c r="E25" s="31"/>
      <c r="F25" s="31"/>
      <c r="G25" s="31"/>
      <c r="H25" s="31"/>
      <c r="I25" s="31"/>
      <c r="J25" s="31"/>
      <c r="K25" s="31"/>
      <c r="L25" s="70" t="s">
        <v>490</v>
      </c>
      <c r="M25" s="70"/>
      <c r="N25" s="70"/>
      <c r="O25" s="70"/>
      <c r="P25" s="70"/>
      <c r="Q25" s="70"/>
      <c r="R25" s="70"/>
      <c r="S25" s="70"/>
      <c r="T25" s="113"/>
    </row>
    <row r="26" spans="1:20" ht="15.6" x14ac:dyDescent="0.3">
      <c r="A26" s="31"/>
      <c r="B26" s="33" t="str">
        <f>'Table 1.a'!$A$2</f>
        <v>Table 1.a   Communities Participating in Power Cost Equalization Program, by AEA Energy Region, 2021</v>
      </c>
      <c r="C26" s="33"/>
      <c r="D26" s="31"/>
      <c r="E26" s="31"/>
      <c r="F26" s="31"/>
      <c r="G26" s="31"/>
      <c r="H26" s="31"/>
      <c r="I26" s="31"/>
      <c r="J26" s="31"/>
      <c r="K26" s="31"/>
      <c r="L26" s="71" t="str">
        <f>Figures!A2</f>
        <v>Figure A.  PCE Eligible Communities</v>
      </c>
      <c r="M26" s="70"/>
      <c r="N26" s="70"/>
      <c r="O26" s="70"/>
      <c r="P26" s="70"/>
      <c r="Q26" s="70"/>
      <c r="R26" s="70"/>
      <c r="S26" s="70"/>
      <c r="T26" s="113"/>
    </row>
    <row r="27" spans="1:20" ht="15.6" x14ac:dyDescent="0.3">
      <c r="A27" s="31"/>
      <c r="B27" s="33" t="str">
        <f>'Table 1.b'!$A$2</f>
        <v>Table 1.b   Distribution of Rates in PCE Communities ($/kWh), 2021</v>
      </c>
      <c r="C27" s="32"/>
      <c r="D27" s="32"/>
      <c r="E27" s="33"/>
      <c r="F27" s="31"/>
      <c r="G27" s="31"/>
      <c r="H27" s="31"/>
      <c r="I27" s="31"/>
      <c r="J27" s="31"/>
      <c r="K27" s="31"/>
      <c r="L27" s="71" t="str">
        <f>Figures!A44</f>
        <v>Figure B.  Residential Electricity Rates in Power Cost Equalization Communities</v>
      </c>
      <c r="M27" s="70"/>
      <c r="N27" s="70"/>
      <c r="O27" s="70"/>
      <c r="P27" s="70"/>
      <c r="Q27" s="70"/>
      <c r="R27" s="70"/>
      <c r="S27" s="70"/>
      <c r="T27" s="113"/>
    </row>
    <row r="28" spans="1:20" ht="15.6" x14ac:dyDescent="0.3">
      <c r="A28" s="31"/>
      <c r="B28" s="33" t="str">
        <f>'Table 1.c'!$A$2</f>
        <v>Table 1.c   Average Consumption per Residential Customer per Month in PCE Communities, 2021</v>
      </c>
      <c r="C28" s="30"/>
      <c r="D28" s="31"/>
      <c r="E28" s="31"/>
      <c r="F28" s="31"/>
      <c r="G28" s="31"/>
      <c r="H28" s="31"/>
      <c r="I28" s="31"/>
      <c r="J28" s="31"/>
      <c r="K28" s="31"/>
      <c r="L28" s="71" t="str">
        <f>Figures!A72</f>
        <v>Figure C.  Installed Capacity by Prime Mover by Certified Utilities (MW), 2021</v>
      </c>
      <c r="M28" s="70"/>
      <c r="N28" s="70"/>
      <c r="O28" s="70"/>
      <c r="P28" s="70"/>
      <c r="Q28" s="70"/>
      <c r="R28" s="70"/>
      <c r="S28" s="70"/>
      <c r="T28" s="113"/>
    </row>
    <row r="29" spans="1:20" ht="15.6" x14ac:dyDescent="0.3">
      <c r="A29" s="31"/>
      <c r="B29" s="33" t="str">
        <f>'Table 1.d installed capacity'!$A$2</f>
        <v>Table 1.d   Installed Capacity (MW) of Utilities &amp; Operators, by AEA Energy Region, 2021</v>
      </c>
      <c r="C29" s="33"/>
      <c r="D29" s="31"/>
      <c r="E29" s="31"/>
      <c r="F29" s="31"/>
      <c r="G29" s="31"/>
      <c r="H29" s="31"/>
      <c r="I29" s="31"/>
      <c r="J29" s="31"/>
      <c r="K29" s="31"/>
      <c r="L29" s="71" t="str">
        <f>Figures!A96</f>
        <v>Figure D.  Installed Capacity by Prime Mover by Certified Utilities (kW), 1962-2021</v>
      </c>
      <c r="M29" s="70"/>
      <c r="N29" s="70"/>
      <c r="O29" s="70"/>
      <c r="P29" s="70"/>
      <c r="Q29" s="70"/>
      <c r="R29" s="70"/>
      <c r="S29" s="70"/>
      <c r="T29" s="113"/>
    </row>
    <row r="30" spans="1:20" ht="15.6" x14ac:dyDescent="0.3">
      <c r="A30" s="31"/>
      <c r="B30" s="33" t="str">
        <f>'T1.bonus solar net metered'!$A$2</f>
        <v>Table 1.bonus   Net Metered Solar Capacity</v>
      </c>
      <c r="C30" s="33"/>
      <c r="D30" s="31"/>
      <c r="E30" s="31"/>
      <c r="F30" s="31"/>
      <c r="G30" s="31"/>
      <c r="H30" s="31"/>
      <c r="I30" s="31"/>
      <c r="J30" s="31"/>
      <c r="K30" s="31"/>
      <c r="L30" s="71" t="str">
        <f>Figures!A117</f>
        <v>Figure E.  Generation by Fuel Type by Utilities &amp; Operators (MWh), 2021</v>
      </c>
      <c r="M30" s="70"/>
      <c r="N30" s="70"/>
      <c r="O30" s="70"/>
      <c r="P30" s="70"/>
      <c r="Q30" s="70"/>
      <c r="R30" s="70"/>
      <c r="S30" s="70"/>
      <c r="T30" s="113"/>
    </row>
    <row r="31" spans="1:20" ht="15.6" x14ac:dyDescent="0.3">
      <c r="A31" s="31"/>
      <c r="B31" s="33" t="str">
        <f>'Table 1.e CO2'!$A$2</f>
        <v>Table 1.e   Carbon Dioxide Emissions by Operators/Utilities (Metric Tons), by fuel type and AEA Energy Region, 2021</v>
      </c>
      <c r="C31" s="30"/>
      <c r="D31" s="31"/>
      <c r="E31" s="31"/>
      <c r="F31" s="31"/>
      <c r="G31" s="31"/>
      <c r="H31" s="31"/>
      <c r="I31" s="31"/>
      <c r="J31" s="31"/>
      <c r="K31" s="31"/>
      <c r="L31" s="71" t="str">
        <f>Figures!A138</f>
        <v>Figure F.  Generation by Fuel Type by Utilities &amp; Operators (GWh), 1971-2021</v>
      </c>
      <c r="M31" s="70"/>
      <c r="N31" s="70"/>
      <c r="O31" s="70"/>
      <c r="P31" s="70"/>
      <c r="Q31" s="70"/>
      <c r="R31" s="70"/>
      <c r="S31" s="70"/>
      <c r="T31" s="113"/>
    </row>
    <row r="32" spans="1:20" ht="15.6" x14ac:dyDescent="0.3">
      <c r="A32" s="31"/>
      <c r="B32" s="33" t="str">
        <f>'Table 1.f generation by fuel'!$A$2</f>
        <v>Table 1.f   Generation by Fuel Type by Operators/Utilities (MWh), by AEA Energy Region, 2021</v>
      </c>
      <c r="C32" s="30"/>
      <c r="D32" s="31"/>
      <c r="E32" s="31"/>
      <c r="F32" s="31"/>
      <c r="G32" s="31"/>
      <c r="H32" s="31"/>
      <c r="I32" s="31"/>
      <c r="J32" s="31"/>
      <c r="K32" s="31"/>
      <c r="L32" s="71" t="str">
        <f>Figures!A160</f>
        <v>Figure G.  Distribution of Fuel Used for Power Generation in Alaska (MMBtu), 2021</v>
      </c>
      <c r="M32" s="70"/>
      <c r="N32" s="70"/>
      <c r="O32" s="70"/>
      <c r="P32" s="70"/>
      <c r="Q32" s="70"/>
      <c r="R32" s="70"/>
      <c r="S32" s="70"/>
      <c r="T32" s="113"/>
    </row>
    <row r="33" spans="1:20" ht="15.6" x14ac:dyDescent="0.3">
      <c r="A33" s="31"/>
      <c r="B33" s="33" t="str">
        <f>'Table 1.g fuel use'!$A$2</f>
        <v>Table 1.g   Fuel Use for Power Generation by Operators/Utilities, by AEA Energy Region, 2021</v>
      </c>
      <c r="C33" s="30"/>
      <c r="D33" s="31"/>
      <c r="E33" s="31"/>
      <c r="F33" s="31"/>
      <c r="G33" s="31"/>
      <c r="H33" s="31"/>
      <c r="I33" s="31"/>
      <c r="J33" s="31"/>
      <c r="K33" s="31"/>
      <c r="L33" s="71" t="str">
        <f>Figures!A179</f>
        <v>Figure H.  Fuel Oil Used for Electricity Generation, by Energy Regions (%), 2021</v>
      </c>
      <c r="M33" s="70"/>
      <c r="N33" s="70"/>
      <c r="O33" s="70"/>
      <c r="P33" s="70"/>
      <c r="Q33" s="70"/>
      <c r="R33" s="70"/>
      <c r="S33" s="70"/>
      <c r="T33" s="113"/>
    </row>
    <row r="34" spans="1:20" ht="15.6" x14ac:dyDescent="0.3">
      <c r="A34" s="31"/>
      <c r="B34" s="33" t="str">
        <f>'Table 1.h sales'!$A$2</f>
        <v>Table 1.h  Electricity Sales by Certificated Utilities (MWh), by AEA Energy Region, 2021</v>
      </c>
      <c r="C34" s="30"/>
      <c r="D34" s="31"/>
      <c r="E34" s="31"/>
      <c r="F34" s="31"/>
      <c r="G34" s="31"/>
      <c r="H34" s="31"/>
      <c r="I34" s="31"/>
      <c r="J34" s="31"/>
      <c r="K34" s="31"/>
      <c r="L34" s="71" t="str">
        <f>Figures!A204</f>
        <v>Figure I.  Distribution of Sales, Revenue and Customers by Customer Type for Certified Utilities (%), 2021</v>
      </c>
      <c r="M34" s="70"/>
      <c r="N34" s="70"/>
      <c r="O34" s="70"/>
      <c r="P34" s="70"/>
      <c r="Q34" s="70"/>
      <c r="R34" s="70"/>
      <c r="S34" s="70"/>
      <c r="T34" s="113"/>
    </row>
    <row r="35" spans="1:20" ht="15.6" x14ac:dyDescent="0.3">
      <c r="A35" s="31"/>
      <c r="B35" s="33" t="str">
        <f>'Table 1.i revenue'!$A$2</f>
        <v>Table 1.i   Revenue Received by Certificated Utilities ($000), by AEA Energy Region, 2021</v>
      </c>
      <c r="C35" s="30"/>
      <c r="D35" s="31"/>
      <c r="E35" s="31"/>
      <c r="F35" s="31"/>
      <c r="G35" s="31"/>
      <c r="H35" s="31"/>
      <c r="I35" s="31"/>
      <c r="J35" s="31"/>
      <c r="K35" s="31"/>
      <c r="L35" s="71" t="str">
        <f>Figures!A227</f>
        <v>Figure J.  Wind Net Generation in Alaska, 2008-2021</v>
      </c>
      <c r="M35" s="71"/>
      <c r="N35" s="71"/>
      <c r="O35" s="71"/>
      <c r="P35" s="71"/>
      <c r="Q35" s="71"/>
      <c r="R35" s="71"/>
      <c r="S35" s="71"/>
      <c r="T35" s="113"/>
    </row>
    <row r="36" spans="1:20" ht="15.6" x14ac:dyDescent="0.3">
      <c r="A36" s="33"/>
      <c r="B36" s="33" t="str">
        <f>'Table 1.j customers'!$A$2</f>
        <v>Table 1.j   Customers Served by Certificated Utilities (Accounts), by AEA Energy Region, 2021</v>
      </c>
      <c r="C36" s="30"/>
      <c r="D36" s="33"/>
      <c r="E36" s="33"/>
      <c r="F36" s="33"/>
      <c r="G36" s="33"/>
      <c r="H36" s="33"/>
      <c r="I36" s="33"/>
      <c r="J36" s="33"/>
      <c r="K36" s="33"/>
      <c r="L36" s="393"/>
      <c r="M36" s="395"/>
      <c r="N36" s="395"/>
      <c r="O36" s="395"/>
      <c r="P36" s="395"/>
      <c r="Q36" s="395"/>
      <c r="R36" s="395"/>
      <c r="S36" s="395"/>
    </row>
    <row r="37" spans="1:20" ht="15.6" x14ac:dyDescent="0.3">
      <c r="A37" s="40"/>
      <c r="B37" s="438" t="s">
        <v>491</v>
      </c>
      <c r="C37" s="438"/>
      <c r="D37" s="40"/>
      <c r="E37" s="40"/>
      <c r="F37" s="40"/>
      <c r="G37" s="40"/>
      <c r="H37" s="40"/>
      <c r="I37" s="40"/>
      <c r="J37" s="40"/>
      <c r="K37" s="40"/>
      <c r="L37" s="394"/>
      <c r="M37" s="394"/>
      <c r="N37" s="394"/>
      <c r="O37" s="394"/>
      <c r="P37" s="394"/>
      <c r="Q37" s="394"/>
      <c r="R37" s="394"/>
      <c r="S37" s="394"/>
    </row>
    <row r="38" spans="1:20" ht="15.6" x14ac:dyDescent="0.3">
      <c r="A38" s="37"/>
      <c r="B38" s="39"/>
      <c r="C38" s="38" t="s">
        <v>492</v>
      </c>
      <c r="D38" s="37"/>
      <c r="E38" s="37"/>
      <c r="F38" s="37"/>
      <c r="G38" s="37"/>
      <c r="H38" s="37"/>
      <c r="I38" s="37"/>
      <c r="J38" s="37"/>
      <c r="K38" s="37"/>
      <c r="L38" s="394"/>
      <c r="M38" s="394"/>
      <c r="N38" s="394"/>
      <c r="O38" s="394"/>
      <c r="P38" s="394"/>
      <c r="Q38" s="394"/>
      <c r="R38" s="394"/>
      <c r="S38" s="394"/>
    </row>
    <row r="39" spans="1:20" ht="15.6" x14ac:dyDescent="0.3">
      <c r="A39" s="37"/>
      <c r="B39" s="37" t="str">
        <f>'Table 2.1a'!$A$2</f>
        <v>Table 2.1a   Installed Capacity (MW) by plant and prime mover, 2021</v>
      </c>
      <c r="C39" s="36"/>
      <c r="D39" s="37"/>
      <c r="E39" s="37"/>
      <c r="F39" s="37"/>
      <c r="G39" s="37"/>
      <c r="H39" s="37"/>
      <c r="I39" s="37"/>
      <c r="J39" s="37"/>
      <c r="K39" s="37"/>
      <c r="L39" s="394"/>
      <c r="M39" s="394"/>
      <c r="N39" s="394"/>
      <c r="O39" s="394"/>
      <c r="P39" s="394"/>
      <c r="Q39" s="394"/>
      <c r="R39" s="394"/>
      <c r="S39" s="394"/>
    </row>
    <row r="40" spans="1:20" ht="15.6" x14ac:dyDescent="0.3">
      <c r="A40" s="37"/>
      <c r="B40" s="39"/>
      <c r="C40" s="38" t="s">
        <v>2663</v>
      </c>
      <c r="D40" s="37"/>
      <c r="E40" s="37"/>
      <c r="F40" s="37"/>
      <c r="G40" s="37"/>
      <c r="H40" s="37"/>
      <c r="I40" s="37"/>
      <c r="J40" s="37"/>
      <c r="K40" s="37"/>
      <c r="L40" s="394"/>
      <c r="M40" s="394"/>
      <c r="N40" s="394"/>
      <c r="O40" s="394"/>
      <c r="P40" s="394"/>
      <c r="Q40" s="394"/>
      <c r="R40" s="394"/>
      <c r="S40" s="394"/>
    </row>
    <row r="41" spans="1:20" ht="15.6" x14ac:dyDescent="0.3">
      <c r="A41" s="37"/>
      <c r="B41" s="37" t="str">
        <f>'Table 2.2a'!$A$2</f>
        <v>Table 2.2a   Generation and Total Disposition of Electric Energy (MWh), 2021</v>
      </c>
      <c r="C41" s="36"/>
      <c r="D41" s="37"/>
      <c r="E41" s="37"/>
      <c r="F41" s="37"/>
      <c r="G41" s="37"/>
      <c r="H41" s="37"/>
      <c r="I41" s="37"/>
      <c r="J41" s="37"/>
      <c r="K41" s="37"/>
      <c r="L41" s="394"/>
      <c r="M41" s="394"/>
      <c r="N41" s="394"/>
      <c r="O41" s="394"/>
      <c r="P41" s="394"/>
      <c r="Q41" s="394"/>
      <c r="R41" s="394"/>
      <c r="S41" s="394"/>
    </row>
    <row r="42" spans="1:20" ht="15.6" x14ac:dyDescent="0.3">
      <c r="A42" s="37"/>
      <c r="B42" s="37" t="str">
        <f>'Table 2.3a'!$A$2</f>
        <v>Table 2.3a   Generation (MWh) by plant and prime mover, 2021</v>
      </c>
      <c r="C42" s="36"/>
      <c r="D42" s="37"/>
      <c r="E42" s="37"/>
      <c r="F42" s="37"/>
      <c r="G42" s="37"/>
      <c r="H42" s="37"/>
      <c r="I42" s="37"/>
      <c r="J42" s="37"/>
      <c r="K42" s="37"/>
      <c r="L42" s="394"/>
      <c r="M42" s="394"/>
      <c r="N42" s="394"/>
      <c r="O42" s="394"/>
      <c r="P42" s="394"/>
      <c r="Q42" s="394"/>
      <c r="R42" s="394"/>
      <c r="S42" s="394"/>
    </row>
    <row r="43" spans="1:20" ht="15.6" x14ac:dyDescent="0.3">
      <c r="A43" s="37"/>
      <c r="B43" s="37" t="str">
        <f>'Table 2.3b'!$A$2</f>
        <v>Table 2.3b   Generation (MWh) and Fuel Use by operator, plant, and fuel type, 2021</v>
      </c>
      <c r="C43" s="36"/>
      <c r="D43" s="37"/>
      <c r="E43" s="37"/>
      <c r="F43" s="37"/>
      <c r="G43" s="37"/>
      <c r="H43" s="37"/>
      <c r="I43" s="37"/>
      <c r="J43" s="37"/>
      <c r="K43" s="37"/>
      <c r="L43" s="394"/>
      <c r="M43" s="394"/>
      <c r="N43" s="394"/>
      <c r="O43" s="394"/>
      <c r="P43" s="394"/>
      <c r="Q43" s="394"/>
      <c r="R43" s="394"/>
      <c r="S43" s="394"/>
    </row>
    <row r="44" spans="1:20" ht="15.6" x14ac:dyDescent="0.3">
      <c r="A44" s="37"/>
      <c r="B44" s="37" t="str">
        <f>'Table 2.3c'!$A$2</f>
        <v>Table 2.3c   Generation, Fuel Use, Fuel Cost, and Efficiency, by operator, plant, fuel, and prime mover, 2021</v>
      </c>
      <c r="C44" s="36"/>
      <c r="D44" s="37"/>
      <c r="E44" s="37"/>
      <c r="F44" s="37"/>
      <c r="G44" s="37"/>
      <c r="H44" s="37"/>
      <c r="I44" s="37"/>
      <c r="J44" s="37"/>
      <c r="K44" s="37"/>
      <c r="L44" s="394"/>
      <c r="M44" s="394"/>
      <c r="N44" s="394"/>
      <c r="O44" s="394"/>
      <c r="P44" s="394"/>
      <c r="Q44" s="394"/>
      <c r="R44" s="394"/>
      <c r="S44" s="394"/>
    </row>
    <row r="45" spans="1:20" ht="15.6" x14ac:dyDescent="0.3">
      <c r="A45" s="37"/>
      <c r="B45" s="37" t="str">
        <f>'Table 2.4a'!$A$2</f>
        <v>Table 2.4a   Generation, Fuel Use, CO2 Emissions, and Efficiency, by plant, fuel, and prime mover, 2021</v>
      </c>
      <c r="C45" s="36"/>
      <c r="D45" s="37"/>
      <c r="E45" s="37"/>
      <c r="F45" s="37"/>
      <c r="G45" s="37"/>
      <c r="H45" s="37"/>
      <c r="I45" s="37"/>
      <c r="J45" s="37"/>
      <c r="K45" s="37"/>
      <c r="L45" s="394"/>
      <c r="M45" s="394"/>
      <c r="N45" s="394"/>
      <c r="O45" s="394"/>
      <c r="P45" s="394"/>
      <c r="Q45" s="394"/>
      <c r="R45" s="394"/>
      <c r="S45" s="394"/>
    </row>
    <row r="46" spans="1:20" ht="15.6" x14ac:dyDescent="0.3">
      <c r="A46" s="37"/>
      <c r="B46" s="36"/>
      <c r="C46" s="38" t="s">
        <v>493</v>
      </c>
      <c r="D46" s="37"/>
      <c r="E46" s="37"/>
      <c r="F46" s="37"/>
      <c r="G46" s="37"/>
      <c r="H46" s="37"/>
      <c r="I46" s="37"/>
      <c r="J46" s="37"/>
      <c r="K46" s="37"/>
      <c r="L46" s="394"/>
      <c r="M46" s="394"/>
      <c r="N46" s="394"/>
      <c r="O46" s="394"/>
      <c r="P46" s="394"/>
      <c r="Q46" s="394"/>
      <c r="R46" s="394"/>
      <c r="S46" s="394"/>
    </row>
    <row r="47" spans="1:20" ht="15.6" x14ac:dyDescent="0.3">
      <c r="A47" s="37"/>
      <c r="B47" s="37" t="str">
        <f>'Table 2.5a'!A2</f>
        <v>Table 2.5a   Revenue, Sales and Customers by customer type for certificated utilities ($000, MWh, Accounts), 2021</v>
      </c>
      <c r="C47" s="36"/>
      <c r="D47" s="37"/>
      <c r="E47" s="37"/>
      <c r="F47" s="37"/>
      <c r="G47" s="37"/>
      <c r="H47" s="37"/>
      <c r="I47" s="37"/>
      <c r="J47" s="37"/>
      <c r="K47" s="37"/>
      <c r="L47" s="43"/>
      <c r="M47" s="43"/>
      <c r="N47" s="43"/>
      <c r="O47" s="43"/>
      <c r="P47" s="43"/>
      <c r="Q47" s="43"/>
      <c r="R47" s="43"/>
      <c r="S47" s="43"/>
    </row>
    <row r="48" spans="1:20" ht="15.6" x14ac:dyDescent="0.3">
      <c r="A48" s="37"/>
      <c r="B48" s="37" t="str">
        <f>'Table 2.5b'!A2</f>
        <v>Table 2.5b   Average Annual Energy Use and Rates by Customer Type for certificated utilities (kWh/Customer, $/Customer, $/kWh), 2021</v>
      </c>
      <c r="C48" s="36"/>
      <c r="D48" s="37"/>
      <c r="E48" s="37"/>
      <c r="F48" s="37"/>
      <c r="G48" s="37"/>
      <c r="H48" s="37"/>
      <c r="I48" s="37"/>
      <c r="J48" s="37"/>
      <c r="K48" s="37"/>
      <c r="L48" s="43"/>
      <c r="M48" s="43"/>
      <c r="N48" s="43"/>
      <c r="O48" s="43"/>
      <c r="P48" s="43"/>
      <c r="Q48" s="43"/>
      <c r="R48" s="43"/>
      <c r="S48" s="43"/>
    </row>
    <row r="49" spans="1:19" ht="15.6" x14ac:dyDescent="0.3">
      <c r="A49" s="37"/>
      <c r="B49" s="37" t="str">
        <f>'Table 2.5c'!A2</f>
        <v>Table 2.5c   Average Residential Rates and PCE Payments ($/kWh), 2021</v>
      </c>
      <c r="C49" s="36"/>
      <c r="D49" s="37"/>
      <c r="E49" s="37"/>
      <c r="F49" s="37"/>
      <c r="G49" s="37"/>
      <c r="H49" s="37"/>
      <c r="I49" s="37"/>
      <c r="J49" s="37"/>
      <c r="K49" s="37"/>
      <c r="L49" s="43"/>
      <c r="M49" s="43"/>
      <c r="N49" s="43"/>
      <c r="O49" s="43"/>
      <c r="P49" s="43"/>
      <c r="Q49" s="43"/>
      <c r="R49" s="43"/>
      <c r="S49" s="43"/>
    </row>
    <row r="50" spans="1:19" ht="15.6" x14ac:dyDescent="0.3">
      <c r="A50" s="28"/>
      <c r="B50" s="25" t="s">
        <v>494</v>
      </c>
      <c r="C50" s="29"/>
      <c r="D50" s="28"/>
      <c r="E50" s="28"/>
      <c r="F50" s="28"/>
      <c r="G50" s="28"/>
      <c r="H50" s="28"/>
      <c r="I50" s="28"/>
      <c r="J50" s="28"/>
      <c r="K50" s="28"/>
      <c r="L50" s="43"/>
      <c r="M50" s="43"/>
      <c r="N50" s="43"/>
      <c r="O50" s="43"/>
      <c r="P50" s="43"/>
      <c r="Q50" s="43"/>
      <c r="R50" s="43"/>
      <c r="S50" s="43"/>
    </row>
    <row r="51" spans="1:19" ht="15.6" x14ac:dyDescent="0.3">
      <c r="A51" s="28"/>
      <c r="B51" s="25"/>
      <c r="C51" s="29" t="s">
        <v>492</v>
      </c>
      <c r="D51" s="28"/>
      <c r="E51" s="28"/>
      <c r="F51" s="28"/>
      <c r="G51" s="28"/>
      <c r="H51" s="28"/>
      <c r="I51" s="28"/>
      <c r="J51" s="28"/>
      <c r="K51" s="28"/>
      <c r="L51" s="43"/>
      <c r="M51" s="43"/>
      <c r="N51" s="43"/>
      <c r="O51" s="43"/>
      <c r="P51" s="43"/>
      <c r="Q51" s="43"/>
      <c r="R51" s="43"/>
      <c r="S51" s="43"/>
    </row>
    <row r="52" spans="1:19" ht="15.6" x14ac:dyDescent="0.3">
      <c r="A52" s="28"/>
      <c r="B52" s="28" t="str">
        <f>'Installed Capacity'!$A$2</f>
        <v>Installed Capacity by Prime Mover by Operators/Utilities in Alaska (kW, %), 1963-2021</v>
      </c>
      <c r="C52" s="26"/>
      <c r="D52" s="28"/>
      <c r="E52" s="28"/>
      <c r="F52" s="28"/>
      <c r="G52" s="28"/>
      <c r="H52" s="28"/>
      <c r="I52" s="28"/>
      <c r="J52" s="28"/>
      <c r="K52" s="28"/>
      <c r="L52" s="43"/>
      <c r="M52" s="43"/>
      <c r="N52" s="43"/>
      <c r="O52" s="43"/>
      <c r="P52" s="43"/>
      <c r="Q52" s="43"/>
      <c r="R52" s="43"/>
      <c r="S52" s="43"/>
    </row>
    <row r="53" spans="1:19" ht="15.6" x14ac:dyDescent="0.3">
      <c r="A53" s="28"/>
      <c r="B53" s="27"/>
      <c r="C53" s="29" t="s">
        <v>385</v>
      </c>
      <c r="D53" s="28"/>
      <c r="E53" s="28"/>
      <c r="F53" s="28"/>
      <c r="G53" s="28"/>
      <c r="H53" s="28"/>
      <c r="I53" s="28"/>
      <c r="J53" s="28"/>
      <c r="K53" s="28"/>
      <c r="L53" s="43"/>
      <c r="M53" s="43"/>
      <c r="N53" s="43"/>
      <c r="O53" s="43"/>
      <c r="P53" s="43"/>
      <c r="Q53" s="43"/>
      <c r="R53" s="43"/>
      <c r="S53" s="43"/>
    </row>
    <row r="54" spans="1:19" ht="15.6" x14ac:dyDescent="0.3">
      <c r="A54" s="28"/>
      <c r="B54" s="28" t="str">
        <f>Generation!$A$2</f>
        <v>Generation by Fuel Type by Operators/Utilities in Alaska (GWh), 1963-2021</v>
      </c>
      <c r="C54" s="26"/>
      <c r="D54" s="28"/>
      <c r="E54" s="28"/>
      <c r="F54" s="28"/>
      <c r="G54" s="28"/>
      <c r="H54" s="28"/>
      <c r="I54" s="28"/>
      <c r="J54" s="28"/>
      <c r="K54" s="28"/>
      <c r="L54" s="43"/>
      <c r="M54" s="43"/>
      <c r="N54" s="43"/>
      <c r="O54" s="43"/>
      <c r="P54" s="43"/>
      <c r="Q54" s="43"/>
      <c r="R54" s="43"/>
      <c r="S54" s="43"/>
    </row>
    <row r="55" spans="1:19" ht="15.6" x14ac:dyDescent="0.3">
      <c r="A55" s="28"/>
      <c r="B55" s="27"/>
      <c r="C55" s="29" t="s">
        <v>493</v>
      </c>
      <c r="D55" s="28"/>
      <c r="E55" s="28"/>
      <c r="F55" s="28"/>
      <c r="G55" s="28"/>
      <c r="H55" s="28"/>
      <c r="I55" s="28"/>
      <c r="J55" s="28"/>
      <c r="K55" s="28"/>
      <c r="L55" s="43"/>
      <c r="M55" s="43"/>
      <c r="N55" s="43"/>
      <c r="O55" s="43"/>
      <c r="P55" s="43"/>
      <c r="Q55" s="43"/>
      <c r="R55" s="43"/>
      <c r="S55" s="43"/>
    </row>
    <row r="56" spans="1:19" ht="15.6" x14ac:dyDescent="0.3">
      <c r="A56" s="28"/>
      <c r="B56" s="28" t="str">
        <f>'Sales-Revenue-Customers'!A2</f>
        <v>Sales, Revenue, and Customers by Customer Type by Certificated Utilities in Alaska (MWh, $000, Accounts), 1963-2021</v>
      </c>
      <c r="C56" s="26"/>
      <c r="D56" s="28"/>
      <c r="E56" s="28"/>
      <c r="F56" s="28"/>
      <c r="G56" s="28"/>
      <c r="H56" s="28"/>
      <c r="I56" s="28"/>
      <c r="J56" s="28"/>
      <c r="K56" s="28"/>
      <c r="L56" s="43"/>
      <c r="M56" s="43"/>
      <c r="N56" s="43"/>
      <c r="O56" s="43"/>
      <c r="P56" s="43"/>
      <c r="Q56" s="43"/>
      <c r="R56" s="43"/>
      <c r="S56" s="43"/>
    </row>
    <row r="57" spans="1:19" ht="15.6" x14ac:dyDescent="0.3">
      <c r="A57" s="28"/>
      <c r="B57" s="28" t="s">
        <v>2560</v>
      </c>
      <c r="C57" s="26"/>
      <c r="D57" s="28"/>
      <c r="E57" s="28"/>
      <c r="F57" s="28"/>
      <c r="G57" s="28"/>
      <c r="H57" s="28"/>
      <c r="I57" s="28"/>
      <c r="J57" s="28"/>
      <c r="K57" s="28"/>
      <c r="L57" s="43"/>
      <c r="M57" s="43"/>
      <c r="N57" s="43"/>
      <c r="O57" s="43"/>
      <c r="P57" s="43"/>
      <c r="Q57" s="43"/>
      <c r="R57" s="43"/>
      <c r="S57" s="43"/>
    </row>
    <row r="58" spans="1:19" ht="15.6" x14ac:dyDescent="0.3">
      <c r="A58" s="43"/>
      <c r="B58" s="51"/>
      <c r="C58" s="43"/>
      <c r="D58" s="43"/>
      <c r="E58" s="43"/>
      <c r="F58" s="43"/>
      <c r="G58" s="43"/>
      <c r="H58" s="43"/>
      <c r="I58" s="43"/>
      <c r="J58" s="43"/>
      <c r="K58" s="43"/>
      <c r="L58" s="43"/>
      <c r="M58" s="43"/>
      <c r="N58" s="43"/>
      <c r="O58" s="43"/>
      <c r="P58" s="43"/>
      <c r="Q58" s="43"/>
      <c r="R58" s="43"/>
      <c r="S58" s="43"/>
    </row>
    <row r="59" spans="1:19" ht="15.6" x14ac:dyDescent="0.3">
      <c r="A59" s="43"/>
      <c r="B59" s="51"/>
      <c r="C59" s="43"/>
      <c r="D59" s="43"/>
      <c r="E59" s="43"/>
      <c r="F59" s="43"/>
      <c r="G59" s="43"/>
      <c r="H59" s="43"/>
      <c r="I59" s="43"/>
      <c r="J59" s="43"/>
      <c r="K59" s="43"/>
    </row>
  </sheetData>
  <mergeCells count="2">
    <mergeCell ref="B37:C37"/>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K43"/>
  <sheetViews>
    <sheetView workbookViewId="0">
      <selection activeCell="A2" sqref="A2"/>
    </sheetView>
  </sheetViews>
  <sheetFormatPr defaultRowHeight="14.4" x14ac:dyDescent="0.3"/>
  <cols>
    <col min="1" max="1" width="28.5546875" customWidth="1"/>
    <col min="2" max="2" width="7.5546875" bestFit="1" customWidth="1"/>
    <col min="4" max="4" width="8.88671875" bestFit="1" customWidth="1"/>
    <col min="6" max="6" width="7.5546875" bestFit="1" customWidth="1"/>
    <col min="7" max="7" width="7.5546875" customWidth="1"/>
    <col min="8" max="8" width="6.109375" bestFit="1" customWidth="1"/>
    <col min="9" max="9" width="6.109375" customWidth="1"/>
    <col min="10" max="10" width="12" bestFit="1" customWidth="1"/>
    <col min="11" max="11" width="12" customWidth="1"/>
  </cols>
  <sheetData>
    <row r="1" spans="1:11" ht="15.6" x14ac:dyDescent="0.3">
      <c r="A1" s="349" t="s">
        <v>2512</v>
      </c>
      <c r="B1" s="350"/>
      <c r="C1" s="350"/>
      <c r="D1" s="350"/>
    </row>
    <row r="2" spans="1:11" x14ac:dyDescent="0.3">
      <c r="A2" s="3" t="s">
        <v>2660</v>
      </c>
    </row>
    <row r="3" spans="1:11" ht="43.2" x14ac:dyDescent="0.3">
      <c r="A3" s="2" t="s">
        <v>0</v>
      </c>
      <c r="B3" s="2" t="s">
        <v>37</v>
      </c>
      <c r="C3" s="2" t="s">
        <v>38</v>
      </c>
      <c r="D3" s="2" t="s">
        <v>39</v>
      </c>
      <c r="E3" s="2" t="s">
        <v>40</v>
      </c>
      <c r="F3" s="2" t="s">
        <v>34</v>
      </c>
      <c r="G3" s="127" t="s">
        <v>2509</v>
      </c>
      <c r="H3" s="2" t="s">
        <v>1324</v>
      </c>
      <c r="I3" s="2" t="s">
        <v>50</v>
      </c>
      <c r="J3" s="2" t="s">
        <v>35</v>
      </c>
      <c r="K3" s="127" t="s">
        <v>36</v>
      </c>
    </row>
    <row r="4" spans="1:11" x14ac:dyDescent="0.3">
      <c r="A4" s="4" t="s">
        <v>4</v>
      </c>
      <c r="B4" s="11">
        <v>106356.58199999999</v>
      </c>
      <c r="C4" s="11">
        <v>0</v>
      </c>
      <c r="D4" s="11">
        <v>0</v>
      </c>
      <c r="E4" s="11">
        <v>3961.1370000000002</v>
      </c>
      <c r="F4" s="11">
        <v>0</v>
      </c>
      <c r="G4" s="11">
        <v>0</v>
      </c>
      <c r="H4" s="11">
        <v>0</v>
      </c>
      <c r="I4" s="11">
        <v>0</v>
      </c>
      <c r="J4" s="11">
        <v>110317.719</v>
      </c>
      <c r="K4" s="231">
        <v>1.6473799127561903E-2</v>
      </c>
    </row>
    <row r="5" spans="1:11" x14ac:dyDescent="0.3">
      <c r="A5" s="5" t="s">
        <v>5</v>
      </c>
      <c r="B5" s="11">
        <v>52435.453999999998</v>
      </c>
      <c r="C5" s="11">
        <v>0</v>
      </c>
      <c r="D5" s="11">
        <v>0</v>
      </c>
      <c r="E5" s="11">
        <v>0</v>
      </c>
      <c r="F5" s="11">
        <v>3092.9919999999997</v>
      </c>
      <c r="G5" s="11">
        <v>0</v>
      </c>
      <c r="H5" s="11">
        <v>0</v>
      </c>
      <c r="I5" s="11">
        <v>0</v>
      </c>
      <c r="J5" s="11">
        <v>55528.445999999996</v>
      </c>
      <c r="K5" s="231">
        <v>8.2920900972369462E-3</v>
      </c>
    </row>
    <row r="6" spans="1:11" x14ac:dyDescent="0.3">
      <c r="A6" s="12" t="s">
        <v>6</v>
      </c>
      <c r="B6" s="11">
        <v>56018.92</v>
      </c>
      <c r="C6" s="11">
        <v>0</v>
      </c>
      <c r="D6" s="11">
        <v>0</v>
      </c>
      <c r="E6" s="11">
        <v>3693.355</v>
      </c>
      <c r="F6" s="11">
        <v>18.141999999999999</v>
      </c>
      <c r="G6" s="11">
        <v>0</v>
      </c>
      <c r="H6" s="11">
        <v>0</v>
      </c>
      <c r="I6" s="11">
        <v>0</v>
      </c>
      <c r="J6" s="11">
        <v>59730.417000000001</v>
      </c>
      <c r="K6" s="231">
        <v>8.9195724891983005E-3</v>
      </c>
    </row>
    <row r="7" spans="1:11" x14ac:dyDescent="0.3">
      <c r="A7" s="5" t="s">
        <v>7</v>
      </c>
      <c r="B7" s="11">
        <v>55212.749000000003</v>
      </c>
      <c r="C7" s="11">
        <v>0</v>
      </c>
      <c r="D7" s="11">
        <v>0</v>
      </c>
      <c r="E7" s="11">
        <v>96491.682000000001</v>
      </c>
      <c r="F7" s="11">
        <v>0</v>
      </c>
      <c r="G7" s="11">
        <v>0</v>
      </c>
      <c r="H7" s="11">
        <v>-85</v>
      </c>
      <c r="I7" s="11">
        <v>0</v>
      </c>
      <c r="J7" s="11">
        <v>151619.43100000001</v>
      </c>
      <c r="K7" s="231">
        <v>2.2641404053407161E-2</v>
      </c>
    </row>
    <row r="8" spans="1:11" x14ac:dyDescent="0.3">
      <c r="A8" s="5" t="s">
        <v>8</v>
      </c>
      <c r="B8" s="11">
        <v>1974.72</v>
      </c>
      <c r="C8" s="11">
        <v>0</v>
      </c>
      <c r="D8" s="11">
        <v>0</v>
      </c>
      <c r="E8" s="11">
        <v>132333</v>
      </c>
      <c r="F8" s="11">
        <v>25237.999999999996</v>
      </c>
      <c r="G8" s="11">
        <v>0</v>
      </c>
      <c r="H8" s="11">
        <v>-537</v>
      </c>
      <c r="I8" s="11">
        <v>0</v>
      </c>
      <c r="J8" s="11">
        <v>159008.72</v>
      </c>
      <c r="K8" s="231">
        <v>2.3744850206798916E-2</v>
      </c>
    </row>
    <row r="9" spans="1:11" x14ac:dyDescent="0.3">
      <c r="A9" s="5" t="s">
        <v>9</v>
      </c>
      <c r="B9" s="11">
        <v>92853.093999999997</v>
      </c>
      <c r="C9" s="11">
        <v>0</v>
      </c>
      <c r="D9" s="11">
        <v>0</v>
      </c>
      <c r="E9" s="11">
        <v>0</v>
      </c>
      <c r="F9" s="11">
        <v>7908.817</v>
      </c>
      <c r="G9" s="11">
        <v>0</v>
      </c>
      <c r="H9" s="11">
        <v>0</v>
      </c>
      <c r="I9" s="11">
        <v>0</v>
      </c>
      <c r="J9" s="11">
        <v>100761.91099999999</v>
      </c>
      <c r="K9" s="231">
        <v>1.5046825628467445E-2</v>
      </c>
    </row>
    <row r="10" spans="1:11" x14ac:dyDescent="0.3">
      <c r="A10" s="5" t="s">
        <v>10</v>
      </c>
      <c r="B10" s="11">
        <v>30938.783999999996</v>
      </c>
      <c r="C10" s="11">
        <v>101314.97899999999</v>
      </c>
      <c r="D10" s="11">
        <v>0</v>
      </c>
      <c r="E10" s="11">
        <v>0</v>
      </c>
      <c r="F10" s="11">
        <v>0</v>
      </c>
      <c r="G10" s="11">
        <v>0</v>
      </c>
      <c r="H10" s="11">
        <v>0</v>
      </c>
      <c r="I10" s="11">
        <v>0</v>
      </c>
      <c r="J10" s="11">
        <v>132253.76299999998</v>
      </c>
      <c r="K10" s="231">
        <v>1.9749519345357187E-2</v>
      </c>
    </row>
    <row r="11" spans="1:11" x14ac:dyDescent="0.3">
      <c r="A11" s="5" t="s">
        <v>11</v>
      </c>
      <c r="B11" s="11">
        <v>33947.578000000009</v>
      </c>
      <c r="C11" s="11">
        <v>0</v>
      </c>
      <c r="D11" s="11">
        <v>0</v>
      </c>
      <c r="E11" s="11">
        <v>0</v>
      </c>
      <c r="F11" s="11">
        <v>2883.9839999999999</v>
      </c>
      <c r="G11" s="11">
        <v>665.96300000000008</v>
      </c>
      <c r="H11" s="11">
        <v>0</v>
      </c>
      <c r="I11" s="11">
        <v>0</v>
      </c>
      <c r="J11" s="11">
        <v>37497.525000000009</v>
      </c>
      <c r="K11" s="231">
        <v>5.5995238138556039E-3</v>
      </c>
    </row>
    <row r="12" spans="1:11" x14ac:dyDescent="0.3">
      <c r="A12" s="5" t="s">
        <v>12</v>
      </c>
      <c r="B12" s="11">
        <v>482672.33500000002</v>
      </c>
      <c r="C12" s="11">
        <v>3022151.9920000001</v>
      </c>
      <c r="D12" s="11">
        <v>752894.45299999998</v>
      </c>
      <c r="E12" s="11">
        <v>567393</v>
      </c>
      <c r="F12" s="11">
        <v>102061</v>
      </c>
      <c r="G12" s="11">
        <v>1577</v>
      </c>
      <c r="H12" s="11">
        <v>-3433</v>
      </c>
      <c r="I12" s="11">
        <v>0</v>
      </c>
      <c r="J12" s="11">
        <v>4925316.78</v>
      </c>
      <c r="K12" s="231">
        <v>0.73549997234197717</v>
      </c>
    </row>
    <row r="13" spans="1:11" x14ac:dyDescent="0.3">
      <c r="A13" t="s">
        <v>13</v>
      </c>
      <c r="B13" s="11">
        <v>19973.041000000001</v>
      </c>
      <c r="C13" s="11">
        <v>0</v>
      </c>
      <c r="D13" s="11">
        <v>0</v>
      </c>
      <c r="E13" s="11">
        <v>907980.83600000001</v>
      </c>
      <c r="F13" s="11">
        <v>0</v>
      </c>
      <c r="G13" s="11">
        <v>0</v>
      </c>
      <c r="H13" s="11">
        <v>0</v>
      </c>
      <c r="I13" s="11">
        <v>0</v>
      </c>
      <c r="J13" s="11">
        <v>927953.87699999998</v>
      </c>
      <c r="K13" s="231">
        <v>0.13857180793722071</v>
      </c>
    </row>
    <row r="14" spans="1:11" x14ac:dyDescent="0.3">
      <c r="A14" s="6" t="s">
        <v>14</v>
      </c>
      <c r="B14" s="11">
        <v>36550.337999999996</v>
      </c>
      <c r="C14" s="11">
        <v>0</v>
      </c>
      <c r="D14" s="11">
        <v>0</v>
      </c>
      <c r="E14" s="11">
        <v>0</v>
      </c>
      <c r="F14" s="11">
        <v>0</v>
      </c>
      <c r="G14" s="11">
        <v>17.11</v>
      </c>
      <c r="H14" s="11">
        <v>0</v>
      </c>
      <c r="I14" s="11">
        <v>0</v>
      </c>
      <c r="J14" s="11">
        <v>36567.447999999997</v>
      </c>
      <c r="K14" s="231">
        <v>5.4606349589186596E-3</v>
      </c>
    </row>
    <row r="15" spans="1:11" x14ac:dyDescent="0.3">
      <c r="A15" s="16" t="s">
        <v>15</v>
      </c>
      <c r="B15" s="17">
        <v>968933.59499999997</v>
      </c>
      <c r="C15" s="17">
        <v>3123466.9709999999</v>
      </c>
      <c r="D15" s="17">
        <v>752894.45299999998</v>
      </c>
      <c r="E15" s="17">
        <v>1711853.01</v>
      </c>
      <c r="F15" s="17">
        <v>141202.935</v>
      </c>
      <c r="G15" s="17">
        <v>2260.0730000000003</v>
      </c>
      <c r="H15" s="17">
        <v>-4055</v>
      </c>
      <c r="I15" s="17">
        <v>0</v>
      </c>
      <c r="J15" s="17">
        <v>6696556.0370000005</v>
      </c>
      <c r="K15" s="231">
        <v>1</v>
      </c>
    </row>
    <row r="16" spans="1:11" x14ac:dyDescent="0.3">
      <c r="A16" s="2" t="s">
        <v>41</v>
      </c>
      <c r="B16" s="233">
        <v>0.14469132934099568</v>
      </c>
      <c r="C16" s="233">
        <v>0.4664288559286493</v>
      </c>
      <c r="D16" s="233">
        <v>0.11243009822363709</v>
      </c>
      <c r="E16" s="233">
        <v>0.25563185024385987</v>
      </c>
      <c r="F16" s="233">
        <v>2.1085903592805249E-2</v>
      </c>
      <c r="G16" s="233">
        <v>3.374978104435446E-4</v>
      </c>
      <c r="H16" s="233">
        <v>-6.0553514039085154E-4</v>
      </c>
      <c r="I16" s="233">
        <v>0</v>
      </c>
      <c r="J16" s="233">
        <v>1</v>
      </c>
      <c r="K16" s="232"/>
    </row>
    <row r="18" spans="1:10" x14ac:dyDescent="0.3">
      <c r="A18" t="s">
        <v>2152</v>
      </c>
      <c r="J18" s="12"/>
    </row>
    <row r="19" spans="1:10" ht="28.8" customHeight="1" x14ac:dyDescent="0.3">
      <c r="A19" s="446" t="s">
        <v>2661</v>
      </c>
      <c r="B19" s="446"/>
      <c r="C19" s="446"/>
      <c r="D19" s="446"/>
      <c r="E19" s="446"/>
      <c r="F19" s="446"/>
      <c r="G19" s="446"/>
      <c r="H19" s="446"/>
      <c r="I19" s="446"/>
      <c r="J19" s="446"/>
    </row>
    <row r="26" spans="1:10" x14ac:dyDescent="0.3">
      <c r="G26" s="12"/>
    </row>
    <row r="27" spans="1:10" x14ac:dyDescent="0.3">
      <c r="G27" s="12"/>
    </row>
    <row r="31" spans="1:10" x14ac:dyDescent="0.3">
      <c r="A31" t="s">
        <v>2136</v>
      </c>
    </row>
    <row r="32" spans="1:10" x14ac:dyDescent="0.3">
      <c r="A32" s="4" t="s">
        <v>4</v>
      </c>
      <c r="B32" s="11">
        <v>107596.109</v>
      </c>
      <c r="C32" s="11">
        <v>0</v>
      </c>
      <c r="D32" s="11">
        <v>0</v>
      </c>
      <c r="E32" s="11">
        <v>3930.3300000000008</v>
      </c>
      <c r="F32" s="11">
        <v>0</v>
      </c>
      <c r="G32" s="11">
        <v>0</v>
      </c>
      <c r="H32" s="11">
        <v>119.38499999999999</v>
      </c>
      <c r="I32" s="12"/>
    </row>
    <row r="33" spans="1:9" x14ac:dyDescent="0.3">
      <c r="A33" s="5" t="s">
        <v>5</v>
      </c>
      <c r="B33" s="11">
        <v>50146.270999999986</v>
      </c>
      <c r="C33" s="11">
        <v>0</v>
      </c>
      <c r="D33" s="11">
        <v>0</v>
      </c>
      <c r="E33" s="11">
        <v>0</v>
      </c>
      <c r="F33" s="11">
        <v>3876.9070000000002</v>
      </c>
      <c r="G33" s="11">
        <v>0</v>
      </c>
      <c r="H33" s="11">
        <v>0</v>
      </c>
      <c r="I33" s="12"/>
    </row>
    <row r="34" spans="1:9" x14ac:dyDescent="0.3">
      <c r="A34" s="12" t="s">
        <v>6</v>
      </c>
      <c r="B34" s="11">
        <v>52781.131999999998</v>
      </c>
      <c r="C34" s="11">
        <v>0</v>
      </c>
      <c r="D34" s="11">
        <v>0</v>
      </c>
      <c r="E34" s="11">
        <v>4100.6040000000003</v>
      </c>
      <c r="F34" s="11">
        <v>0</v>
      </c>
      <c r="G34" s="11">
        <v>0</v>
      </c>
      <c r="H34" s="11">
        <v>0</v>
      </c>
      <c r="I34" s="12"/>
    </row>
    <row r="35" spans="1:9" x14ac:dyDescent="0.3">
      <c r="A35" s="5" t="s">
        <v>7</v>
      </c>
      <c r="B35" s="11">
        <v>50844.920999999995</v>
      </c>
      <c r="C35" s="11">
        <v>0</v>
      </c>
      <c r="D35" s="11">
        <v>0</v>
      </c>
      <c r="E35" s="11">
        <v>88096.937000000005</v>
      </c>
      <c r="F35" s="11">
        <v>0</v>
      </c>
      <c r="G35" s="11">
        <v>0</v>
      </c>
      <c r="H35" s="11">
        <v>-71</v>
      </c>
      <c r="I35" s="12"/>
    </row>
    <row r="36" spans="1:9" x14ac:dyDescent="0.3">
      <c r="A36" s="5" t="s">
        <v>8</v>
      </c>
      <c r="B36" s="11">
        <v>1823.2280000000001</v>
      </c>
      <c r="C36" s="11">
        <v>0</v>
      </c>
      <c r="D36" s="11">
        <v>0</v>
      </c>
      <c r="E36" s="11">
        <v>126532.60000000002</v>
      </c>
      <c r="F36" s="11">
        <v>24682</v>
      </c>
      <c r="G36" s="11">
        <v>0</v>
      </c>
      <c r="H36" s="11">
        <v>-516</v>
      </c>
      <c r="I36" s="12"/>
    </row>
    <row r="37" spans="1:9" x14ac:dyDescent="0.3">
      <c r="A37" s="5" t="s">
        <v>9</v>
      </c>
      <c r="B37" s="11">
        <v>91644.353999999992</v>
      </c>
      <c r="C37" s="11">
        <v>0</v>
      </c>
      <c r="D37" s="11">
        <v>0</v>
      </c>
      <c r="E37" s="11">
        <v>0</v>
      </c>
      <c r="F37" s="11">
        <v>7304.9059999999999</v>
      </c>
      <c r="G37" s="11">
        <v>0</v>
      </c>
      <c r="H37" s="11">
        <v>0</v>
      </c>
      <c r="I37" s="12"/>
    </row>
    <row r="38" spans="1:9" x14ac:dyDescent="0.3">
      <c r="A38" s="5" t="s">
        <v>10</v>
      </c>
      <c r="B38" s="11">
        <v>29205.417999999998</v>
      </c>
      <c r="C38" s="11">
        <v>110443.41499999999</v>
      </c>
      <c r="D38" s="11">
        <v>0</v>
      </c>
      <c r="E38" s="11">
        <v>0</v>
      </c>
      <c r="F38" s="11">
        <v>0</v>
      </c>
      <c r="G38" s="11">
        <v>0</v>
      </c>
      <c r="H38" s="11">
        <v>0</v>
      </c>
      <c r="I38" s="12"/>
    </row>
    <row r="39" spans="1:9" x14ac:dyDescent="0.3">
      <c r="A39" s="5" t="s">
        <v>11</v>
      </c>
      <c r="B39" s="11">
        <v>32571.558000000005</v>
      </c>
      <c r="C39" s="11">
        <v>0</v>
      </c>
      <c r="D39" s="11">
        <v>0</v>
      </c>
      <c r="E39" s="11">
        <v>0</v>
      </c>
      <c r="F39" s="11">
        <v>4054.683</v>
      </c>
      <c r="G39" s="11">
        <v>181.92</v>
      </c>
      <c r="H39" s="11">
        <v>0</v>
      </c>
      <c r="I39" s="12"/>
    </row>
    <row r="40" spans="1:9" x14ac:dyDescent="0.3">
      <c r="A40" s="5" t="s">
        <v>12</v>
      </c>
      <c r="B40" s="11">
        <v>576868.39900000009</v>
      </c>
      <c r="C40" s="11">
        <v>2569261.6379999998</v>
      </c>
      <c r="D40" s="11">
        <v>721788.94299999997</v>
      </c>
      <c r="E40" s="11">
        <v>697670</v>
      </c>
      <c r="F40" s="11">
        <v>97138</v>
      </c>
      <c r="G40" s="297">
        <f>1177+'Table 2.3b'!$L$178</f>
        <v>1177</v>
      </c>
      <c r="H40" s="11">
        <v>-2810</v>
      </c>
      <c r="I40" s="12"/>
    </row>
    <row r="41" spans="1:9" x14ac:dyDescent="0.3">
      <c r="A41" t="s">
        <v>13</v>
      </c>
      <c r="B41" s="11">
        <v>19620.172000000002</v>
      </c>
      <c r="C41" s="11">
        <v>0</v>
      </c>
      <c r="D41" s="11">
        <v>0</v>
      </c>
      <c r="E41" s="11">
        <v>748994.33199999994</v>
      </c>
      <c r="F41" s="11">
        <v>0</v>
      </c>
      <c r="G41" s="11">
        <v>0</v>
      </c>
      <c r="H41" s="11">
        <v>0</v>
      </c>
      <c r="I41" s="12"/>
    </row>
    <row r="42" spans="1:9" x14ac:dyDescent="0.3">
      <c r="A42" s="6" t="s">
        <v>14</v>
      </c>
      <c r="B42" s="11">
        <v>36968.743000000002</v>
      </c>
      <c r="C42" s="11">
        <v>0</v>
      </c>
      <c r="D42" s="11">
        <v>0</v>
      </c>
      <c r="E42" s="11">
        <v>0</v>
      </c>
      <c r="F42" s="11">
        <v>0</v>
      </c>
      <c r="G42" s="11">
        <v>33.677999999999997</v>
      </c>
      <c r="H42" s="11">
        <v>0</v>
      </c>
      <c r="I42" s="12"/>
    </row>
    <row r="43" spans="1:9" x14ac:dyDescent="0.3">
      <c r="G43" s="296">
        <f>G39+G40+G42</f>
        <v>1392.598</v>
      </c>
    </row>
  </sheetData>
  <mergeCells count="1">
    <mergeCell ref="A19:J19"/>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A2" sqref="A2"/>
    </sheetView>
  </sheetViews>
  <sheetFormatPr defaultRowHeight="14.4" x14ac:dyDescent="0.3"/>
  <cols>
    <col min="1" max="1" width="28.5546875" customWidth="1"/>
    <col min="2" max="2" width="12.88671875" customWidth="1"/>
    <col min="3" max="3" width="10.109375" bestFit="1" customWidth="1"/>
    <col min="4" max="4" width="11.6640625" bestFit="1" customWidth="1"/>
    <col min="6" max="8" width="13.109375" customWidth="1"/>
    <col min="9" max="9" width="11.6640625" customWidth="1"/>
    <col min="10" max="10" width="12.21875" customWidth="1"/>
  </cols>
  <sheetData>
    <row r="1" spans="1:4" ht="15.6" x14ac:dyDescent="0.3">
      <c r="A1" s="349" t="s">
        <v>2512</v>
      </c>
      <c r="B1" s="350"/>
      <c r="C1" s="350"/>
      <c r="D1" s="350"/>
    </row>
    <row r="2" spans="1:4" x14ac:dyDescent="0.3">
      <c r="A2" s="3" t="s">
        <v>2566</v>
      </c>
    </row>
    <row r="3" spans="1:4" x14ac:dyDescent="0.3">
      <c r="A3" s="2"/>
      <c r="B3" s="2" t="s">
        <v>37</v>
      </c>
      <c r="C3" s="2" t="s">
        <v>38</v>
      </c>
      <c r="D3" s="2" t="s">
        <v>39</v>
      </c>
    </row>
    <row r="4" spans="1:4" x14ac:dyDescent="0.3">
      <c r="A4" s="2" t="s">
        <v>0</v>
      </c>
      <c r="B4" s="2" t="s">
        <v>42</v>
      </c>
      <c r="C4" s="2" t="s">
        <v>43</v>
      </c>
      <c r="D4" s="2" t="s">
        <v>44</v>
      </c>
    </row>
    <row r="5" spans="1:4" x14ac:dyDescent="0.3">
      <c r="A5" t="s">
        <v>4</v>
      </c>
      <c r="B5" s="11">
        <v>6899748</v>
      </c>
      <c r="C5" s="11">
        <v>0</v>
      </c>
      <c r="D5" s="11">
        <v>0</v>
      </c>
    </row>
    <row r="6" spans="1:4" x14ac:dyDescent="0.3">
      <c r="A6" t="s">
        <v>5</v>
      </c>
      <c r="B6" s="11">
        <v>3569410</v>
      </c>
      <c r="C6" s="11">
        <v>0</v>
      </c>
      <c r="D6" s="11">
        <v>0</v>
      </c>
    </row>
    <row r="7" spans="1:4" x14ac:dyDescent="0.3">
      <c r="A7" t="s">
        <v>6</v>
      </c>
      <c r="B7" s="11">
        <v>3877954</v>
      </c>
      <c r="C7" s="11">
        <v>0</v>
      </c>
      <c r="D7" s="11">
        <v>0</v>
      </c>
    </row>
    <row r="8" spans="1:4" x14ac:dyDescent="0.3">
      <c r="A8" t="s">
        <v>7</v>
      </c>
      <c r="B8" s="11">
        <v>4137912</v>
      </c>
      <c r="C8" s="11">
        <v>0</v>
      </c>
      <c r="D8" s="11">
        <v>0</v>
      </c>
    </row>
    <row r="9" spans="1:4" x14ac:dyDescent="0.3">
      <c r="A9" t="s">
        <v>8</v>
      </c>
      <c r="B9" s="11">
        <v>229374</v>
      </c>
      <c r="C9" s="11">
        <v>0</v>
      </c>
      <c r="D9" s="11">
        <v>0</v>
      </c>
    </row>
    <row r="10" spans="1:4" x14ac:dyDescent="0.3">
      <c r="A10" t="s">
        <v>9</v>
      </c>
      <c r="B10" s="11">
        <v>6933969</v>
      </c>
      <c r="C10" s="11">
        <v>0</v>
      </c>
      <c r="D10" s="11">
        <v>0</v>
      </c>
    </row>
    <row r="11" spans="1:4" x14ac:dyDescent="0.3">
      <c r="A11" t="s">
        <v>10</v>
      </c>
      <c r="B11" s="11">
        <v>2471214</v>
      </c>
      <c r="C11" s="11">
        <v>1471995</v>
      </c>
      <c r="D11" s="11">
        <v>0</v>
      </c>
    </row>
    <row r="12" spans="1:4" x14ac:dyDescent="0.3">
      <c r="A12" t="s">
        <v>11</v>
      </c>
      <c r="B12" s="11">
        <v>2458589</v>
      </c>
      <c r="C12" s="11">
        <v>0</v>
      </c>
      <c r="D12" s="11">
        <v>0</v>
      </c>
    </row>
    <row r="13" spans="1:4" x14ac:dyDescent="0.3">
      <c r="A13" t="s">
        <v>12</v>
      </c>
      <c r="B13" s="11">
        <v>37872408</v>
      </c>
      <c r="C13" s="11">
        <v>25085128</v>
      </c>
      <c r="D13" s="11">
        <v>590542</v>
      </c>
    </row>
    <row r="14" spans="1:4" x14ac:dyDescent="0.3">
      <c r="A14" t="s">
        <v>13</v>
      </c>
      <c r="B14" s="11">
        <v>1805451</v>
      </c>
      <c r="C14" s="11">
        <v>0</v>
      </c>
      <c r="D14" s="11">
        <v>0</v>
      </c>
    </row>
    <row r="15" spans="1:4" x14ac:dyDescent="0.3">
      <c r="A15" t="s">
        <v>14</v>
      </c>
      <c r="B15" s="11">
        <v>2801470</v>
      </c>
      <c r="C15" s="11">
        <v>0</v>
      </c>
      <c r="D15" s="11">
        <v>0</v>
      </c>
    </row>
    <row r="16" spans="1:4" x14ac:dyDescent="0.3">
      <c r="A16" s="2" t="s">
        <v>45</v>
      </c>
      <c r="B16" s="14">
        <v>73057499</v>
      </c>
      <c r="C16" s="14">
        <v>26557123</v>
      </c>
      <c r="D16" s="14">
        <v>590542</v>
      </c>
    </row>
    <row r="17" spans="1:4" x14ac:dyDescent="0.3">
      <c r="A17" s="77" t="s">
        <v>46</v>
      </c>
      <c r="B17" s="78">
        <v>0.13900000000000001</v>
      </c>
      <c r="C17" s="78">
        <v>1.0249999999999999</v>
      </c>
      <c r="D17" s="78">
        <v>19.536000000000001</v>
      </c>
    </row>
    <row r="18" spans="1:4" x14ac:dyDescent="0.3">
      <c r="A18" s="2" t="s">
        <v>47</v>
      </c>
      <c r="B18" s="14">
        <v>10154992.361000001</v>
      </c>
      <c r="C18" s="14">
        <v>27221051.074999999</v>
      </c>
      <c r="D18" s="14">
        <v>11536828.512</v>
      </c>
    </row>
    <row r="19" spans="1:4" ht="28.8" x14ac:dyDescent="0.3">
      <c r="A19" s="10" t="s">
        <v>2107</v>
      </c>
      <c r="B19" s="150">
        <v>0.20761390522715417</v>
      </c>
      <c r="C19" s="150">
        <v>0.55652121805358512</v>
      </c>
      <c r="D19" s="150">
        <v>0.23586487671926057</v>
      </c>
    </row>
    <row r="20" spans="1:4" x14ac:dyDescent="0.3">
      <c r="B20" s="12"/>
      <c r="C20" s="12"/>
      <c r="D20" s="12"/>
    </row>
    <row r="21" spans="1:4" x14ac:dyDescent="0.3">
      <c r="A21" t="s">
        <v>2662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H20"/>
  <sheetViews>
    <sheetView workbookViewId="0">
      <selection activeCell="A2" sqref="A2"/>
    </sheetView>
  </sheetViews>
  <sheetFormatPr defaultRowHeight="14.4" x14ac:dyDescent="0.3"/>
  <cols>
    <col min="1" max="1" width="28.5546875" customWidth="1"/>
    <col min="2" max="2" width="11" bestFit="1" customWidth="1"/>
    <col min="3" max="3" width="11.5546875" bestFit="1" customWidth="1"/>
    <col min="5" max="5" width="12" bestFit="1" customWidth="1"/>
    <col min="6" max="6" width="10.109375" bestFit="1" customWidth="1"/>
  </cols>
  <sheetData>
    <row r="1" spans="1:8" ht="15.6" x14ac:dyDescent="0.3">
      <c r="A1" s="349" t="s">
        <v>2512</v>
      </c>
      <c r="B1" s="350"/>
      <c r="C1" s="350"/>
      <c r="D1" s="350"/>
    </row>
    <row r="2" spans="1:8" x14ac:dyDescent="0.3">
      <c r="A2" s="3" t="s">
        <v>2674</v>
      </c>
      <c r="B2" s="15"/>
      <c r="C2" s="15"/>
      <c r="D2" s="15"/>
      <c r="E2" s="15"/>
      <c r="F2" s="15"/>
    </row>
    <row r="3" spans="1:8" ht="43.2" x14ac:dyDescent="0.3">
      <c r="A3" s="2" t="s">
        <v>0</v>
      </c>
      <c r="B3" s="2" t="s">
        <v>48</v>
      </c>
      <c r="C3" s="2" t="s">
        <v>49</v>
      </c>
      <c r="D3" s="10" t="s">
        <v>50</v>
      </c>
      <c r="E3" s="2" t="s">
        <v>2117</v>
      </c>
      <c r="F3" s="10" t="s">
        <v>36</v>
      </c>
    </row>
    <row r="4" spans="1:8" x14ac:dyDescent="0.3">
      <c r="A4" t="s">
        <v>4</v>
      </c>
      <c r="B4" s="12">
        <v>6911.4369999999999</v>
      </c>
      <c r="C4" s="12">
        <v>42148.557999999997</v>
      </c>
      <c r="D4" s="12">
        <v>7628.1570000000011</v>
      </c>
      <c r="E4" s="12">
        <v>56688.151999999995</v>
      </c>
      <c r="F4" s="18">
        <v>9.6012825268298723E-3</v>
      </c>
    </row>
    <row r="5" spans="1:8" x14ac:dyDescent="0.3">
      <c r="A5" t="s">
        <v>5</v>
      </c>
      <c r="B5" s="12">
        <v>17510.619000000002</v>
      </c>
      <c r="C5" s="12">
        <v>13880.499000000002</v>
      </c>
      <c r="D5" s="12">
        <v>19916.640000000003</v>
      </c>
      <c r="E5" s="12">
        <v>51307.758000000002</v>
      </c>
      <c r="F5" s="18">
        <v>8.6900042248019595E-3</v>
      </c>
    </row>
    <row r="6" spans="1:8" x14ac:dyDescent="0.3">
      <c r="A6" t="s">
        <v>6</v>
      </c>
      <c r="B6" s="12">
        <v>13939.611999999999</v>
      </c>
      <c r="C6" s="12">
        <v>28872.608</v>
      </c>
      <c r="D6" s="12">
        <v>10978.153</v>
      </c>
      <c r="E6" s="12">
        <v>53790.373</v>
      </c>
      <c r="F6" s="18">
        <v>9.1104851750425965E-3</v>
      </c>
    </row>
    <row r="7" spans="1:8" x14ac:dyDescent="0.3">
      <c r="A7" t="s">
        <v>7</v>
      </c>
      <c r="B7" s="12">
        <v>21816.410000000003</v>
      </c>
      <c r="C7" s="12">
        <v>86189.233000000007</v>
      </c>
      <c r="D7" s="12">
        <v>3772.2379999999998</v>
      </c>
      <c r="E7" s="12">
        <v>111776.88100000001</v>
      </c>
      <c r="F7" s="18">
        <v>1.8931670491725363E-2</v>
      </c>
    </row>
    <row r="8" spans="1:8" x14ac:dyDescent="0.3">
      <c r="A8" t="s">
        <v>8</v>
      </c>
      <c r="B8" s="12">
        <v>39443.314999999995</v>
      </c>
      <c r="C8" s="12">
        <v>21934.874</v>
      </c>
      <c r="D8" s="12">
        <v>86890.103000000003</v>
      </c>
      <c r="E8" s="12">
        <v>148268.29200000002</v>
      </c>
      <c r="F8" s="18">
        <v>2.5112227353301438E-2</v>
      </c>
    </row>
    <row r="9" spans="1:8" x14ac:dyDescent="0.3">
      <c r="A9" t="s">
        <v>9</v>
      </c>
      <c r="B9" s="12">
        <v>34374.027999999991</v>
      </c>
      <c r="C9" s="12">
        <v>24849.035999999989</v>
      </c>
      <c r="D9" s="12">
        <v>35701.151000000013</v>
      </c>
      <c r="E9" s="12">
        <v>94924.215000000011</v>
      </c>
      <c r="F9" s="18">
        <v>1.6077331412259518E-2</v>
      </c>
    </row>
    <row r="10" spans="1:8" x14ac:dyDescent="0.3">
      <c r="A10" t="s">
        <v>10</v>
      </c>
      <c r="B10" s="12">
        <v>17981.350838291251</v>
      </c>
      <c r="C10" s="12">
        <v>106739.00716170874</v>
      </c>
      <c r="D10" s="12">
        <v>1359.0740000000001</v>
      </c>
      <c r="E10" s="12">
        <v>126079.432</v>
      </c>
      <c r="F10" s="18">
        <v>2.1354096133778273E-2</v>
      </c>
    </row>
    <row r="11" spans="1:8" x14ac:dyDescent="0.3">
      <c r="A11" t="s">
        <v>11</v>
      </c>
      <c r="B11" s="12">
        <v>13611.213</v>
      </c>
      <c r="C11" s="12">
        <v>12513.169</v>
      </c>
      <c r="D11" s="12">
        <v>8550.875</v>
      </c>
      <c r="E11" s="12">
        <v>34675.256999999998</v>
      </c>
      <c r="F11" s="18">
        <v>5.8729545310885279E-3</v>
      </c>
    </row>
    <row r="12" spans="1:8" x14ac:dyDescent="0.3">
      <c r="A12" t="s">
        <v>12</v>
      </c>
      <c r="B12" s="12">
        <v>1539332</v>
      </c>
      <c r="C12" s="12">
        <v>1843371</v>
      </c>
      <c r="D12" s="12">
        <v>966795</v>
      </c>
      <c r="E12" s="12">
        <v>4349498</v>
      </c>
      <c r="F12" s="18">
        <v>0.73667526060615762</v>
      </c>
    </row>
    <row r="13" spans="1:8" x14ac:dyDescent="0.3">
      <c r="A13" t="s">
        <v>13</v>
      </c>
      <c r="B13" s="12">
        <v>342017.25471585797</v>
      </c>
      <c r="C13" s="12">
        <v>318775.25328414224</v>
      </c>
      <c r="D13" s="12">
        <v>184657.67399999997</v>
      </c>
      <c r="E13" s="12">
        <v>845450.20799999998</v>
      </c>
      <c r="F13" s="18">
        <v>0.14319405418922601</v>
      </c>
      <c r="H13" s="12"/>
    </row>
    <row r="14" spans="1:8" x14ac:dyDescent="0.3">
      <c r="A14" t="s">
        <v>14</v>
      </c>
      <c r="B14" s="12">
        <v>12296.856</v>
      </c>
      <c r="C14" s="12">
        <v>10144.692999999997</v>
      </c>
      <c r="D14" s="12">
        <v>9326.9319999999989</v>
      </c>
      <c r="E14" s="12">
        <v>31768.481000000003</v>
      </c>
      <c r="F14" s="18">
        <v>5.3806333557888221E-3</v>
      </c>
    </row>
    <row r="15" spans="1:8" x14ac:dyDescent="0.3">
      <c r="A15" s="16" t="s">
        <v>15</v>
      </c>
      <c r="B15" s="17">
        <v>2059234.0955541492</v>
      </c>
      <c r="C15" s="17">
        <v>2509417.9304458508</v>
      </c>
      <c r="D15" s="17">
        <v>1335575.997</v>
      </c>
      <c r="E15" s="17">
        <v>5904227.0489999996</v>
      </c>
      <c r="F15" s="348">
        <v>1</v>
      </c>
    </row>
    <row r="16" spans="1:8" x14ac:dyDescent="0.3">
      <c r="A16" s="2" t="s">
        <v>41</v>
      </c>
      <c r="B16" s="150">
        <v>0.34877285010625092</v>
      </c>
      <c r="C16" s="150">
        <v>0.42502056740363187</v>
      </c>
      <c r="D16" s="150">
        <v>0.22620674745667288</v>
      </c>
      <c r="E16" s="150">
        <v>1</v>
      </c>
      <c r="F16" s="14"/>
    </row>
    <row r="17" spans="1:6" ht="31.5" customHeight="1" x14ac:dyDescent="0.3">
      <c r="A17" s="446" t="s">
        <v>2118</v>
      </c>
      <c r="B17" s="446"/>
      <c r="C17" s="446"/>
      <c r="D17" s="446"/>
      <c r="E17" s="446"/>
      <c r="F17" s="446"/>
    </row>
    <row r="18" spans="1:6" x14ac:dyDescent="0.3">
      <c r="B18" s="12"/>
      <c r="C18" s="12"/>
      <c r="D18" s="12"/>
      <c r="E18" s="12"/>
    </row>
    <row r="19" spans="1:6" x14ac:dyDescent="0.3">
      <c r="A19" t="s">
        <v>2511</v>
      </c>
      <c r="B19" s="12"/>
    </row>
    <row r="20" spans="1:6" x14ac:dyDescent="0.3">
      <c r="B20" s="12"/>
      <c r="C20" s="12"/>
      <c r="D20" s="12"/>
      <c r="E20" s="12"/>
    </row>
  </sheetData>
  <mergeCells count="1">
    <mergeCell ref="A17:F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H20"/>
  <sheetViews>
    <sheetView workbookViewId="0">
      <selection activeCell="A2" sqref="A2"/>
    </sheetView>
  </sheetViews>
  <sheetFormatPr defaultRowHeight="14.4" x14ac:dyDescent="0.3"/>
  <cols>
    <col min="1" max="1" width="28.5546875" customWidth="1"/>
    <col min="2" max="2" width="11" bestFit="1" customWidth="1"/>
    <col min="3" max="3" width="11.5546875" bestFit="1" customWidth="1"/>
    <col min="4" max="4" width="7.5546875" bestFit="1" customWidth="1"/>
    <col min="5" max="5" width="12" bestFit="1" customWidth="1"/>
    <col min="6" max="6" width="10.109375" bestFit="1" customWidth="1"/>
  </cols>
  <sheetData>
    <row r="1" spans="1:8" ht="15.6" x14ac:dyDescent="0.3">
      <c r="A1" s="349" t="s">
        <v>2512</v>
      </c>
      <c r="B1" s="350"/>
      <c r="C1" s="350"/>
      <c r="D1" s="350"/>
    </row>
    <row r="2" spans="1:8" x14ac:dyDescent="0.3">
      <c r="A2" s="3" t="s">
        <v>2567</v>
      </c>
    </row>
    <row r="3" spans="1:8" ht="43.2" x14ac:dyDescent="0.3">
      <c r="A3" s="2" t="s">
        <v>0</v>
      </c>
      <c r="B3" s="2" t="s">
        <v>48</v>
      </c>
      <c r="C3" s="2" t="s">
        <v>2119</v>
      </c>
      <c r="D3" s="2" t="s">
        <v>2120</v>
      </c>
      <c r="E3" s="2" t="s">
        <v>2117</v>
      </c>
      <c r="F3" s="10" t="s">
        <v>36</v>
      </c>
    </row>
    <row r="4" spans="1:8" x14ac:dyDescent="0.3">
      <c r="A4" t="s">
        <v>4</v>
      </c>
      <c r="B4" s="12">
        <v>3477.0652026045454</v>
      </c>
      <c r="C4" s="12">
        <v>18758.443394093181</v>
      </c>
      <c r="D4" s="12">
        <v>4161.8132273598485</v>
      </c>
      <c r="E4" s="12">
        <v>26397.321824057577</v>
      </c>
      <c r="F4" s="18">
        <v>2.1874334927446719E-2</v>
      </c>
      <c r="H4" s="12"/>
    </row>
    <row r="5" spans="1:8" x14ac:dyDescent="0.3">
      <c r="A5" t="s">
        <v>5</v>
      </c>
      <c r="B5" s="12">
        <v>7562.918441374999</v>
      </c>
      <c r="C5" s="12">
        <v>5488.2918099999997</v>
      </c>
      <c r="D5" s="12">
        <v>8482.7829263583317</v>
      </c>
      <c r="E5" s="12">
        <v>21533.993177733333</v>
      </c>
      <c r="F5" s="18">
        <v>1.7844301866479534E-2</v>
      </c>
      <c r="H5" s="12"/>
    </row>
    <row r="6" spans="1:8" x14ac:dyDescent="0.3">
      <c r="A6" t="s">
        <v>6</v>
      </c>
      <c r="B6" s="12">
        <v>7157.3472695250002</v>
      </c>
      <c r="C6" s="12">
        <v>14016.630713758337</v>
      </c>
      <c r="D6" s="12">
        <v>5646.5224675416666</v>
      </c>
      <c r="E6" s="12">
        <v>26820.500450825006</v>
      </c>
      <c r="F6" s="18">
        <v>2.2225005009727999E-2</v>
      </c>
      <c r="H6" s="12"/>
    </row>
    <row r="7" spans="1:8" x14ac:dyDescent="0.3">
      <c r="A7" t="s">
        <v>7</v>
      </c>
      <c r="B7" s="12">
        <v>7861.7566507166666</v>
      </c>
      <c r="C7" s="12">
        <v>26194.705271591665</v>
      </c>
      <c r="D7" s="12">
        <v>3658.9886587999999</v>
      </c>
      <c r="E7" s="12">
        <v>37715.450581108329</v>
      </c>
      <c r="F7" s="18">
        <v>3.1253185586382203E-2</v>
      </c>
      <c r="H7" s="12"/>
    </row>
    <row r="8" spans="1:8" x14ac:dyDescent="0.3">
      <c r="A8" t="s">
        <v>8</v>
      </c>
      <c r="B8" s="12">
        <v>7177.8917193749994</v>
      </c>
      <c r="C8" s="12">
        <v>3954.4497968999999</v>
      </c>
      <c r="D8" s="12">
        <v>13604.679389691666</v>
      </c>
      <c r="E8" s="12">
        <v>24737.020905966667</v>
      </c>
      <c r="F8" s="18">
        <v>2.0498514357286873E-2</v>
      </c>
      <c r="H8" s="12"/>
    </row>
    <row r="9" spans="1:8" x14ac:dyDescent="0.3">
      <c r="A9" t="s">
        <v>9</v>
      </c>
      <c r="B9" s="12">
        <v>16707.130302224999</v>
      </c>
      <c r="C9" s="12">
        <v>10577.63322593333</v>
      </c>
      <c r="D9" s="12">
        <v>15569.000236575004</v>
      </c>
      <c r="E9" s="12">
        <v>42853.763764733332</v>
      </c>
      <c r="F9" s="18">
        <v>3.551108660717036E-2</v>
      </c>
      <c r="H9" s="12"/>
    </row>
    <row r="10" spans="1:8" x14ac:dyDescent="0.3">
      <c r="A10" t="s">
        <v>10</v>
      </c>
      <c r="B10" s="12">
        <v>2883.3466968832199</v>
      </c>
      <c r="C10" s="12">
        <v>18534.193819783446</v>
      </c>
      <c r="D10" s="12">
        <v>194.95039166666663</v>
      </c>
      <c r="E10" s="12">
        <v>21612.490908333333</v>
      </c>
      <c r="F10" s="18">
        <v>1.7909349588427752E-2</v>
      </c>
      <c r="H10" s="12"/>
    </row>
    <row r="11" spans="1:8" x14ac:dyDescent="0.3">
      <c r="A11" t="s">
        <v>11</v>
      </c>
      <c r="B11" s="12">
        <v>6566.2451344499996</v>
      </c>
      <c r="C11" s="12">
        <v>5079.474258733333</v>
      </c>
      <c r="D11" s="12">
        <v>4680.9466537499993</v>
      </c>
      <c r="E11" s="12">
        <v>16326.666046933331</v>
      </c>
      <c r="F11" s="18">
        <v>1.3529211930647909E-2</v>
      </c>
      <c r="H11" s="12"/>
    </row>
    <row r="12" spans="1:8" x14ac:dyDescent="0.3">
      <c r="A12" t="s">
        <v>12</v>
      </c>
      <c r="B12" s="12">
        <v>352519.4</v>
      </c>
      <c r="C12" s="12">
        <v>332435.3</v>
      </c>
      <c r="D12" s="12">
        <v>166260</v>
      </c>
      <c r="E12" s="12">
        <v>851214.7</v>
      </c>
      <c r="F12" s="18">
        <v>0.7053653233108178</v>
      </c>
      <c r="H12" s="12"/>
    </row>
    <row r="13" spans="1:8" x14ac:dyDescent="0.3">
      <c r="A13" t="s">
        <v>13</v>
      </c>
      <c r="B13" s="12">
        <v>49802.983881262073</v>
      </c>
      <c r="C13" s="12">
        <v>44219.724141271254</v>
      </c>
      <c r="D13" s="12">
        <v>24443.806617408336</v>
      </c>
      <c r="E13" s="12">
        <v>118466.51463994167</v>
      </c>
      <c r="F13" s="18">
        <v>9.8168148882424353E-2</v>
      </c>
      <c r="H13" s="12"/>
    </row>
    <row r="14" spans="1:8" x14ac:dyDescent="0.3">
      <c r="A14" t="s">
        <v>14</v>
      </c>
      <c r="B14" s="12">
        <v>7206.6589574083328</v>
      </c>
      <c r="C14" s="12">
        <v>6149.9887881416671</v>
      </c>
      <c r="D14" s="12">
        <v>5736.3317648750008</v>
      </c>
      <c r="E14" s="12">
        <v>19092.979510425001</v>
      </c>
      <c r="F14" s="18">
        <v>1.5821537933188596E-2</v>
      </c>
      <c r="H14" s="12"/>
    </row>
    <row r="15" spans="1:8" x14ac:dyDescent="0.3">
      <c r="A15" s="16" t="s">
        <v>15</v>
      </c>
      <c r="B15" s="17">
        <v>468922.74425582483</v>
      </c>
      <c r="C15" s="17">
        <v>485408.83522020624</v>
      </c>
      <c r="D15" s="17">
        <v>252439.82233402654</v>
      </c>
      <c r="E15" s="17">
        <v>1206771.4018100575</v>
      </c>
      <c r="F15" s="348">
        <v>1</v>
      </c>
      <c r="H15" s="12"/>
    </row>
    <row r="16" spans="1:8" x14ac:dyDescent="0.3">
      <c r="A16" s="2" t="s">
        <v>41</v>
      </c>
      <c r="B16" s="150">
        <v>0.38857628176511261</v>
      </c>
      <c r="C16" s="150">
        <v>0.40223760232644978</v>
      </c>
      <c r="D16" s="150">
        <v>0.20918611590843772</v>
      </c>
      <c r="E16" s="150">
        <v>1</v>
      </c>
      <c r="F16" s="14"/>
      <c r="H16" s="12"/>
    </row>
    <row r="17" spans="1:6" ht="30.75" customHeight="1" x14ac:dyDescent="0.3">
      <c r="A17" s="446" t="s">
        <v>2118</v>
      </c>
      <c r="B17" s="446"/>
      <c r="C17" s="446"/>
      <c r="D17" s="446"/>
      <c r="E17" s="446"/>
      <c r="F17" s="446"/>
    </row>
    <row r="18" spans="1:6" x14ac:dyDescent="0.3">
      <c r="A18" s="446" t="s">
        <v>2121</v>
      </c>
      <c r="B18" s="446"/>
      <c r="C18" s="446"/>
      <c r="D18" s="446"/>
      <c r="E18" s="446"/>
      <c r="F18" s="446"/>
    </row>
    <row r="20" spans="1:6" x14ac:dyDescent="0.3">
      <c r="A20" t="s">
        <v>2511</v>
      </c>
      <c r="B20" s="12"/>
      <c r="C20" s="12"/>
      <c r="D20" s="12"/>
      <c r="E20" s="12"/>
      <c r="F20" s="12"/>
    </row>
  </sheetData>
  <mergeCells count="2">
    <mergeCell ref="A17:F17"/>
    <mergeCell ref="A18:F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9"/>
  <sheetViews>
    <sheetView workbookViewId="0">
      <selection activeCell="A2" sqref="A2"/>
    </sheetView>
  </sheetViews>
  <sheetFormatPr defaultRowHeight="14.4" x14ac:dyDescent="0.3"/>
  <cols>
    <col min="1" max="1" width="28.33203125" customWidth="1"/>
    <col min="2" max="2" width="11" bestFit="1" customWidth="1"/>
    <col min="3" max="3" width="11.5546875" bestFit="1" customWidth="1"/>
    <col min="4" max="4" width="7.44140625" customWidth="1"/>
    <col min="5" max="5" width="12" bestFit="1" customWidth="1"/>
    <col min="6" max="6" width="10.109375" bestFit="1" customWidth="1"/>
  </cols>
  <sheetData>
    <row r="1" spans="1:6" ht="15.6" x14ac:dyDescent="0.3">
      <c r="A1" s="349" t="s">
        <v>2512</v>
      </c>
      <c r="B1" s="350"/>
      <c r="C1" s="350"/>
      <c r="D1" s="350"/>
    </row>
    <row r="2" spans="1:6" x14ac:dyDescent="0.3">
      <c r="A2" s="363" t="s">
        <v>2568</v>
      </c>
    </row>
    <row r="3" spans="1:6" ht="43.2" customHeight="1" x14ac:dyDescent="0.3">
      <c r="A3" s="10" t="s">
        <v>0</v>
      </c>
      <c r="B3" s="10" t="s">
        <v>48</v>
      </c>
      <c r="C3" s="2" t="s">
        <v>49</v>
      </c>
      <c r="D3" s="10" t="s">
        <v>50</v>
      </c>
      <c r="E3" s="2" t="s">
        <v>35</v>
      </c>
      <c r="F3" s="10" t="s">
        <v>36</v>
      </c>
    </row>
    <row r="4" spans="1:6" x14ac:dyDescent="0.3">
      <c r="A4" t="s">
        <v>4</v>
      </c>
      <c r="B4" s="12">
        <v>1462.6643939393941</v>
      </c>
      <c r="C4" s="12">
        <v>182.619696969697</v>
      </c>
      <c r="D4" s="12">
        <v>676.04469696969704</v>
      </c>
      <c r="E4" s="12">
        <v>2321.3287878787878</v>
      </c>
      <c r="F4" s="18">
        <v>6.655961533742847E-3</v>
      </c>
    </row>
    <row r="5" spans="1:6" x14ac:dyDescent="0.3">
      <c r="A5" t="s">
        <v>5</v>
      </c>
      <c r="B5" s="12">
        <v>3322.3333333333335</v>
      </c>
      <c r="C5" s="12">
        <v>214.5</v>
      </c>
      <c r="D5" s="12">
        <v>956.99999999999989</v>
      </c>
      <c r="E5" s="12">
        <v>4493.8333333333339</v>
      </c>
      <c r="F5" s="18">
        <v>1.2885198323435392E-2</v>
      </c>
    </row>
    <row r="6" spans="1:6" x14ac:dyDescent="0.3">
      <c r="A6" t="s">
        <v>6</v>
      </c>
      <c r="B6" s="12">
        <v>3082.8750000000005</v>
      </c>
      <c r="C6" s="12">
        <v>253.90833333333333</v>
      </c>
      <c r="D6" s="12">
        <v>1424.4</v>
      </c>
      <c r="E6" s="12">
        <v>4761.1833333333334</v>
      </c>
      <c r="F6" s="18">
        <v>1.3651772763617221E-2</v>
      </c>
    </row>
    <row r="7" spans="1:6" x14ac:dyDescent="0.3">
      <c r="A7" t="s">
        <v>7</v>
      </c>
      <c r="B7" s="12">
        <v>4336.5833333333339</v>
      </c>
      <c r="C7" s="12">
        <v>945.08333333333326</v>
      </c>
      <c r="D7" s="12">
        <v>791.66666666666674</v>
      </c>
      <c r="E7" s="12">
        <v>6073.333333333333</v>
      </c>
      <c r="F7" s="18">
        <v>1.7414109220264273E-2</v>
      </c>
    </row>
    <row r="8" spans="1:6" x14ac:dyDescent="0.3">
      <c r="A8" t="s">
        <v>8</v>
      </c>
      <c r="B8" s="12">
        <v>5153.166666666667</v>
      </c>
      <c r="C8" s="12">
        <v>1132.0833333333333</v>
      </c>
      <c r="D8" s="12">
        <v>185.16666666666666</v>
      </c>
      <c r="E8" s="12">
        <v>6470.4166666666661</v>
      </c>
      <c r="F8" s="18">
        <v>1.8552668913383911E-2</v>
      </c>
    </row>
    <row r="9" spans="1:6" x14ac:dyDescent="0.3">
      <c r="A9" t="s">
        <v>9</v>
      </c>
      <c r="B9" s="12">
        <v>6534</v>
      </c>
      <c r="C9" s="12">
        <v>402.66666666666674</v>
      </c>
      <c r="D9" s="12">
        <v>2194.166666666667</v>
      </c>
      <c r="E9" s="12">
        <v>9130.8333333333321</v>
      </c>
      <c r="F9" s="18">
        <v>2.6180899386173934E-2</v>
      </c>
    </row>
    <row r="10" spans="1:6" x14ac:dyDescent="0.3">
      <c r="A10" t="s">
        <v>10</v>
      </c>
      <c r="B10" s="12">
        <v>2287.1666666666665</v>
      </c>
      <c r="C10" s="12">
        <v>683.83333333333337</v>
      </c>
      <c r="D10" s="12">
        <v>458.66666666666669</v>
      </c>
      <c r="E10" s="12">
        <v>3429.6666666666665</v>
      </c>
      <c r="F10" s="18">
        <v>9.8339061343193802E-3</v>
      </c>
    </row>
    <row r="11" spans="1:6" x14ac:dyDescent="0.3">
      <c r="A11" t="s">
        <v>11</v>
      </c>
      <c r="B11" s="12">
        <v>2051.1666666666665</v>
      </c>
      <c r="C11" s="12">
        <v>124.25</v>
      </c>
      <c r="D11" s="12">
        <v>426.08333333333337</v>
      </c>
      <c r="E11" s="12">
        <v>2601.5</v>
      </c>
      <c r="F11" s="18">
        <v>7.4592983210511818E-3</v>
      </c>
    </row>
    <row r="12" spans="1:6" x14ac:dyDescent="0.3">
      <c r="A12" t="s">
        <v>12</v>
      </c>
      <c r="B12" s="12">
        <v>226365</v>
      </c>
      <c r="C12" s="12">
        <v>33998</v>
      </c>
      <c r="D12" s="12">
        <v>571</v>
      </c>
      <c r="E12" s="12">
        <v>260934</v>
      </c>
      <c r="F12" s="18">
        <v>0.74817780054013805</v>
      </c>
    </row>
    <row r="13" spans="1:6" x14ac:dyDescent="0.3">
      <c r="A13" t="s">
        <v>13</v>
      </c>
      <c r="B13" s="12">
        <v>33592.604897461228</v>
      </c>
      <c r="C13" s="12">
        <v>7670.6196972572225</v>
      </c>
      <c r="D13" s="12">
        <v>2575.5254052815485</v>
      </c>
      <c r="E13" s="12">
        <v>43838.750000000015</v>
      </c>
      <c r="F13" s="18">
        <v>0.12569914060041615</v>
      </c>
    </row>
    <row r="14" spans="1:6" x14ac:dyDescent="0.3">
      <c r="A14" t="s">
        <v>14</v>
      </c>
      <c r="B14" s="12">
        <v>3330.6388888888891</v>
      </c>
      <c r="C14" s="12">
        <v>316.08333333333331</v>
      </c>
      <c r="D14" s="12">
        <v>1057.7777777777778</v>
      </c>
      <c r="E14" s="12">
        <v>4704.4999999999991</v>
      </c>
      <c r="F14" s="18">
        <v>1.3489244263457727E-2</v>
      </c>
    </row>
    <row r="15" spans="1:6" x14ac:dyDescent="0.3">
      <c r="A15" s="16" t="s">
        <v>15</v>
      </c>
      <c r="B15" s="17">
        <v>291518.19984695618</v>
      </c>
      <c r="C15" s="17">
        <v>45923.647727560252</v>
      </c>
      <c r="D15" s="17">
        <v>11317.497880029023</v>
      </c>
      <c r="E15" s="17">
        <v>348759.34545454546</v>
      </c>
      <c r="F15" s="348">
        <v>1</v>
      </c>
    </row>
    <row r="16" spans="1:6" x14ac:dyDescent="0.3">
      <c r="A16" s="2" t="s">
        <v>41</v>
      </c>
      <c r="B16" s="150">
        <v>0.8358720809818424</v>
      </c>
      <c r="C16" s="150">
        <v>0.13167718177618148</v>
      </c>
      <c r="D16" s="150">
        <v>3.2450737241976092E-2</v>
      </c>
      <c r="E16" s="150">
        <v>1</v>
      </c>
      <c r="F16" s="14"/>
    </row>
    <row r="17" spans="1:6" ht="33.75" customHeight="1" x14ac:dyDescent="0.3">
      <c r="A17" s="446" t="s">
        <v>2099</v>
      </c>
      <c r="B17" s="446"/>
      <c r="C17" s="446"/>
      <c r="D17" s="446"/>
      <c r="E17" s="446"/>
      <c r="F17" s="446"/>
    </row>
    <row r="18" spans="1:6" x14ac:dyDescent="0.3">
      <c r="B18" s="12"/>
      <c r="C18" s="12"/>
      <c r="D18" s="12"/>
      <c r="E18" s="12"/>
    </row>
    <row r="19" spans="1:6" x14ac:dyDescent="0.3">
      <c r="A19" t="s">
        <v>2511</v>
      </c>
      <c r="D19" s="12"/>
    </row>
  </sheetData>
  <mergeCells count="1">
    <mergeCell ref="A17:F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82"/>
  <sheetViews>
    <sheetView workbookViewId="0">
      <pane xSplit="3" ySplit="4" topLeftCell="D5" activePane="bottomRight" state="frozen"/>
      <selection pane="topRight"/>
      <selection pane="bottomLeft"/>
      <selection pane="bottomRight" activeCell="A2" sqref="A2"/>
    </sheetView>
  </sheetViews>
  <sheetFormatPr defaultRowHeight="14.4" x14ac:dyDescent="0.3"/>
  <cols>
    <col min="1" max="1" width="11" style="125" customWidth="1"/>
    <col min="2" max="2" width="7" style="125" bestFit="1" customWidth="1"/>
    <col min="3" max="3" width="15.5546875" style="24" customWidth="1"/>
    <col min="4" max="4" width="35.88671875" style="24" customWidth="1"/>
    <col min="5" max="5" width="26.44140625" style="24" customWidth="1"/>
    <col min="6" max="6" width="22.88671875" style="24" bestFit="1" customWidth="1"/>
    <col min="7" max="7" width="18" style="125" bestFit="1" customWidth="1"/>
    <col min="8" max="8" width="9.109375" style="125" bestFit="1" customWidth="1"/>
    <col min="9" max="9" width="9.5546875" style="125" customWidth="1"/>
    <col min="10" max="10" width="12.44140625" style="124" customWidth="1"/>
    <col min="11" max="11" width="12.88671875" style="125" customWidth="1"/>
    <col min="12" max="12" width="10.5546875" style="125" bestFit="1" customWidth="1"/>
    <col min="13" max="13" width="9.5546875" style="125" bestFit="1" customWidth="1"/>
    <col min="14" max="14" width="10.5546875" style="125" bestFit="1" customWidth="1"/>
    <col min="15" max="15" width="10.5546875" style="125" customWidth="1"/>
    <col min="16" max="16" width="32" style="24" customWidth="1"/>
  </cols>
  <sheetData>
    <row r="1" spans="1:17" ht="15.6" x14ac:dyDescent="0.3">
      <c r="A1" s="349" t="s">
        <v>2512</v>
      </c>
      <c r="B1" s="350"/>
      <c r="C1" s="350"/>
      <c r="D1" s="350"/>
    </row>
    <row r="2" spans="1:17" x14ac:dyDescent="0.3">
      <c r="A2" s="72" t="s">
        <v>2679</v>
      </c>
      <c r="B2" s="72"/>
      <c r="I2" s="223"/>
      <c r="J2" s="223"/>
    </row>
    <row r="3" spans="1:17" x14ac:dyDescent="0.3">
      <c r="A3" s="126"/>
      <c r="B3" s="72"/>
      <c r="I3" s="223"/>
      <c r="J3" s="223"/>
    </row>
    <row r="4" spans="1:17" s="145" customFormat="1" ht="43.2" x14ac:dyDescent="0.3">
      <c r="A4" s="123" t="s">
        <v>1388</v>
      </c>
      <c r="B4" s="123" t="s">
        <v>529</v>
      </c>
      <c r="C4" s="123" t="s">
        <v>1338</v>
      </c>
      <c r="D4" s="121" t="s">
        <v>52</v>
      </c>
      <c r="E4" s="411" t="s">
        <v>53</v>
      </c>
      <c r="F4" s="122" t="s">
        <v>530</v>
      </c>
      <c r="G4" s="121" t="s">
        <v>0</v>
      </c>
      <c r="H4" s="410" t="s">
        <v>55</v>
      </c>
      <c r="I4" s="122" t="s">
        <v>31</v>
      </c>
      <c r="J4" s="122" t="s">
        <v>410</v>
      </c>
      <c r="K4" s="410" t="s">
        <v>33</v>
      </c>
      <c r="L4" s="410" t="s">
        <v>57</v>
      </c>
      <c r="M4" s="410" t="s">
        <v>532</v>
      </c>
      <c r="N4" s="410" t="s">
        <v>1258</v>
      </c>
      <c r="O4" s="410" t="s">
        <v>1259</v>
      </c>
      <c r="P4" s="411" t="s">
        <v>2695</v>
      </c>
      <c r="Q4" s="10" t="s">
        <v>59</v>
      </c>
    </row>
    <row r="5" spans="1:17" x14ac:dyDescent="0.3">
      <c r="A5" s="125" t="s">
        <v>2397</v>
      </c>
      <c r="C5" s="125"/>
      <c r="D5" s="24" t="s">
        <v>1261</v>
      </c>
      <c r="E5" s="24" t="s">
        <v>1262</v>
      </c>
      <c r="F5" s="24" t="s">
        <v>561</v>
      </c>
      <c r="G5" t="s">
        <v>12</v>
      </c>
      <c r="H5" s="154">
        <v>12.5</v>
      </c>
      <c r="I5" s="154">
        <v>12.5</v>
      </c>
      <c r="J5" s="154">
        <v>0</v>
      </c>
      <c r="K5" s="154">
        <v>0</v>
      </c>
      <c r="L5" s="154">
        <v>0</v>
      </c>
      <c r="M5" s="154">
        <v>0</v>
      </c>
      <c r="N5" s="154">
        <v>0</v>
      </c>
      <c r="O5" s="154">
        <v>0</v>
      </c>
      <c r="P5" s="24" t="s">
        <v>1305</v>
      </c>
    </row>
    <row r="6" spans="1:17" x14ac:dyDescent="0.3">
      <c r="A6" s="125" t="s">
        <v>2411</v>
      </c>
      <c r="B6" s="125">
        <v>331010</v>
      </c>
      <c r="C6" s="125">
        <v>449</v>
      </c>
      <c r="D6" t="s">
        <v>60</v>
      </c>
      <c r="E6" s="24" t="s">
        <v>61</v>
      </c>
      <c r="F6" s="24" t="s">
        <v>539</v>
      </c>
      <c r="G6" t="s">
        <v>8</v>
      </c>
      <c r="H6" s="154">
        <v>0.33999999999999997</v>
      </c>
      <c r="I6" s="154">
        <v>0</v>
      </c>
      <c r="J6" s="154">
        <v>0.33999999999999997</v>
      </c>
      <c r="K6" s="154">
        <v>0</v>
      </c>
      <c r="L6" s="154">
        <v>0</v>
      </c>
      <c r="M6" s="154">
        <v>0</v>
      </c>
      <c r="N6" s="154">
        <v>0</v>
      </c>
      <c r="O6" s="154">
        <v>0</v>
      </c>
      <c r="P6" s="24" t="s">
        <v>1306</v>
      </c>
    </row>
    <row r="7" spans="1:17" x14ac:dyDescent="0.3">
      <c r="A7" s="125" t="s">
        <v>2421</v>
      </c>
      <c r="B7" s="125">
        <v>331020</v>
      </c>
      <c r="C7" s="125">
        <v>412</v>
      </c>
      <c r="D7" t="s">
        <v>62</v>
      </c>
      <c r="E7" s="24" t="s">
        <v>63</v>
      </c>
      <c r="F7" s="24" t="s">
        <v>541</v>
      </c>
      <c r="G7" t="s">
        <v>9</v>
      </c>
      <c r="H7" s="154">
        <v>1.5</v>
      </c>
      <c r="I7" s="154">
        <v>0</v>
      </c>
      <c r="J7" s="154">
        <v>1.5</v>
      </c>
      <c r="K7" s="154">
        <v>0</v>
      </c>
      <c r="L7" s="154">
        <v>0</v>
      </c>
      <c r="M7" s="154">
        <v>0</v>
      </c>
      <c r="N7" s="154">
        <v>0</v>
      </c>
      <c r="O7" s="154">
        <v>0</v>
      </c>
      <c r="P7" s="24" t="s">
        <v>1306</v>
      </c>
    </row>
    <row r="8" spans="1:17" x14ac:dyDescent="0.3">
      <c r="A8" s="125" t="s">
        <v>2422</v>
      </c>
      <c r="B8" s="125">
        <v>331030</v>
      </c>
      <c r="C8" s="125">
        <v>635</v>
      </c>
      <c r="D8" t="s">
        <v>64</v>
      </c>
      <c r="E8" s="24" t="s">
        <v>65</v>
      </c>
      <c r="F8" s="24" t="s">
        <v>543</v>
      </c>
      <c r="G8" t="s">
        <v>9</v>
      </c>
      <c r="H8" s="154">
        <v>0.92</v>
      </c>
      <c r="I8" s="154">
        <v>0</v>
      </c>
      <c r="J8" s="154">
        <v>0.92</v>
      </c>
      <c r="K8" s="154">
        <v>0</v>
      </c>
      <c r="L8" s="154">
        <v>0</v>
      </c>
      <c r="M8" s="154">
        <v>0</v>
      </c>
      <c r="N8" s="154">
        <v>0</v>
      </c>
      <c r="O8" s="154">
        <v>0</v>
      </c>
      <c r="P8" s="24" t="s">
        <v>1306</v>
      </c>
    </row>
    <row r="9" spans="1:17" x14ac:dyDescent="0.3">
      <c r="A9" s="125" t="s">
        <v>2423</v>
      </c>
      <c r="B9" s="125">
        <v>331040</v>
      </c>
      <c r="C9" s="125">
        <v>293</v>
      </c>
      <c r="D9" t="s">
        <v>66</v>
      </c>
      <c r="E9" s="24" t="s">
        <v>67</v>
      </c>
      <c r="F9" s="24" t="s">
        <v>545</v>
      </c>
      <c r="G9" t="s">
        <v>4</v>
      </c>
      <c r="H9" s="154">
        <v>0.505</v>
      </c>
      <c r="I9" s="154">
        <v>0</v>
      </c>
      <c r="J9" s="154">
        <v>0.4</v>
      </c>
      <c r="K9" s="154">
        <v>0.105</v>
      </c>
      <c r="L9" s="154">
        <v>0</v>
      </c>
      <c r="M9" s="154">
        <v>0</v>
      </c>
      <c r="N9" s="154">
        <v>0</v>
      </c>
      <c r="O9" s="154">
        <v>0</v>
      </c>
      <c r="P9" s="24" t="s">
        <v>1303</v>
      </c>
    </row>
    <row r="10" spans="1:17" x14ac:dyDescent="0.3">
      <c r="A10" s="125" t="s">
        <v>2424</v>
      </c>
      <c r="C10" s="125">
        <v>1</v>
      </c>
      <c r="D10" t="s">
        <v>68</v>
      </c>
      <c r="E10" s="24" t="s">
        <v>69</v>
      </c>
      <c r="F10" s="24" t="s">
        <v>548</v>
      </c>
      <c r="G10" t="s">
        <v>13</v>
      </c>
      <c r="H10" s="154">
        <v>4</v>
      </c>
      <c r="I10" s="154">
        <v>0</v>
      </c>
      <c r="J10" s="154">
        <v>0</v>
      </c>
      <c r="K10" s="154">
        <v>4</v>
      </c>
      <c r="L10" s="154">
        <v>0</v>
      </c>
      <c r="M10" s="154">
        <v>0</v>
      </c>
      <c r="N10" s="154">
        <v>0</v>
      </c>
      <c r="O10" s="154">
        <v>0</v>
      </c>
      <c r="P10" s="24" t="s">
        <v>1305</v>
      </c>
    </row>
    <row r="11" spans="1:17" x14ac:dyDescent="0.3">
      <c r="A11" s="125" t="s">
        <v>2425</v>
      </c>
      <c r="C11" s="125">
        <v>1</v>
      </c>
      <c r="D11" t="s">
        <v>68</v>
      </c>
      <c r="E11" s="24" t="s">
        <v>71</v>
      </c>
      <c r="F11" s="24" t="s">
        <v>548</v>
      </c>
      <c r="G11" t="s">
        <v>13</v>
      </c>
      <c r="H11" s="154">
        <v>36.199999999999996</v>
      </c>
      <c r="I11" s="154">
        <v>33.699999999999996</v>
      </c>
      <c r="J11" s="154">
        <v>2.5</v>
      </c>
      <c r="K11" s="154">
        <v>0</v>
      </c>
      <c r="L11" s="154">
        <v>0</v>
      </c>
      <c r="M11" s="154">
        <v>0</v>
      </c>
      <c r="N11" s="154">
        <v>0</v>
      </c>
      <c r="O11" s="154">
        <v>0</v>
      </c>
      <c r="P11" s="24" t="s">
        <v>1305</v>
      </c>
    </row>
    <row r="12" spans="1:17" x14ac:dyDescent="0.3">
      <c r="A12" s="125" t="s">
        <v>2426</v>
      </c>
      <c r="C12" s="125">
        <v>1</v>
      </c>
      <c r="D12" t="s">
        <v>68</v>
      </c>
      <c r="E12" s="24" t="s">
        <v>72</v>
      </c>
      <c r="F12" s="24" t="s">
        <v>548</v>
      </c>
      <c r="G12" t="s">
        <v>13</v>
      </c>
      <c r="H12" s="154">
        <v>9.6999999999999993</v>
      </c>
      <c r="I12" s="154">
        <v>0</v>
      </c>
      <c r="J12" s="154">
        <v>8.1</v>
      </c>
      <c r="K12" s="154">
        <v>1.6</v>
      </c>
      <c r="L12" s="154">
        <v>0</v>
      </c>
      <c r="M12" s="154">
        <v>0</v>
      </c>
      <c r="N12" s="154">
        <v>0</v>
      </c>
      <c r="O12" s="154">
        <v>0</v>
      </c>
      <c r="P12" s="24" t="s">
        <v>1305</v>
      </c>
    </row>
    <row r="13" spans="1:17" x14ac:dyDescent="0.3">
      <c r="A13" s="125" t="s">
        <v>2427</v>
      </c>
      <c r="C13" s="125">
        <v>1</v>
      </c>
      <c r="D13" t="s">
        <v>68</v>
      </c>
      <c r="E13" s="24" t="s">
        <v>558</v>
      </c>
      <c r="F13" s="24" t="s">
        <v>548</v>
      </c>
      <c r="G13" t="s">
        <v>13</v>
      </c>
      <c r="H13" s="154">
        <v>41.7</v>
      </c>
      <c r="I13" s="154">
        <v>41.7</v>
      </c>
      <c r="J13" s="154">
        <v>0</v>
      </c>
      <c r="K13" s="154">
        <v>0</v>
      </c>
      <c r="L13" s="154">
        <v>0</v>
      </c>
      <c r="M13" s="154">
        <v>0</v>
      </c>
      <c r="N13" s="154">
        <v>0</v>
      </c>
      <c r="O13" s="154">
        <v>0</v>
      </c>
      <c r="P13" s="24" t="s">
        <v>1305</v>
      </c>
    </row>
    <row r="14" spans="1:17" x14ac:dyDescent="0.3">
      <c r="A14" s="125" t="s">
        <v>2398</v>
      </c>
      <c r="C14" s="125">
        <v>1</v>
      </c>
      <c r="D14" t="s">
        <v>68</v>
      </c>
      <c r="E14" s="24" t="s">
        <v>547</v>
      </c>
      <c r="F14" s="24" t="s">
        <v>548</v>
      </c>
      <c r="G14" t="s">
        <v>13</v>
      </c>
      <c r="H14" s="154">
        <v>14.3</v>
      </c>
      <c r="I14" s="154">
        <v>0</v>
      </c>
      <c r="J14" s="154">
        <v>0</v>
      </c>
      <c r="K14" s="154">
        <v>14.3</v>
      </c>
      <c r="L14" s="154">
        <v>0</v>
      </c>
      <c r="M14" s="154">
        <v>0</v>
      </c>
      <c r="N14" s="154">
        <v>0</v>
      </c>
      <c r="O14" s="154">
        <v>0</v>
      </c>
      <c r="P14" s="24" t="s">
        <v>1305</v>
      </c>
    </row>
    <row r="15" spans="1:17" x14ac:dyDescent="0.3">
      <c r="A15" s="125" t="s">
        <v>2400</v>
      </c>
      <c r="C15" s="125">
        <v>1</v>
      </c>
      <c r="D15" t="s">
        <v>68</v>
      </c>
      <c r="E15" s="24" t="s">
        <v>73</v>
      </c>
      <c r="F15" s="24" t="s">
        <v>548</v>
      </c>
      <c r="G15" t="s">
        <v>13</v>
      </c>
      <c r="H15" s="154">
        <v>61.7</v>
      </c>
      <c r="I15" s="154">
        <v>37.200000000000003</v>
      </c>
      <c r="J15" s="154">
        <v>24.500000000000004</v>
      </c>
      <c r="K15" s="154">
        <v>0</v>
      </c>
      <c r="L15" s="154">
        <v>0</v>
      </c>
      <c r="M15" s="154">
        <v>0</v>
      </c>
      <c r="N15" s="154">
        <v>0</v>
      </c>
      <c r="O15" s="154">
        <v>0</v>
      </c>
      <c r="P15" s="24" t="s">
        <v>1305</v>
      </c>
    </row>
    <row r="16" spans="1:17" x14ac:dyDescent="0.3">
      <c r="A16" s="125" t="s">
        <v>2401</v>
      </c>
      <c r="C16" s="125">
        <v>1</v>
      </c>
      <c r="D16" t="s">
        <v>68</v>
      </c>
      <c r="E16" s="24" t="s">
        <v>74</v>
      </c>
      <c r="F16" s="24" t="s">
        <v>548</v>
      </c>
      <c r="G16" t="s">
        <v>13</v>
      </c>
      <c r="H16" s="154">
        <v>8.5</v>
      </c>
      <c r="I16" s="154">
        <v>0</v>
      </c>
      <c r="J16" s="154">
        <v>0</v>
      </c>
      <c r="K16" s="154">
        <v>8.5</v>
      </c>
      <c r="L16" s="154">
        <v>0</v>
      </c>
      <c r="M16" s="154">
        <v>0</v>
      </c>
      <c r="N16" s="154">
        <v>0</v>
      </c>
      <c r="O16" s="154">
        <v>0</v>
      </c>
      <c r="P16" s="24" t="s">
        <v>1305</v>
      </c>
    </row>
    <row r="17" spans="1:16" x14ac:dyDescent="0.3">
      <c r="A17" s="125" t="s">
        <v>2404</v>
      </c>
      <c r="C17" s="125">
        <v>1</v>
      </c>
      <c r="D17" t="s">
        <v>68</v>
      </c>
      <c r="E17" s="24" t="s">
        <v>75</v>
      </c>
      <c r="F17" s="24" t="s">
        <v>548</v>
      </c>
      <c r="G17" t="s">
        <v>13</v>
      </c>
      <c r="H17" s="154">
        <v>78.2</v>
      </c>
      <c r="I17" s="154">
        <v>0</v>
      </c>
      <c r="J17" s="154">
        <v>0</v>
      </c>
      <c r="K17" s="154">
        <v>78.2</v>
      </c>
      <c r="L17" s="154">
        <v>0</v>
      </c>
      <c r="M17" s="154">
        <v>0</v>
      </c>
      <c r="N17" s="154">
        <v>0</v>
      </c>
      <c r="O17" s="154">
        <v>0</v>
      </c>
      <c r="P17" s="24" t="s">
        <v>1305</v>
      </c>
    </row>
    <row r="18" spans="1:16" x14ac:dyDescent="0.3">
      <c r="A18" s="125" t="s">
        <v>2405</v>
      </c>
      <c r="C18" s="125">
        <v>742</v>
      </c>
      <c r="D18" t="s">
        <v>76</v>
      </c>
      <c r="E18" s="24" t="s">
        <v>77</v>
      </c>
      <c r="F18" s="24" t="s">
        <v>561</v>
      </c>
      <c r="G18" t="s">
        <v>12</v>
      </c>
      <c r="H18" s="154">
        <v>1.9</v>
      </c>
      <c r="I18" s="154">
        <v>0</v>
      </c>
      <c r="J18" s="154">
        <v>0</v>
      </c>
      <c r="K18" s="154">
        <v>0</v>
      </c>
      <c r="L18" s="154">
        <v>1.9</v>
      </c>
      <c r="M18" s="154">
        <v>0</v>
      </c>
      <c r="N18" s="154">
        <v>0</v>
      </c>
      <c r="O18" s="154">
        <v>0</v>
      </c>
      <c r="P18" s="24" t="s">
        <v>1305</v>
      </c>
    </row>
    <row r="19" spans="1:16" x14ac:dyDescent="0.3">
      <c r="A19" s="125" t="s">
        <v>2406</v>
      </c>
      <c r="C19" s="125">
        <v>2</v>
      </c>
      <c r="D19" t="s">
        <v>79</v>
      </c>
      <c r="E19" s="24" t="s">
        <v>82</v>
      </c>
      <c r="F19" s="24" t="s">
        <v>563</v>
      </c>
      <c r="G19" t="s">
        <v>13</v>
      </c>
      <c r="H19" s="154">
        <v>4.5</v>
      </c>
      <c r="I19" s="154">
        <v>0</v>
      </c>
      <c r="J19" s="154">
        <v>0</v>
      </c>
      <c r="K19" s="154">
        <v>4.5</v>
      </c>
      <c r="L19" s="154">
        <v>0</v>
      </c>
      <c r="M19" s="154">
        <v>0</v>
      </c>
      <c r="N19" s="154">
        <v>0</v>
      </c>
      <c r="O19" s="154">
        <v>0</v>
      </c>
      <c r="P19" s="24" t="s">
        <v>1305</v>
      </c>
    </row>
    <row r="20" spans="1:16" x14ac:dyDescent="0.3">
      <c r="A20" s="125" t="s">
        <v>2407</v>
      </c>
      <c r="C20" s="125">
        <v>2</v>
      </c>
      <c r="D20" t="s">
        <v>79</v>
      </c>
      <c r="E20" s="24" t="s">
        <v>566</v>
      </c>
      <c r="F20" s="24" t="s">
        <v>567</v>
      </c>
      <c r="G20" t="s">
        <v>13</v>
      </c>
      <c r="H20" s="154">
        <v>4</v>
      </c>
      <c r="I20" s="154">
        <v>0</v>
      </c>
      <c r="J20" s="154">
        <v>0</v>
      </c>
      <c r="K20" s="154">
        <v>4</v>
      </c>
      <c r="L20" s="154">
        <v>0</v>
      </c>
      <c r="M20" s="154">
        <v>0</v>
      </c>
      <c r="N20" s="154">
        <v>0</v>
      </c>
      <c r="O20" s="154">
        <v>0</v>
      </c>
      <c r="P20" s="24" t="s">
        <v>1305</v>
      </c>
    </row>
    <row r="21" spans="1:16" x14ac:dyDescent="0.3">
      <c r="A21" s="125" t="s">
        <v>2408</v>
      </c>
      <c r="C21" s="125">
        <v>2</v>
      </c>
      <c r="D21" t="s">
        <v>79</v>
      </c>
      <c r="E21" s="24" t="s">
        <v>570</v>
      </c>
      <c r="F21" s="24" t="s">
        <v>567</v>
      </c>
      <c r="G21" t="s">
        <v>13</v>
      </c>
      <c r="H21" s="154">
        <v>3</v>
      </c>
      <c r="I21" s="154">
        <v>0</v>
      </c>
      <c r="J21" s="154">
        <v>0</v>
      </c>
      <c r="K21" s="154">
        <v>3</v>
      </c>
      <c r="L21" s="154">
        <v>0</v>
      </c>
      <c r="M21" s="154">
        <v>0</v>
      </c>
      <c r="N21" s="154">
        <v>0</v>
      </c>
      <c r="O21" s="154">
        <v>0</v>
      </c>
      <c r="P21" s="24" t="s">
        <v>1305</v>
      </c>
    </row>
    <row r="22" spans="1:16" x14ac:dyDescent="0.3">
      <c r="A22" s="125" t="s">
        <v>2409</v>
      </c>
      <c r="C22" s="125">
        <v>2</v>
      </c>
      <c r="D22" t="s">
        <v>79</v>
      </c>
      <c r="E22" s="24" t="s">
        <v>96</v>
      </c>
      <c r="F22" s="24" t="s">
        <v>563</v>
      </c>
      <c r="G22" t="s">
        <v>13</v>
      </c>
      <c r="H22" s="154">
        <v>2</v>
      </c>
      <c r="I22" s="154">
        <v>0</v>
      </c>
      <c r="J22" s="154">
        <v>0</v>
      </c>
      <c r="K22" s="154">
        <v>2</v>
      </c>
      <c r="L22" s="154">
        <v>0</v>
      </c>
      <c r="M22" s="154">
        <v>0</v>
      </c>
      <c r="N22" s="154">
        <v>0</v>
      </c>
      <c r="O22" s="154">
        <v>0</v>
      </c>
      <c r="P22" s="24" t="s">
        <v>1305</v>
      </c>
    </row>
    <row r="23" spans="1:16" x14ac:dyDescent="0.3">
      <c r="A23" s="125" t="s">
        <v>2410</v>
      </c>
      <c r="C23" s="125">
        <v>2</v>
      </c>
      <c r="D23" t="s">
        <v>79</v>
      </c>
      <c r="E23" s="24" t="s">
        <v>100</v>
      </c>
      <c r="F23" s="24" t="s">
        <v>563</v>
      </c>
      <c r="G23" t="s">
        <v>13</v>
      </c>
      <c r="H23" s="154">
        <v>1</v>
      </c>
      <c r="I23" s="154">
        <v>0</v>
      </c>
      <c r="J23" s="154">
        <v>1</v>
      </c>
      <c r="K23" s="154">
        <v>0</v>
      </c>
      <c r="L23" s="154">
        <v>0</v>
      </c>
      <c r="M23" s="154">
        <v>0</v>
      </c>
      <c r="N23" s="154">
        <v>0</v>
      </c>
      <c r="O23" s="154">
        <v>0</v>
      </c>
      <c r="P23" s="24" t="s">
        <v>1305</v>
      </c>
    </row>
    <row r="24" spans="1:16" x14ac:dyDescent="0.3">
      <c r="A24" s="125" t="s">
        <v>2412</v>
      </c>
      <c r="B24" s="125">
        <v>331090</v>
      </c>
      <c r="C24" s="125">
        <v>2</v>
      </c>
      <c r="D24" t="s">
        <v>79</v>
      </c>
      <c r="E24" s="24" t="s">
        <v>83</v>
      </c>
      <c r="F24" s="24" t="s">
        <v>563</v>
      </c>
      <c r="G24" t="s">
        <v>13</v>
      </c>
      <c r="H24" s="154">
        <v>6.8</v>
      </c>
      <c r="I24" s="154">
        <v>0</v>
      </c>
      <c r="J24" s="154">
        <v>6.8</v>
      </c>
      <c r="K24" s="154">
        <v>0</v>
      </c>
      <c r="L24" s="154">
        <v>0</v>
      </c>
      <c r="M24" s="154">
        <v>0</v>
      </c>
      <c r="N24" s="154">
        <v>0</v>
      </c>
      <c r="O24" s="154">
        <v>0</v>
      </c>
      <c r="P24" s="24" t="s">
        <v>1305</v>
      </c>
    </row>
    <row r="25" spans="1:16" x14ac:dyDescent="0.3">
      <c r="A25" s="125" t="s">
        <v>2497</v>
      </c>
      <c r="C25" s="125">
        <v>2</v>
      </c>
      <c r="D25" t="s">
        <v>79</v>
      </c>
      <c r="E25" s="24" t="s">
        <v>87</v>
      </c>
      <c r="F25" s="24" t="s">
        <v>563</v>
      </c>
      <c r="G25" t="s">
        <v>13</v>
      </c>
      <c r="H25" s="154">
        <v>1.3</v>
      </c>
      <c r="I25" s="154">
        <v>0</v>
      </c>
      <c r="J25" s="154">
        <v>1.3</v>
      </c>
      <c r="K25" s="154">
        <v>0</v>
      </c>
      <c r="L25" s="154">
        <v>0</v>
      </c>
      <c r="M25" s="154">
        <v>0</v>
      </c>
      <c r="N25" s="154">
        <v>0</v>
      </c>
      <c r="O25" s="154">
        <v>0</v>
      </c>
      <c r="P25" s="24" t="s">
        <v>1305</v>
      </c>
    </row>
    <row r="26" spans="1:16" x14ac:dyDescent="0.3">
      <c r="A26" s="125" t="s">
        <v>2413</v>
      </c>
      <c r="B26" s="125">
        <v>331120</v>
      </c>
      <c r="C26" s="125">
        <v>2</v>
      </c>
      <c r="D26" t="s">
        <v>79</v>
      </c>
      <c r="E26" s="24" t="s">
        <v>88</v>
      </c>
      <c r="F26" s="24" t="s">
        <v>567</v>
      </c>
      <c r="G26" t="s">
        <v>13</v>
      </c>
      <c r="H26" s="154">
        <v>10.02</v>
      </c>
      <c r="I26" s="154">
        <v>0</v>
      </c>
      <c r="J26" s="154">
        <v>10.02</v>
      </c>
      <c r="K26" s="154">
        <v>0</v>
      </c>
      <c r="L26" s="154">
        <v>0</v>
      </c>
      <c r="M26" s="154">
        <v>0</v>
      </c>
      <c r="N26" s="154">
        <v>0</v>
      </c>
      <c r="O26" s="154">
        <v>0</v>
      </c>
      <c r="P26" s="24" t="s">
        <v>1305</v>
      </c>
    </row>
    <row r="27" spans="1:16" x14ac:dyDescent="0.3">
      <c r="A27" s="125" t="s">
        <v>2414</v>
      </c>
      <c r="B27" s="125">
        <v>331150</v>
      </c>
      <c r="C27" s="125">
        <v>2</v>
      </c>
      <c r="D27" t="s">
        <v>79</v>
      </c>
      <c r="E27" s="24" t="s">
        <v>91</v>
      </c>
      <c r="F27" s="24" t="s">
        <v>563</v>
      </c>
      <c r="G27" t="s">
        <v>13</v>
      </c>
      <c r="H27" s="154">
        <v>1.4450000000000001</v>
      </c>
      <c r="I27" s="154">
        <v>0</v>
      </c>
      <c r="J27" s="154">
        <v>1.4450000000000001</v>
      </c>
      <c r="K27" s="154">
        <v>0</v>
      </c>
      <c r="L27" s="154">
        <v>0</v>
      </c>
      <c r="M27" s="154">
        <v>0</v>
      </c>
      <c r="N27" s="154">
        <v>0</v>
      </c>
      <c r="O27" s="154">
        <v>0</v>
      </c>
      <c r="P27" s="24" t="s">
        <v>1306</v>
      </c>
    </row>
    <row r="28" spans="1:16" x14ac:dyDescent="0.3">
      <c r="A28" s="125" t="s">
        <v>2415</v>
      </c>
      <c r="C28" s="125">
        <v>2</v>
      </c>
      <c r="D28" t="s">
        <v>79</v>
      </c>
      <c r="E28" s="24" t="s">
        <v>578</v>
      </c>
      <c r="F28" s="24" t="s">
        <v>563</v>
      </c>
      <c r="G28" t="s">
        <v>13</v>
      </c>
      <c r="H28" s="154">
        <v>2.5</v>
      </c>
      <c r="I28" s="154">
        <v>0</v>
      </c>
      <c r="J28" s="154">
        <v>2.5</v>
      </c>
      <c r="K28" s="154">
        <v>0</v>
      </c>
      <c r="L28" s="154">
        <v>0</v>
      </c>
      <c r="M28" s="154">
        <v>0</v>
      </c>
      <c r="N28" s="154">
        <v>0</v>
      </c>
      <c r="O28" s="154">
        <v>0</v>
      </c>
      <c r="P28" s="24" t="s">
        <v>1305</v>
      </c>
    </row>
    <row r="29" spans="1:16" x14ac:dyDescent="0.3">
      <c r="A29" s="125" t="s">
        <v>2417</v>
      </c>
      <c r="B29" s="125">
        <v>331180</v>
      </c>
      <c r="C29" s="125">
        <v>2</v>
      </c>
      <c r="D29" t="s">
        <v>79</v>
      </c>
      <c r="E29" s="24" t="s">
        <v>93</v>
      </c>
      <c r="F29" s="24" t="s">
        <v>580</v>
      </c>
      <c r="G29" t="s">
        <v>14</v>
      </c>
      <c r="H29" s="154">
        <v>1.0990000000000002</v>
      </c>
      <c r="I29" s="154">
        <v>0</v>
      </c>
      <c r="J29" s="154">
        <v>1.0990000000000002</v>
      </c>
      <c r="K29" s="154">
        <v>0</v>
      </c>
      <c r="L29" s="154">
        <v>0</v>
      </c>
      <c r="M29" s="154">
        <v>0</v>
      </c>
      <c r="N29" s="154">
        <v>0</v>
      </c>
      <c r="O29" s="154">
        <v>0</v>
      </c>
      <c r="P29" s="24" t="s">
        <v>1305</v>
      </c>
    </row>
    <row r="30" spans="1:16" x14ac:dyDescent="0.3">
      <c r="A30" s="125" t="s">
        <v>2416</v>
      </c>
      <c r="B30" s="125">
        <v>331190</v>
      </c>
      <c r="C30" s="125">
        <v>2</v>
      </c>
      <c r="D30" t="s">
        <v>79</v>
      </c>
      <c r="E30" s="24" t="s">
        <v>94</v>
      </c>
      <c r="F30" s="24" t="s">
        <v>567</v>
      </c>
      <c r="G30" t="s">
        <v>13</v>
      </c>
      <c r="H30" s="154">
        <v>4.3849999999999998</v>
      </c>
      <c r="I30" s="154">
        <v>0</v>
      </c>
      <c r="J30" s="154">
        <v>3.3850000000000002</v>
      </c>
      <c r="K30" s="154">
        <v>1</v>
      </c>
      <c r="L30" s="154">
        <v>0</v>
      </c>
      <c r="M30" s="154">
        <v>0</v>
      </c>
      <c r="N30" s="154">
        <v>0</v>
      </c>
      <c r="O30" s="154">
        <v>0</v>
      </c>
      <c r="P30" s="24" t="s">
        <v>1305</v>
      </c>
    </row>
    <row r="31" spans="1:16" x14ac:dyDescent="0.3">
      <c r="A31" s="125" t="s">
        <v>2418</v>
      </c>
      <c r="B31" s="125">
        <v>331195</v>
      </c>
      <c r="C31" s="125">
        <v>2</v>
      </c>
      <c r="D31" t="s">
        <v>79</v>
      </c>
      <c r="E31" s="24" t="s">
        <v>1310</v>
      </c>
      <c r="F31" s="24" t="s">
        <v>584</v>
      </c>
      <c r="G31" t="s">
        <v>7</v>
      </c>
      <c r="H31" s="154">
        <v>1.0720000000000001</v>
      </c>
      <c r="I31" s="154">
        <v>0</v>
      </c>
      <c r="J31" s="154">
        <v>1.0720000000000001</v>
      </c>
      <c r="K31" s="154">
        <v>0</v>
      </c>
      <c r="L31" s="154">
        <v>0</v>
      </c>
      <c r="M31" s="154">
        <v>0</v>
      </c>
      <c r="N31" s="154">
        <v>0</v>
      </c>
      <c r="O31" s="154">
        <v>0</v>
      </c>
      <c r="P31" s="24" t="s">
        <v>1305</v>
      </c>
    </row>
    <row r="32" spans="1:16" x14ac:dyDescent="0.3">
      <c r="A32" s="125" t="s">
        <v>2419</v>
      </c>
      <c r="B32" s="125">
        <v>331210</v>
      </c>
      <c r="C32" s="125">
        <v>2</v>
      </c>
      <c r="D32" t="s">
        <v>79</v>
      </c>
      <c r="E32" s="24" t="s">
        <v>98</v>
      </c>
      <c r="F32" s="24" t="s">
        <v>563</v>
      </c>
      <c r="G32" t="s">
        <v>13</v>
      </c>
      <c r="H32" s="154">
        <v>1</v>
      </c>
      <c r="I32" s="154">
        <v>0</v>
      </c>
      <c r="J32" s="154">
        <v>1</v>
      </c>
      <c r="K32" s="154">
        <v>0</v>
      </c>
      <c r="L32" s="154">
        <v>0</v>
      </c>
      <c r="M32" s="154">
        <v>0</v>
      </c>
      <c r="N32" s="154">
        <v>0</v>
      </c>
      <c r="O32" s="154">
        <v>0</v>
      </c>
      <c r="P32" s="24" t="s">
        <v>1305</v>
      </c>
    </row>
    <row r="33" spans="1:16" x14ac:dyDescent="0.3">
      <c r="A33" s="125" t="s">
        <v>2420</v>
      </c>
      <c r="B33" s="125">
        <v>331220</v>
      </c>
      <c r="C33" s="125">
        <v>2</v>
      </c>
      <c r="D33" t="s">
        <v>79</v>
      </c>
      <c r="E33" s="24" t="s">
        <v>99</v>
      </c>
      <c r="F33" s="24" t="s">
        <v>587</v>
      </c>
      <c r="G33" t="s">
        <v>14</v>
      </c>
      <c r="H33" s="154">
        <v>5.21</v>
      </c>
      <c r="I33" s="154">
        <v>0</v>
      </c>
      <c r="J33" s="154">
        <v>5.21</v>
      </c>
      <c r="K33" s="154">
        <v>0</v>
      </c>
      <c r="L33" s="154">
        <v>0</v>
      </c>
      <c r="M33" s="154">
        <v>0</v>
      </c>
      <c r="N33" s="154">
        <v>0</v>
      </c>
      <c r="O33" s="154">
        <v>0</v>
      </c>
      <c r="P33" s="24" t="s">
        <v>1306</v>
      </c>
    </row>
    <row r="34" spans="1:16" x14ac:dyDescent="0.3">
      <c r="A34" s="125" t="s">
        <v>2428</v>
      </c>
      <c r="B34" s="125">
        <v>331050</v>
      </c>
      <c r="C34" s="125">
        <v>2</v>
      </c>
      <c r="D34" t="s">
        <v>79</v>
      </c>
      <c r="E34" s="24" t="s">
        <v>80</v>
      </c>
      <c r="F34" s="24" t="s">
        <v>590</v>
      </c>
      <c r="G34" t="s">
        <v>14</v>
      </c>
      <c r="H34" s="154"/>
      <c r="I34" s="154"/>
      <c r="J34" s="154"/>
      <c r="K34" s="154"/>
      <c r="L34" s="154"/>
      <c r="M34" s="154"/>
      <c r="N34" s="154"/>
      <c r="O34" s="154"/>
      <c r="P34" s="24" t="s">
        <v>2125</v>
      </c>
    </row>
    <row r="35" spans="1:16" x14ac:dyDescent="0.3">
      <c r="A35" s="125" t="s">
        <v>2429</v>
      </c>
      <c r="B35" s="125">
        <v>331060</v>
      </c>
      <c r="C35" s="125">
        <v>2</v>
      </c>
      <c r="D35" t="s">
        <v>79</v>
      </c>
      <c r="E35" s="24" t="s">
        <v>81</v>
      </c>
      <c r="F35" s="24" t="s">
        <v>593</v>
      </c>
      <c r="G35" t="s">
        <v>14</v>
      </c>
      <c r="H35" s="154">
        <v>0.6</v>
      </c>
      <c r="I35" s="154">
        <v>0</v>
      </c>
      <c r="J35" s="154">
        <v>0.6</v>
      </c>
      <c r="K35" s="154">
        <v>0</v>
      </c>
      <c r="L35" s="154">
        <v>0</v>
      </c>
      <c r="M35" s="154">
        <v>0</v>
      </c>
      <c r="N35" s="154">
        <v>0</v>
      </c>
      <c r="O35" s="154">
        <v>0</v>
      </c>
      <c r="P35" s="24" t="s">
        <v>1306</v>
      </c>
    </row>
    <row r="36" spans="1:16" x14ac:dyDescent="0.3">
      <c r="A36" s="125" t="s">
        <v>2430</v>
      </c>
      <c r="B36" s="125">
        <v>331070</v>
      </c>
      <c r="C36" s="125">
        <v>2</v>
      </c>
      <c r="D36" t="s">
        <v>79</v>
      </c>
      <c r="E36" s="24" t="s">
        <v>84</v>
      </c>
      <c r="F36" s="24" t="s">
        <v>584</v>
      </c>
      <c r="G36" t="s">
        <v>7</v>
      </c>
      <c r="H36" s="154"/>
      <c r="I36" s="154"/>
      <c r="J36" s="154"/>
      <c r="K36" s="154"/>
      <c r="L36" s="154"/>
      <c r="M36" s="154"/>
      <c r="N36" s="154"/>
      <c r="O36" s="154"/>
      <c r="P36" s="24" t="s">
        <v>2125</v>
      </c>
    </row>
    <row r="37" spans="1:16" x14ac:dyDescent="0.3">
      <c r="A37" s="125" t="s">
        <v>2431</v>
      </c>
      <c r="B37" s="125">
        <v>331080</v>
      </c>
      <c r="C37" s="125">
        <v>2</v>
      </c>
      <c r="D37" t="s">
        <v>79</v>
      </c>
      <c r="E37" s="24" t="s">
        <v>85</v>
      </c>
      <c r="F37" s="24" t="s">
        <v>563</v>
      </c>
      <c r="G37" t="s">
        <v>13</v>
      </c>
      <c r="H37" s="154">
        <v>0.7</v>
      </c>
      <c r="I37" s="154">
        <v>0</v>
      </c>
      <c r="J37" s="154">
        <v>0.7</v>
      </c>
      <c r="K37" s="154">
        <v>0</v>
      </c>
      <c r="L37" s="154">
        <v>0</v>
      </c>
      <c r="M37" s="154">
        <v>0</v>
      </c>
      <c r="N37" s="154">
        <v>0</v>
      </c>
      <c r="O37" s="154">
        <v>0</v>
      </c>
      <c r="P37" s="24" t="s">
        <v>1306</v>
      </c>
    </row>
    <row r="38" spans="1:16" x14ac:dyDescent="0.3">
      <c r="A38" s="125" t="s">
        <v>2432</v>
      </c>
      <c r="B38" s="125">
        <v>331110</v>
      </c>
      <c r="C38" s="125">
        <v>2</v>
      </c>
      <c r="D38" t="s">
        <v>79</v>
      </c>
      <c r="E38" s="24" t="s">
        <v>86</v>
      </c>
      <c r="F38" s="24" t="s">
        <v>596</v>
      </c>
      <c r="G38" t="s">
        <v>14</v>
      </c>
      <c r="H38" s="154">
        <v>0.55400000000000005</v>
      </c>
      <c r="I38" s="154">
        <v>0</v>
      </c>
      <c r="J38" s="154">
        <v>0.53</v>
      </c>
      <c r="K38" s="154">
        <v>0</v>
      </c>
      <c r="L38" s="154">
        <v>0</v>
      </c>
      <c r="M38" s="154">
        <v>2.4E-2</v>
      </c>
      <c r="N38" s="154">
        <v>0</v>
      </c>
      <c r="O38" s="154">
        <v>0</v>
      </c>
      <c r="P38" s="24">
        <v>0</v>
      </c>
    </row>
    <row r="39" spans="1:16" x14ac:dyDescent="0.3">
      <c r="A39" s="125" t="s">
        <v>2433</v>
      </c>
      <c r="B39" s="125">
        <v>332010</v>
      </c>
      <c r="C39" s="125">
        <v>2</v>
      </c>
      <c r="D39" t="s">
        <v>79</v>
      </c>
      <c r="E39" s="24" t="s">
        <v>225</v>
      </c>
      <c r="F39" s="24" t="s">
        <v>797</v>
      </c>
      <c r="G39" t="s">
        <v>13</v>
      </c>
      <c r="H39" s="154">
        <v>2.2000000000000002</v>
      </c>
      <c r="I39" s="154">
        <v>0</v>
      </c>
      <c r="J39" s="154">
        <v>1.4</v>
      </c>
      <c r="K39" s="154">
        <v>0.8</v>
      </c>
      <c r="L39" s="154">
        <v>0</v>
      </c>
      <c r="M39" s="154">
        <v>0</v>
      </c>
      <c r="N39" s="154">
        <v>0</v>
      </c>
      <c r="O39" s="154">
        <v>0</v>
      </c>
      <c r="P39" s="24">
        <v>0</v>
      </c>
    </row>
    <row r="40" spans="1:16" x14ac:dyDescent="0.3">
      <c r="A40" s="125" t="s">
        <v>2434</v>
      </c>
      <c r="B40" s="125">
        <v>331130</v>
      </c>
      <c r="C40" s="125">
        <v>2</v>
      </c>
      <c r="D40" t="s">
        <v>79</v>
      </c>
      <c r="E40" s="24" t="s">
        <v>89</v>
      </c>
      <c r="F40" s="24" t="s">
        <v>599</v>
      </c>
      <c r="G40" t="s">
        <v>14</v>
      </c>
      <c r="H40" s="154">
        <v>0.10100000000000001</v>
      </c>
      <c r="I40" s="154">
        <v>0</v>
      </c>
      <c r="J40" s="154">
        <v>0.10100000000000001</v>
      </c>
      <c r="K40" s="154">
        <v>0</v>
      </c>
      <c r="L40" s="154">
        <v>0</v>
      </c>
      <c r="M40" s="154">
        <v>0</v>
      </c>
      <c r="N40" s="154">
        <v>0</v>
      </c>
      <c r="O40" s="154">
        <v>0</v>
      </c>
      <c r="P40" s="24" t="s">
        <v>1306</v>
      </c>
    </row>
    <row r="41" spans="1:16" x14ac:dyDescent="0.3">
      <c r="A41" s="125" t="s">
        <v>2435</v>
      </c>
      <c r="B41" s="125">
        <v>331140</v>
      </c>
      <c r="C41" s="125">
        <v>2</v>
      </c>
      <c r="D41" t="s">
        <v>79</v>
      </c>
      <c r="E41" s="24" t="s">
        <v>90</v>
      </c>
      <c r="F41" s="24" t="s">
        <v>563</v>
      </c>
      <c r="G41" t="s">
        <v>13</v>
      </c>
      <c r="H41" s="154">
        <v>0</v>
      </c>
      <c r="I41" s="154">
        <v>0</v>
      </c>
      <c r="J41" s="154">
        <v>0</v>
      </c>
      <c r="K41" s="154">
        <v>0</v>
      </c>
      <c r="L41" s="154">
        <v>0</v>
      </c>
      <c r="M41" s="154">
        <v>0</v>
      </c>
      <c r="N41" s="154">
        <v>0</v>
      </c>
      <c r="O41" s="154">
        <v>0</v>
      </c>
      <c r="P41" s="24" t="s">
        <v>1306</v>
      </c>
    </row>
    <row r="42" spans="1:16" x14ac:dyDescent="0.3">
      <c r="A42" s="125" t="s">
        <v>2438</v>
      </c>
      <c r="B42" s="125">
        <v>331230</v>
      </c>
      <c r="C42" s="125">
        <v>2</v>
      </c>
      <c r="D42" t="s">
        <v>79</v>
      </c>
      <c r="E42" s="24" t="s">
        <v>101</v>
      </c>
      <c r="F42" s="24" t="s">
        <v>601</v>
      </c>
      <c r="G42" t="s">
        <v>13</v>
      </c>
      <c r="H42" s="154">
        <v>0.61199999999999999</v>
      </c>
      <c r="I42" s="154">
        <v>0</v>
      </c>
      <c r="J42" s="154">
        <v>0.61199999999999999</v>
      </c>
      <c r="K42" s="154">
        <v>0</v>
      </c>
      <c r="L42" s="154">
        <v>0</v>
      </c>
      <c r="M42" s="154">
        <v>0</v>
      </c>
      <c r="N42" s="154">
        <v>0</v>
      </c>
      <c r="O42" s="154">
        <v>0</v>
      </c>
      <c r="P42" s="24" t="s">
        <v>1306</v>
      </c>
    </row>
    <row r="43" spans="1:16" x14ac:dyDescent="0.3">
      <c r="A43" s="125" t="s">
        <v>2439</v>
      </c>
      <c r="C43" s="125">
        <v>2</v>
      </c>
      <c r="D43" t="s">
        <v>79</v>
      </c>
      <c r="E43" s="24" t="s">
        <v>1293</v>
      </c>
      <c r="F43" s="24" t="s">
        <v>567</v>
      </c>
      <c r="G43" t="s">
        <v>13</v>
      </c>
      <c r="H43" s="154">
        <v>0.94299999999999995</v>
      </c>
      <c r="I43" s="154">
        <v>0</v>
      </c>
      <c r="J43" s="154">
        <v>0</v>
      </c>
      <c r="K43" s="154">
        <v>0.94299999999999995</v>
      </c>
      <c r="L43" s="154">
        <v>0</v>
      </c>
      <c r="M43" s="154">
        <v>0</v>
      </c>
      <c r="N43" s="154">
        <v>0</v>
      </c>
      <c r="O43" s="154">
        <v>0</v>
      </c>
      <c r="P43" s="24" t="s">
        <v>1303</v>
      </c>
    </row>
    <row r="44" spans="1:16" x14ac:dyDescent="0.3">
      <c r="A44" s="125" t="s">
        <v>2440</v>
      </c>
      <c r="C44" s="125">
        <v>2</v>
      </c>
      <c r="D44" t="s">
        <v>79</v>
      </c>
      <c r="E44" s="24" t="s">
        <v>1295</v>
      </c>
      <c r="F44" s="24" t="s">
        <v>567</v>
      </c>
      <c r="G44" t="s">
        <v>13</v>
      </c>
      <c r="H44" s="154">
        <v>1.7849999999999999</v>
      </c>
      <c r="I44" s="154">
        <v>0</v>
      </c>
      <c r="J44" s="154">
        <v>1.5</v>
      </c>
      <c r="K44" s="154">
        <v>0.28499999999999998</v>
      </c>
      <c r="L44" s="154">
        <v>0</v>
      </c>
      <c r="M44" s="154">
        <v>0</v>
      </c>
      <c r="N44" s="154">
        <v>0</v>
      </c>
      <c r="O44" s="154">
        <v>0</v>
      </c>
      <c r="P44" s="24" t="s">
        <v>1303</v>
      </c>
    </row>
    <row r="45" spans="1:16" x14ac:dyDescent="0.3">
      <c r="A45" s="125" t="s">
        <v>2441</v>
      </c>
      <c r="B45" s="125">
        <v>331170</v>
      </c>
      <c r="C45" s="125">
        <v>2</v>
      </c>
      <c r="D45" t="s">
        <v>79</v>
      </c>
      <c r="E45" s="24" t="s">
        <v>92</v>
      </c>
      <c r="F45" s="24" t="s">
        <v>563</v>
      </c>
      <c r="G45" t="s">
        <v>13</v>
      </c>
      <c r="H45" s="154">
        <v>0.32</v>
      </c>
      <c r="I45" s="154">
        <v>0</v>
      </c>
      <c r="J45" s="154">
        <v>0.32</v>
      </c>
      <c r="K45" s="154">
        <v>0</v>
      </c>
      <c r="L45" s="154">
        <v>0</v>
      </c>
      <c r="M45" s="154">
        <v>0</v>
      </c>
      <c r="N45" s="154">
        <v>0</v>
      </c>
      <c r="O45" s="154">
        <v>0</v>
      </c>
      <c r="P45" s="24" t="s">
        <v>1306</v>
      </c>
    </row>
    <row r="46" spans="1:16" x14ac:dyDescent="0.3">
      <c r="A46" s="125" t="s">
        <v>2443</v>
      </c>
      <c r="B46" s="125">
        <v>331240</v>
      </c>
      <c r="C46" s="125">
        <v>169</v>
      </c>
      <c r="D46" t="s">
        <v>102</v>
      </c>
      <c r="E46" s="24" t="s">
        <v>103</v>
      </c>
      <c r="F46" s="24" t="s">
        <v>1296</v>
      </c>
      <c r="G46" t="s">
        <v>9</v>
      </c>
      <c r="H46" s="154">
        <v>0.8</v>
      </c>
      <c r="I46" s="154">
        <v>0</v>
      </c>
      <c r="J46" s="154">
        <v>0.8</v>
      </c>
      <c r="K46" s="154">
        <v>0</v>
      </c>
      <c r="L46" s="154">
        <v>0</v>
      </c>
      <c r="M46" s="154">
        <v>0</v>
      </c>
      <c r="N46" s="154">
        <v>0</v>
      </c>
      <c r="O46" s="154">
        <v>0</v>
      </c>
      <c r="P46" s="24" t="s">
        <v>1305</v>
      </c>
    </row>
    <row r="47" spans="1:16" x14ac:dyDescent="0.3">
      <c r="A47" s="125" t="s">
        <v>2444</v>
      </c>
      <c r="B47" s="125">
        <v>331250</v>
      </c>
      <c r="C47" s="125">
        <v>169</v>
      </c>
      <c r="D47" t="s">
        <v>102</v>
      </c>
      <c r="E47" s="24" t="s">
        <v>104</v>
      </c>
      <c r="F47" s="24" t="s">
        <v>605</v>
      </c>
      <c r="G47" t="s">
        <v>11</v>
      </c>
      <c r="H47" s="154">
        <v>1.1000000000000001</v>
      </c>
      <c r="I47" s="154">
        <v>0</v>
      </c>
      <c r="J47" s="154">
        <v>1.1000000000000001</v>
      </c>
      <c r="K47" s="154">
        <v>0</v>
      </c>
      <c r="L47" s="154">
        <v>0</v>
      </c>
      <c r="M47" s="154">
        <v>0</v>
      </c>
      <c r="N47" s="154">
        <v>0</v>
      </c>
      <c r="O47" s="154">
        <v>0</v>
      </c>
      <c r="P47" s="24" t="s">
        <v>1305</v>
      </c>
    </row>
    <row r="48" spans="1:16" x14ac:dyDescent="0.3">
      <c r="A48" s="125" t="s">
        <v>2445</v>
      </c>
      <c r="B48" s="125">
        <v>331800</v>
      </c>
      <c r="C48" s="125">
        <v>169</v>
      </c>
      <c r="D48" t="s">
        <v>102</v>
      </c>
      <c r="E48" s="24" t="s">
        <v>172</v>
      </c>
      <c r="F48" s="24" t="s">
        <v>607</v>
      </c>
      <c r="G48" t="s">
        <v>9</v>
      </c>
      <c r="H48" s="154">
        <v>13.5</v>
      </c>
      <c r="I48" s="154">
        <v>0</v>
      </c>
      <c r="J48" s="154">
        <v>12.6</v>
      </c>
      <c r="K48" s="154">
        <v>0</v>
      </c>
      <c r="L48" s="154">
        <v>0.9</v>
      </c>
      <c r="M48" s="154">
        <v>0</v>
      </c>
      <c r="N48" s="154">
        <v>0</v>
      </c>
      <c r="O48" s="154">
        <v>0</v>
      </c>
      <c r="P48" s="24" t="s">
        <v>1305</v>
      </c>
    </row>
    <row r="49" spans="1:16" x14ac:dyDescent="0.3">
      <c r="A49" s="125" t="s">
        <v>2446</v>
      </c>
      <c r="B49" s="125">
        <v>331270</v>
      </c>
      <c r="C49" s="125">
        <v>169</v>
      </c>
      <c r="D49" t="s">
        <v>102</v>
      </c>
      <c r="E49" s="24" t="s">
        <v>106</v>
      </c>
      <c r="F49" s="24" t="s">
        <v>610</v>
      </c>
      <c r="G49" t="s">
        <v>5</v>
      </c>
      <c r="H49" s="154">
        <v>1</v>
      </c>
      <c r="I49" s="154">
        <v>0</v>
      </c>
      <c r="J49" s="154">
        <v>1</v>
      </c>
      <c r="K49" s="154">
        <v>0</v>
      </c>
      <c r="L49" s="154">
        <v>0</v>
      </c>
      <c r="M49" s="154">
        <v>0</v>
      </c>
      <c r="N49" s="154">
        <v>0</v>
      </c>
      <c r="O49" s="154">
        <v>0</v>
      </c>
      <c r="P49" s="24" t="s">
        <v>1305</v>
      </c>
    </row>
    <row r="50" spans="1:16" x14ac:dyDescent="0.3">
      <c r="A50" s="125" t="s">
        <v>2447</v>
      </c>
      <c r="B50" s="125">
        <v>331280</v>
      </c>
      <c r="C50" s="125">
        <v>169</v>
      </c>
      <c r="D50" t="s">
        <v>102</v>
      </c>
      <c r="E50" s="24" t="s">
        <v>107</v>
      </c>
      <c r="F50" s="24" t="s">
        <v>612</v>
      </c>
      <c r="G50" t="s">
        <v>9</v>
      </c>
      <c r="H50" s="154">
        <v>2.2000000000000002</v>
      </c>
      <c r="I50" s="154">
        <v>0</v>
      </c>
      <c r="J50" s="154">
        <v>1.8</v>
      </c>
      <c r="K50" s="154">
        <v>0</v>
      </c>
      <c r="L50" s="154">
        <v>0.4</v>
      </c>
      <c r="M50" s="154">
        <v>0</v>
      </c>
      <c r="N50" s="154">
        <v>0</v>
      </c>
      <c r="O50" s="154">
        <v>0</v>
      </c>
      <c r="P50" s="24" t="s">
        <v>1305</v>
      </c>
    </row>
    <row r="51" spans="1:16" x14ac:dyDescent="0.3">
      <c r="A51" s="125" t="s">
        <v>2448</v>
      </c>
      <c r="B51" s="125">
        <v>331300</v>
      </c>
      <c r="C51" s="125">
        <v>169</v>
      </c>
      <c r="D51" t="s">
        <v>102</v>
      </c>
      <c r="E51" s="24" t="s">
        <v>110</v>
      </c>
      <c r="F51" s="24" t="s">
        <v>614</v>
      </c>
      <c r="G51" t="s">
        <v>5</v>
      </c>
      <c r="H51" s="154">
        <v>1.31</v>
      </c>
      <c r="I51" s="154">
        <v>0</v>
      </c>
      <c r="J51" s="154">
        <v>1.31</v>
      </c>
      <c r="K51" s="154">
        <v>0</v>
      </c>
      <c r="L51" s="154">
        <v>0</v>
      </c>
      <c r="M51" s="154">
        <v>0</v>
      </c>
      <c r="N51" s="154">
        <v>0</v>
      </c>
      <c r="O51" s="154">
        <v>0</v>
      </c>
      <c r="P51" s="24" t="s">
        <v>1305</v>
      </c>
    </row>
    <row r="52" spans="1:16" x14ac:dyDescent="0.3">
      <c r="A52" s="125" t="s">
        <v>2449</v>
      </c>
      <c r="B52" s="125">
        <v>331310</v>
      </c>
      <c r="C52" s="125">
        <v>169</v>
      </c>
      <c r="D52" t="s">
        <v>102</v>
      </c>
      <c r="E52" s="24" t="s">
        <v>111</v>
      </c>
      <c r="F52" s="24" t="s">
        <v>603</v>
      </c>
      <c r="G52" t="s">
        <v>9</v>
      </c>
      <c r="H52" s="154">
        <v>3.5999999999999996</v>
      </c>
      <c r="I52" s="154">
        <v>0</v>
      </c>
      <c r="J52" s="154">
        <v>3.1999999999999997</v>
      </c>
      <c r="K52" s="154">
        <v>0</v>
      </c>
      <c r="L52" s="154">
        <v>0.4</v>
      </c>
      <c r="M52" s="154">
        <v>0</v>
      </c>
      <c r="N52" s="154">
        <v>0</v>
      </c>
      <c r="O52" s="154">
        <v>0</v>
      </c>
      <c r="P52" s="24" t="s">
        <v>1305</v>
      </c>
    </row>
    <row r="53" spans="1:16" x14ac:dyDescent="0.3">
      <c r="A53" s="125" t="s">
        <v>2450</v>
      </c>
      <c r="B53" s="125">
        <v>331320</v>
      </c>
      <c r="C53" s="125">
        <v>169</v>
      </c>
      <c r="D53" t="s">
        <v>102</v>
      </c>
      <c r="E53" s="24" t="s">
        <v>112</v>
      </c>
      <c r="F53" s="24" t="s">
        <v>617</v>
      </c>
      <c r="G53" t="s">
        <v>5</v>
      </c>
      <c r="H53" s="154">
        <v>2.25</v>
      </c>
      <c r="I53" s="154">
        <v>0</v>
      </c>
      <c r="J53" s="154">
        <v>1.9500000000000002</v>
      </c>
      <c r="K53" s="154">
        <v>0</v>
      </c>
      <c r="L53" s="154">
        <v>0.3</v>
      </c>
      <c r="M53" s="154">
        <v>0</v>
      </c>
      <c r="N53" s="154">
        <v>0</v>
      </c>
      <c r="O53" s="154">
        <v>0</v>
      </c>
      <c r="P53" s="24" t="s">
        <v>1305</v>
      </c>
    </row>
    <row r="54" spans="1:16" x14ac:dyDescent="0.3">
      <c r="A54" s="125" t="s">
        <v>2451</v>
      </c>
      <c r="B54" s="125">
        <v>331360</v>
      </c>
      <c r="C54" s="125">
        <v>169</v>
      </c>
      <c r="D54" t="s">
        <v>102</v>
      </c>
      <c r="E54" s="24" t="s">
        <v>116</v>
      </c>
      <c r="F54" s="24" t="s">
        <v>619</v>
      </c>
      <c r="G54" t="s">
        <v>9</v>
      </c>
      <c r="H54" s="154">
        <v>2.5</v>
      </c>
      <c r="I54" s="154">
        <v>0</v>
      </c>
      <c r="J54" s="154">
        <v>2.2000000000000002</v>
      </c>
      <c r="K54" s="154">
        <v>0</v>
      </c>
      <c r="L54" s="154">
        <v>0.3</v>
      </c>
      <c r="M54" s="154">
        <v>0</v>
      </c>
      <c r="N54" s="154">
        <v>0</v>
      </c>
      <c r="O54" s="154">
        <v>0</v>
      </c>
      <c r="P54" s="24" t="s">
        <v>1305</v>
      </c>
    </row>
    <row r="55" spans="1:16" x14ac:dyDescent="0.3">
      <c r="A55" s="125" t="s">
        <v>2452</v>
      </c>
      <c r="B55" s="125">
        <v>331390</v>
      </c>
      <c r="C55" s="125">
        <v>169</v>
      </c>
      <c r="D55" t="s">
        <v>102</v>
      </c>
      <c r="E55" s="24" t="s">
        <v>119</v>
      </c>
      <c r="F55" s="24" t="s">
        <v>621</v>
      </c>
      <c r="G55" t="s">
        <v>9</v>
      </c>
      <c r="H55" s="154">
        <v>3.306</v>
      </c>
      <c r="I55" s="154">
        <v>0</v>
      </c>
      <c r="J55" s="154">
        <v>3.0060000000000002</v>
      </c>
      <c r="K55" s="154">
        <v>0</v>
      </c>
      <c r="L55" s="154">
        <v>0.3</v>
      </c>
      <c r="M55" s="154">
        <v>0</v>
      </c>
      <c r="N55" s="154">
        <v>0</v>
      </c>
      <c r="O55" s="154">
        <v>0</v>
      </c>
      <c r="P55" s="24" t="s">
        <v>1305</v>
      </c>
    </row>
    <row r="56" spans="1:16" x14ac:dyDescent="0.3">
      <c r="A56" s="125" t="s">
        <v>2399</v>
      </c>
      <c r="B56" s="125">
        <v>331400</v>
      </c>
      <c r="C56" s="125">
        <v>169</v>
      </c>
      <c r="D56" t="s">
        <v>102</v>
      </c>
      <c r="E56" s="24" t="s">
        <v>120</v>
      </c>
      <c r="F56" s="24" t="s">
        <v>623</v>
      </c>
      <c r="G56" t="s">
        <v>11</v>
      </c>
      <c r="H56" s="154">
        <v>1.2</v>
      </c>
      <c r="I56" s="154">
        <v>0</v>
      </c>
      <c r="J56" s="154">
        <v>1.2</v>
      </c>
      <c r="K56" s="154">
        <v>0</v>
      </c>
      <c r="L56" s="154">
        <v>0</v>
      </c>
      <c r="M56" s="154">
        <v>0</v>
      </c>
      <c r="N56" s="154">
        <v>0</v>
      </c>
      <c r="O56" s="154">
        <v>0</v>
      </c>
      <c r="P56" s="24" t="s">
        <v>1305</v>
      </c>
    </row>
    <row r="57" spans="1:16" x14ac:dyDescent="0.3">
      <c r="A57" s="125" t="s">
        <v>2453</v>
      </c>
      <c r="B57" s="125">
        <v>331410</v>
      </c>
      <c r="C57" s="125">
        <v>169</v>
      </c>
      <c r="D57" t="s">
        <v>102</v>
      </c>
      <c r="E57" s="24" t="s">
        <v>121</v>
      </c>
      <c r="F57" s="24" t="s">
        <v>625</v>
      </c>
      <c r="G57" t="s">
        <v>11</v>
      </c>
      <c r="H57" s="154">
        <v>1.1000000000000001</v>
      </c>
      <c r="I57" s="154">
        <v>0</v>
      </c>
      <c r="J57" s="154">
        <v>1.1000000000000001</v>
      </c>
      <c r="K57" s="154">
        <v>0</v>
      </c>
      <c r="L57" s="154">
        <v>0</v>
      </c>
      <c r="M57" s="154">
        <v>0</v>
      </c>
      <c r="N57" s="154">
        <v>0</v>
      </c>
      <c r="O57" s="154">
        <v>0</v>
      </c>
      <c r="P57" s="24" t="s">
        <v>1305</v>
      </c>
    </row>
    <row r="58" spans="1:16" x14ac:dyDescent="0.3">
      <c r="A58" s="125" t="s">
        <v>2454</v>
      </c>
      <c r="B58" s="125">
        <v>332120</v>
      </c>
      <c r="C58" s="125">
        <v>169</v>
      </c>
      <c r="D58" t="s">
        <v>102</v>
      </c>
      <c r="E58" s="24" t="s">
        <v>122</v>
      </c>
      <c r="F58" s="24" t="s">
        <v>627</v>
      </c>
      <c r="G58" t="s">
        <v>9</v>
      </c>
      <c r="H58" s="154">
        <v>1.3900000000000001</v>
      </c>
      <c r="I58" s="154">
        <v>0</v>
      </c>
      <c r="J58" s="154">
        <v>1.3900000000000001</v>
      </c>
      <c r="K58" s="154">
        <v>0</v>
      </c>
      <c r="L58" s="154">
        <v>0</v>
      </c>
      <c r="M58" s="154">
        <v>0</v>
      </c>
      <c r="N58" s="154">
        <v>0</v>
      </c>
      <c r="O58" s="154">
        <v>0</v>
      </c>
      <c r="P58" s="24" t="s">
        <v>1306</v>
      </c>
    </row>
    <row r="59" spans="1:16" x14ac:dyDescent="0.3">
      <c r="A59" s="125" t="s">
        <v>2455</v>
      </c>
      <c r="B59" s="125">
        <v>331420</v>
      </c>
      <c r="C59" s="125">
        <v>169</v>
      </c>
      <c r="D59" t="s">
        <v>102</v>
      </c>
      <c r="E59" s="24" t="s">
        <v>123</v>
      </c>
      <c r="F59" s="24" t="s">
        <v>629</v>
      </c>
      <c r="G59" t="s">
        <v>5</v>
      </c>
      <c r="H59" s="154">
        <v>1.0489999999999999</v>
      </c>
      <c r="I59" s="154">
        <v>0</v>
      </c>
      <c r="J59" s="154">
        <v>1.0489999999999999</v>
      </c>
      <c r="K59" s="154">
        <v>0</v>
      </c>
      <c r="L59" s="154">
        <v>0</v>
      </c>
      <c r="M59" s="154">
        <v>0</v>
      </c>
      <c r="N59" s="154">
        <v>0</v>
      </c>
      <c r="O59" s="154">
        <v>0</v>
      </c>
      <c r="P59" s="24" t="s">
        <v>1306</v>
      </c>
    </row>
    <row r="60" spans="1:16" x14ac:dyDescent="0.3">
      <c r="A60" s="125" t="s">
        <v>2456</v>
      </c>
      <c r="B60" s="125">
        <v>331440</v>
      </c>
      <c r="C60" s="125">
        <v>169</v>
      </c>
      <c r="D60" t="s">
        <v>102</v>
      </c>
      <c r="E60" s="24" t="s">
        <v>124</v>
      </c>
      <c r="F60" s="24" t="s">
        <v>631</v>
      </c>
      <c r="G60" t="s">
        <v>9</v>
      </c>
      <c r="H60" s="154">
        <v>1.1499999999999999</v>
      </c>
      <c r="I60" s="154">
        <v>0</v>
      </c>
      <c r="J60" s="154">
        <v>1.1499999999999999</v>
      </c>
      <c r="K60" s="154">
        <v>0</v>
      </c>
      <c r="L60" s="154">
        <v>0</v>
      </c>
      <c r="M60" s="154">
        <v>0</v>
      </c>
      <c r="N60" s="154">
        <v>0</v>
      </c>
      <c r="O60" s="154">
        <v>0</v>
      </c>
      <c r="P60" s="24" t="s">
        <v>1306</v>
      </c>
    </row>
    <row r="61" spans="1:16" x14ac:dyDescent="0.3">
      <c r="A61" s="125" t="s">
        <v>2457</v>
      </c>
      <c r="B61" s="125">
        <v>331470</v>
      </c>
      <c r="C61" s="125">
        <v>169</v>
      </c>
      <c r="D61" t="s">
        <v>102</v>
      </c>
      <c r="E61" s="24" t="s">
        <v>127</v>
      </c>
      <c r="F61" s="24" t="s">
        <v>645</v>
      </c>
      <c r="G61" t="s">
        <v>9</v>
      </c>
      <c r="H61" s="154">
        <v>2.2999999999999998</v>
      </c>
      <c r="I61" s="154">
        <v>0</v>
      </c>
      <c r="J61" s="154">
        <v>2.2999999999999998</v>
      </c>
      <c r="K61" s="154">
        <v>0</v>
      </c>
      <c r="L61" s="154">
        <v>0</v>
      </c>
      <c r="M61" s="154">
        <v>0</v>
      </c>
      <c r="N61" s="154">
        <v>0</v>
      </c>
      <c r="O61" s="154">
        <v>0</v>
      </c>
      <c r="P61" s="24" t="s">
        <v>1305</v>
      </c>
    </row>
    <row r="62" spans="1:16" x14ac:dyDescent="0.3">
      <c r="A62" s="125" t="s">
        <v>2458</v>
      </c>
      <c r="B62" s="125">
        <v>331480</v>
      </c>
      <c r="C62" s="125">
        <v>169</v>
      </c>
      <c r="D62" t="s">
        <v>102</v>
      </c>
      <c r="E62" s="24" t="s">
        <v>128</v>
      </c>
      <c r="F62" s="24" t="s">
        <v>635</v>
      </c>
      <c r="G62" t="s">
        <v>6</v>
      </c>
      <c r="H62" s="154">
        <v>1.2310000000000001</v>
      </c>
      <c r="I62" s="154">
        <v>0</v>
      </c>
      <c r="J62" s="154">
        <v>1.2310000000000001</v>
      </c>
      <c r="K62" s="154">
        <v>0</v>
      </c>
      <c r="L62" s="154">
        <v>0</v>
      </c>
      <c r="M62" s="154">
        <v>0</v>
      </c>
      <c r="N62" s="154">
        <v>0</v>
      </c>
      <c r="O62" s="154">
        <v>0</v>
      </c>
      <c r="P62" s="24" t="s">
        <v>1305</v>
      </c>
    </row>
    <row r="63" spans="1:16" x14ac:dyDescent="0.3">
      <c r="A63" s="125" t="s">
        <v>2459</v>
      </c>
      <c r="B63" s="125">
        <v>331500</v>
      </c>
      <c r="C63" s="125">
        <v>169</v>
      </c>
      <c r="D63" t="s">
        <v>102</v>
      </c>
      <c r="E63" s="24" t="s">
        <v>130</v>
      </c>
      <c r="F63" s="24" t="s">
        <v>637</v>
      </c>
      <c r="G63" t="s">
        <v>11</v>
      </c>
      <c r="H63" s="154">
        <v>1.252</v>
      </c>
      <c r="I63" s="154">
        <v>0</v>
      </c>
      <c r="J63" s="154">
        <v>1.252</v>
      </c>
      <c r="K63" s="154">
        <v>0</v>
      </c>
      <c r="L63" s="154">
        <v>0</v>
      </c>
      <c r="M63" s="154">
        <v>0</v>
      </c>
      <c r="N63" s="154">
        <v>0</v>
      </c>
      <c r="O63" s="154">
        <v>0</v>
      </c>
      <c r="P63" s="24" t="s">
        <v>1305</v>
      </c>
    </row>
    <row r="64" spans="1:16" x14ac:dyDescent="0.3">
      <c r="A64" s="125" t="s">
        <v>2460</v>
      </c>
      <c r="B64" s="125">
        <v>331510</v>
      </c>
      <c r="C64" s="125">
        <v>169</v>
      </c>
      <c r="D64" t="s">
        <v>102</v>
      </c>
      <c r="E64" s="24" t="s">
        <v>131</v>
      </c>
      <c r="F64" s="24" t="s">
        <v>639</v>
      </c>
      <c r="G64" t="s">
        <v>11</v>
      </c>
      <c r="H64" s="154">
        <v>1.6489999999999998</v>
      </c>
      <c r="I64" s="154">
        <v>0</v>
      </c>
      <c r="J64" s="154">
        <v>1.6259999999999999</v>
      </c>
      <c r="K64" s="154">
        <v>0</v>
      </c>
      <c r="L64" s="154">
        <v>0</v>
      </c>
      <c r="M64" s="154">
        <v>2.3E-2</v>
      </c>
      <c r="N64" s="154">
        <v>0</v>
      </c>
      <c r="O64" s="154">
        <v>0</v>
      </c>
      <c r="P64" s="24" t="s">
        <v>1305</v>
      </c>
    </row>
    <row r="65" spans="1:16" x14ac:dyDescent="0.3">
      <c r="A65" s="125" t="s">
        <v>2461</v>
      </c>
      <c r="B65" s="125">
        <v>331530</v>
      </c>
      <c r="C65" s="125">
        <v>169</v>
      </c>
      <c r="D65" t="s">
        <v>102</v>
      </c>
      <c r="E65" s="24" t="s">
        <v>133</v>
      </c>
      <c r="F65" s="24" t="s">
        <v>1333</v>
      </c>
      <c r="G65" t="s">
        <v>9</v>
      </c>
      <c r="H65" s="154">
        <v>0.5</v>
      </c>
      <c r="I65" s="154">
        <v>0</v>
      </c>
      <c r="J65" s="154">
        <v>0.5</v>
      </c>
      <c r="K65" s="154">
        <v>0</v>
      </c>
      <c r="L65" s="154">
        <v>0</v>
      </c>
      <c r="M65" s="154">
        <v>0</v>
      </c>
      <c r="N65" s="154">
        <v>0</v>
      </c>
      <c r="O65" s="154">
        <v>0</v>
      </c>
      <c r="P65" s="24" t="s">
        <v>1305</v>
      </c>
    </row>
    <row r="66" spans="1:16" x14ac:dyDescent="0.3">
      <c r="A66" s="125" t="s">
        <v>2462</v>
      </c>
      <c r="B66" s="125">
        <v>331550</v>
      </c>
      <c r="C66" s="125">
        <v>169</v>
      </c>
      <c r="D66" t="s">
        <v>102</v>
      </c>
      <c r="E66" s="24" t="s">
        <v>135</v>
      </c>
      <c r="F66" s="24" t="s">
        <v>641</v>
      </c>
      <c r="G66" t="s">
        <v>9</v>
      </c>
      <c r="H66" s="154">
        <v>1.5009999999999999</v>
      </c>
      <c r="I66" s="154">
        <v>0</v>
      </c>
      <c r="J66" s="154">
        <v>1.5009999999999999</v>
      </c>
      <c r="K66" s="154">
        <v>0</v>
      </c>
      <c r="L66" s="154">
        <v>0</v>
      </c>
      <c r="M66" s="154">
        <v>0</v>
      </c>
      <c r="N66" s="154">
        <v>0</v>
      </c>
      <c r="O66" s="154">
        <v>0</v>
      </c>
      <c r="P66" s="24" t="s">
        <v>1305</v>
      </c>
    </row>
    <row r="67" spans="1:16" x14ac:dyDescent="0.3">
      <c r="A67" s="125" t="s">
        <v>2463</v>
      </c>
      <c r="B67" s="125">
        <v>331570</v>
      </c>
      <c r="C67" s="125">
        <v>169</v>
      </c>
      <c r="D67" t="s">
        <v>102</v>
      </c>
      <c r="E67" s="24" t="s">
        <v>136</v>
      </c>
      <c r="F67" s="24" t="s">
        <v>643</v>
      </c>
      <c r="G67" t="s">
        <v>9</v>
      </c>
      <c r="H67" s="154">
        <v>1.58</v>
      </c>
      <c r="I67" s="154">
        <v>0</v>
      </c>
      <c r="J67" s="154">
        <v>1.28</v>
      </c>
      <c r="K67" s="154">
        <v>0</v>
      </c>
      <c r="L67" s="154">
        <v>0.3</v>
      </c>
      <c r="M67" s="154">
        <v>0</v>
      </c>
      <c r="N67" s="154">
        <v>0</v>
      </c>
      <c r="O67" s="154">
        <v>0</v>
      </c>
      <c r="P67" s="24" t="s">
        <v>1305</v>
      </c>
    </row>
    <row r="68" spans="1:16" x14ac:dyDescent="0.3">
      <c r="A68" s="125" t="s">
        <v>2464</v>
      </c>
      <c r="B68" s="125">
        <v>331660</v>
      </c>
      <c r="C68" s="125">
        <v>169</v>
      </c>
      <c r="D68" t="s">
        <v>102</v>
      </c>
      <c r="E68" s="24" t="s">
        <v>138</v>
      </c>
      <c r="F68" s="24" t="s">
        <v>645</v>
      </c>
      <c r="G68" t="s">
        <v>9</v>
      </c>
      <c r="H68" s="154">
        <v>3.18</v>
      </c>
      <c r="I68" s="154">
        <v>0</v>
      </c>
      <c r="J68" s="154">
        <v>2.2800000000000002</v>
      </c>
      <c r="K68" s="154">
        <v>0</v>
      </c>
      <c r="L68" s="154">
        <v>0.9</v>
      </c>
      <c r="M68" s="154">
        <v>0</v>
      </c>
      <c r="N68" s="154">
        <v>0</v>
      </c>
      <c r="O68" s="154">
        <v>0</v>
      </c>
      <c r="P68" s="24" t="s">
        <v>1305</v>
      </c>
    </row>
    <row r="69" spans="1:16" x14ac:dyDescent="0.3">
      <c r="A69" s="125" t="s">
        <v>2465</v>
      </c>
      <c r="B69" s="125">
        <v>331590</v>
      </c>
      <c r="C69" s="125">
        <v>169</v>
      </c>
      <c r="D69" t="s">
        <v>102</v>
      </c>
      <c r="E69" s="24" t="s">
        <v>140</v>
      </c>
      <c r="F69" s="24" t="s">
        <v>648</v>
      </c>
      <c r="G69" t="s">
        <v>5</v>
      </c>
      <c r="H69" s="154">
        <v>1.7</v>
      </c>
      <c r="I69" s="154">
        <v>0</v>
      </c>
      <c r="J69" s="154">
        <v>1.5</v>
      </c>
      <c r="K69" s="154">
        <v>0</v>
      </c>
      <c r="L69" s="154">
        <v>0.2</v>
      </c>
      <c r="M69" s="154">
        <v>0</v>
      </c>
      <c r="N69" s="154">
        <v>0</v>
      </c>
      <c r="O69" s="154">
        <v>0</v>
      </c>
      <c r="P69" s="24" t="s">
        <v>1305</v>
      </c>
    </row>
    <row r="70" spans="1:16" x14ac:dyDescent="0.3">
      <c r="A70" s="125" t="s">
        <v>2466</v>
      </c>
      <c r="B70" s="125">
        <v>331600</v>
      </c>
      <c r="C70" s="125">
        <v>169</v>
      </c>
      <c r="D70" t="s">
        <v>102</v>
      </c>
      <c r="E70" s="24" t="s">
        <v>141</v>
      </c>
      <c r="F70" s="24" t="s">
        <v>650</v>
      </c>
      <c r="G70" t="s">
        <v>9</v>
      </c>
      <c r="H70" s="154">
        <v>1.08</v>
      </c>
      <c r="I70" s="154">
        <v>0</v>
      </c>
      <c r="J70" s="154">
        <v>1.08</v>
      </c>
      <c r="K70" s="154">
        <v>0</v>
      </c>
      <c r="L70" s="154">
        <v>0</v>
      </c>
      <c r="M70" s="154">
        <v>0</v>
      </c>
      <c r="N70" s="154">
        <v>0</v>
      </c>
      <c r="O70" s="154">
        <v>0</v>
      </c>
      <c r="P70" s="24" t="s">
        <v>1306</v>
      </c>
    </row>
    <row r="71" spans="1:16" x14ac:dyDescent="0.3">
      <c r="A71" s="125" t="s">
        <v>2467</v>
      </c>
      <c r="B71" s="125">
        <v>331610</v>
      </c>
      <c r="C71" s="125">
        <v>169</v>
      </c>
      <c r="D71" t="s">
        <v>102</v>
      </c>
      <c r="E71" s="24" t="s">
        <v>142</v>
      </c>
      <c r="F71" s="24" t="s">
        <v>652</v>
      </c>
      <c r="G71" t="s">
        <v>11</v>
      </c>
      <c r="H71" s="154">
        <v>2.5099999999999998</v>
      </c>
      <c r="I71" s="154">
        <v>0</v>
      </c>
      <c r="J71" s="154">
        <v>2.25</v>
      </c>
      <c r="K71" s="154">
        <v>0</v>
      </c>
      <c r="L71" s="154">
        <v>0.26</v>
      </c>
      <c r="M71" s="154">
        <v>0</v>
      </c>
      <c r="N71" s="154">
        <v>0</v>
      </c>
      <c r="O71" s="154">
        <v>0</v>
      </c>
      <c r="P71" s="24" t="s">
        <v>1305</v>
      </c>
    </row>
    <row r="72" spans="1:16" x14ac:dyDescent="0.3">
      <c r="A72" s="125" t="s">
        <v>2468</v>
      </c>
      <c r="B72" s="125">
        <v>331640</v>
      </c>
      <c r="C72" s="125">
        <v>169</v>
      </c>
      <c r="D72" t="s">
        <v>102</v>
      </c>
      <c r="E72" s="24" t="s">
        <v>145</v>
      </c>
      <c r="F72" s="24" t="s">
        <v>654</v>
      </c>
      <c r="G72" t="s">
        <v>5</v>
      </c>
      <c r="H72" s="154">
        <v>1.4359999999999999</v>
      </c>
      <c r="I72" s="154">
        <v>0</v>
      </c>
      <c r="J72" s="154">
        <v>1.4359999999999999</v>
      </c>
      <c r="K72" s="154">
        <v>0</v>
      </c>
      <c r="L72" s="154">
        <v>0</v>
      </c>
      <c r="M72" s="154">
        <v>0</v>
      </c>
      <c r="N72" s="154">
        <v>0</v>
      </c>
      <c r="O72" s="154">
        <v>0</v>
      </c>
      <c r="P72" s="24" t="s">
        <v>1305</v>
      </c>
    </row>
    <row r="73" spans="1:16" x14ac:dyDescent="0.3">
      <c r="A73" s="125" t="s">
        <v>2469</v>
      </c>
      <c r="B73" s="125">
        <v>331650</v>
      </c>
      <c r="C73" s="125">
        <v>169</v>
      </c>
      <c r="D73" t="s">
        <v>102</v>
      </c>
      <c r="E73" s="24" t="s">
        <v>146</v>
      </c>
      <c r="F73" s="24" t="s">
        <v>656</v>
      </c>
      <c r="G73" t="s">
        <v>11</v>
      </c>
      <c r="H73" s="154">
        <v>1.9589999999999999</v>
      </c>
      <c r="I73" s="154">
        <v>0</v>
      </c>
      <c r="J73" s="154">
        <v>1.5</v>
      </c>
      <c r="K73" s="154">
        <v>0</v>
      </c>
      <c r="L73" s="154">
        <v>0</v>
      </c>
      <c r="M73" s="154">
        <v>0.224</v>
      </c>
      <c r="N73" s="154">
        <v>0.23499999999999999</v>
      </c>
      <c r="O73" s="154">
        <v>0</v>
      </c>
      <c r="P73" s="24" t="s">
        <v>2523</v>
      </c>
    </row>
    <row r="74" spans="1:16" x14ac:dyDescent="0.3">
      <c r="A74" s="125" t="s">
        <v>2470</v>
      </c>
      <c r="B74" s="125">
        <v>331670</v>
      </c>
      <c r="C74" s="125">
        <v>169</v>
      </c>
      <c r="D74" t="s">
        <v>102</v>
      </c>
      <c r="E74" s="24" t="s">
        <v>139</v>
      </c>
      <c r="F74" s="24" t="s">
        <v>659</v>
      </c>
      <c r="G74" t="s">
        <v>5</v>
      </c>
      <c r="H74" s="154">
        <v>0.7</v>
      </c>
      <c r="I74" s="154">
        <v>0</v>
      </c>
      <c r="J74" s="154">
        <v>0.7</v>
      </c>
      <c r="K74" s="154">
        <v>0</v>
      </c>
      <c r="L74" s="154">
        <v>0</v>
      </c>
      <c r="M74" s="154">
        <v>0</v>
      </c>
      <c r="N74" s="154">
        <v>0</v>
      </c>
      <c r="O74" s="154">
        <v>0</v>
      </c>
      <c r="P74" s="24" t="s">
        <v>1305</v>
      </c>
    </row>
    <row r="75" spans="1:16" x14ac:dyDescent="0.3">
      <c r="A75" s="125" t="s">
        <v>2471</v>
      </c>
      <c r="B75" s="125">
        <v>331680</v>
      </c>
      <c r="C75" s="125">
        <v>169</v>
      </c>
      <c r="D75" t="s">
        <v>102</v>
      </c>
      <c r="E75" s="24" t="s">
        <v>147</v>
      </c>
      <c r="F75" s="24" t="s">
        <v>659</v>
      </c>
      <c r="G75" t="s">
        <v>5</v>
      </c>
      <c r="H75" s="154">
        <v>2.1120000000000001</v>
      </c>
      <c r="I75" s="154">
        <v>0</v>
      </c>
      <c r="J75" s="154">
        <v>2.1120000000000001</v>
      </c>
      <c r="K75" s="154">
        <v>0</v>
      </c>
      <c r="L75" s="154">
        <v>0</v>
      </c>
      <c r="M75" s="154">
        <v>0</v>
      </c>
      <c r="N75" s="154">
        <v>0</v>
      </c>
      <c r="O75" s="154">
        <v>0</v>
      </c>
      <c r="P75" s="24" t="s">
        <v>1305</v>
      </c>
    </row>
    <row r="76" spans="1:16" x14ac:dyDescent="0.3">
      <c r="A76" s="125" t="s">
        <v>2472</v>
      </c>
      <c r="B76" s="125">
        <v>331690</v>
      </c>
      <c r="C76" s="125">
        <v>169</v>
      </c>
      <c r="D76" t="s">
        <v>102</v>
      </c>
      <c r="E76" s="24" t="s">
        <v>149</v>
      </c>
      <c r="F76" s="24" t="s">
        <v>661</v>
      </c>
      <c r="G76" t="s">
        <v>6</v>
      </c>
      <c r="H76" s="154">
        <v>2.6339999999999999</v>
      </c>
      <c r="I76" s="154">
        <v>0</v>
      </c>
      <c r="J76" s="154">
        <v>2.6339999999999999</v>
      </c>
      <c r="K76" s="154">
        <v>0</v>
      </c>
      <c r="L76" s="154">
        <v>0</v>
      </c>
      <c r="M76" s="154">
        <v>0</v>
      </c>
      <c r="N76" s="154">
        <v>0</v>
      </c>
      <c r="O76" s="154">
        <v>0</v>
      </c>
      <c r="P76" s="24" t="s">
        <v>1305</v>
      </c>
    </row>
    <row r="77" spans="1:16" x14ac:dyDescent="0.3">
      <c r="A77" s="125" t="s">
        <v>2473</v>
      </c>
      <c r="B77" s="125">
        <v>331700</v>
      </c>
      <c r="C77" s="125">
        <v>169</v>
      </c>
      <c r="D77" t="s">
        <v>102</v>
      </c>
      <c r="E77" s="24" t="s">
        <v>150</v>
      </c>
      <c r="F77" s="24" t="s">
        <v>663</v>
      </c>
      <c r="G77" t="s">
        <v>9</v>
      </c>
      <c r="H77" s="154">
        <v>2.1060000000000003</v>
      </c>
      <c r="I77" s="154">
        <v>0</v>
      </c>
      <c r="J77" s="154">
        <v>2.0060000000000002</v>
      </c>
      <c r="K77" s="154">
        <v>0</v>
      </c>
      <c r="L77" s="154">
        <v>0.1</v>
      </c>
      <c r="M77" s="154">
        <v>0</v>
      </c>
      <c r="N77" s="154">
        <v>0</v>
      </c>
      <c r="O77" s="154">
        <v>0</v>
      </c>
      <c r="P77" s="24" t="s">
        <v>1305</v>
      </c>
    </row>
    <row r="78" spans="1:16" x14ac:dyDescent="0.3">
      <c r="A78" s="125" t="s">
        <v>2474</v>
      </c>
      <c r="B78" s="125">
        <v>331720</v>
      </c>
      <c r="C78" s="125">
        <v>169</v>
      </c>
      <c r="D78" t="s">
        <v>102</v>
      </c>
      <c r="E78" s="24" t="s">
        <v>1336</v>
      </c>
      <c r="F78" s="24" t="s">
        <v>665</v>
      </c>
      <c r="G78" t="s">
        <v>9</v>
      </c>
      <c r="H78" s="154">
        <v>1.1000000000000001</v>
      </c>
      <c r="I78" s="154">
        <v>0</v>
      </c>
      <c r="J78" s="154">
        <v>1.1000000000000001</v>
      </c>
      <c r="K78" s="154">
        <v>0</v>
      </c>
      <c r="L78" s="154">
        <v>0</v>
      </c>
      <c r="M78" s="154">
        <v>0</v>
      </c>
      <c r="N78" s="154">
        <v>0</v>
      </c>
      <c r="O78" s="154">
        <v>0</v>
      </c>
      <c r="P78" s="24" t="s">
        <v>1305</v>
      </c>
    </row>
    <row r="79" spans="1:16" x14ac:dyDescent="0.3">
      <c r="A79" s="125" t="s">
        <v>2475</v>
      </c>
      <c r="B79" s="125">
        <v>332900</v>
      </c>
      <c r="C79" s="125">
        <v>169</v>
      </c>
      <c r="D79" t="s">
        <v>102</v>
      </c>
      <c r="E79" s="24" t="s">
        <v>383</v>
      </c>
      <c r="F79" s="24" t="s">
        <v>667</v>
      </c>
      <c r="G79" t="s">
        <v>13</v>
      </c>
      <c r="H79" s="154">
        <v>4.17</v>
      </c>
      <c r="I79" s="154">
        <v>0</v>
      </c>
      <c r="J79" s="154">
        <v>4.17</v>
      </c>
      <c r="K79" s="154">
        <v>0</v>
      </c>
      <c r="L79" s="154">
        <v>0</v>
      </c>
      <c r="M79" s="154">
        <v>0</v>
      </c>
      <c r="N79" s="154">
        <v>0</v>
      </c>
      <c r="O79" s="154">
        <v>0</v>
      </c>
      <c r="P79" s="24" t="s">
        <v>1305</v>
      </c>
    </row>
    <row r="80" spans="1:16" x14ac:dyDescent="0.3">
      <c r="A80" s="125" t="s">
        <v>2476</v>
      </c>
      <c r="B80" s="125">
        <v>331260</v>
      </c>
      <c r="C80" s="125">
        <v>169</v>
      </c>
      <c r="D80" t="s">
        <v>102</v>
      </c>
      <c r="E80" s="24" t="s">
        <v>105</v>
      </c>
      <c r="F80" s="24" t="s">
        <v>669</v>
      </c>
      <c r="G80" t="s">
        <v>14</v>
      </c>
      <c r="H80" s="154">
        <v>0.43999999999999995</v>
      </c>
      <c r="I80" s="154">
        <v>0</v>
      </c>
      <c r="J80" s="154">
        <v>0.43999999999999995</v>
      </c>
      <c r="K80" s="154">
        <v>0</v>
      </c>
      <c r="L80" s="154">
        <v>0</v>
      </c>
      <c r="M80" s="154">
        <v>0</v>
      </c>
      <c r="N80" s="154">
        <v>0</v>
      </c>
      <c r="O80" s="154">
        <v>0</v>
      </c>
      <c r="P80" s="24" t="s">
        <v>1306</v>
      </c>
    </row>
    <row r="81" spans="1:16" x14ac:dyDescent="0.3">
      <c r="A81" s="125" t="s">
        <v>2402</v>
      </c>
      <c r="B81" s="125">
        <v>331290</v>
      </c>
      <c r="C81" s="125">
        <v>169</v>
      </c>
      <c r="D81" t="s">
        <v>102</v>
      </c>
      <c r="E81" s="24" t="s">
        <v>108</v>
      </c>
      <c r="F81" s="24" t="s">
        <v>671</v>
      </c>
      <c r="G81" t="s">
        <v>9</v>
      </c>
      <c r="H81" s="154">
        <v>1.1199999999999999</v>
      </c>
      <c r="I81" s="154">
        <v>0</v>
      </c>
      <c r="J81" s="154">
        <v>1.1199999999999999</v>
      </c>
      <c r="K81" s="154">
        <v>0</v>
      </c>
      <c r="L81" s="154">
        <v>0</v>
      </c>
      <c r="M81" s="154">
        <v>0</v>
      </c>
      <c r="N81" s="154">
        <v>0</v>
      </c>
      <c r="O81" s="154">
        <v>0</v>
      </c>
      <c r="P81" s="24" t="s">
        <v>1306</v>
      </c>
    </row>
    <row r="82" spans="1:16" x14ac:dyDescent="0.3">
      <c r="A82" s="125" t="s">
        <v>2403</v>
      </c>
      <c r="B82" s="125">
        <v>331950</v>
      </c>
      <c r="C82" s="125">
        <v>169</v>
      </c>
      <c r="D82" t="s">
        <v>102</v>
      </c>
      <c r="E82" s="24" t="s">
        <v>109</v>
      </c>
      <c r="F82" t="s">
        <v>1077</v>
      </c>
      <c r="G82" t="s">
        <v>6</v>
      </c>
      <c r="H82" s="154">
        <v>0.32</v>
      </c>
      <c r="I82" s="154">
        <v>0</v>
      </c>
      <c r="J82" s="154">
        <v>0.32</v>
      </c>
      <c r="K82" s="154">
        <v>0</v>
      </c>
      <c r="L82" s="154">
        <v>0</v>
      </c>
      <c r="M82" s="154">
        <v>0</v>
      </c>
      <c r="N82" s="154">
        <v>0</v>
      </c>
      <c r="O82" s="154">
        <v>0</v>
      </c>
      <c r="P82" s="24" t="s">
        <v>1306</v>
      </c>
    </row>
    <row r="83" spans="1:16" x14ac:dyDescent="0.3">
      <c r="A83" s="125" t="s">
        <v>2477</v>
      </c>
      <c r="B83" s="125">
        <v>331330</v>
      </c>
      <c r="C83" s="125">
        <v>169</v>
      </c>
      <c r="D83" t="s">
        <v>102</v>
      </c>
      <c r="E83" s="24" t="s">
        <v>113</v>
      </c>
      <c r="F83" s="24" t="s">
        <v>673</v>
      </c>
      <c r="G83" t="s">
        <v>9</v>
      </c>
      <c r="H83" s="154">
        <v>0.64200000000000002</v>
      </c>
      <c r="I83" s="154">
        <v>0</v>
      </c>
      <c r="J83" s="154">
        <v>0.64200000000000002</v>
      </c>
      <c r="K83" s="154">
        <v>0</v>
      </c>
      <c r="L83" s="154">
        <v>0</v>
      </c>
      <c r="M83" s="154">
        <v>0</v>
      </c>
      <c r="N83" s="154">
        <v>0</v>
      </c>
      <c r="O83" s="154">
        <v>0</v>
      </c>
      <c r="P83" s="24" t="s">
        <v>1306</v>
      </c>
    </row>
    <row r="84" spans="1:16" x14ac:dyDescent="0.3">
      <c r="A84" s="125" t="s">
        <v>2478</v>
      </c>
      <c r="B84" s="125">
        <v>331340</v>
      </c>
      <c r="C84" s="125">
        <v>169</v>
      </c>
      <c r="D84" t="s">
        <v>102</v>
      </c>
      <c r="E84" s="24" t="s">
        <v>114</v>
      </c>
      <c r="F84" s="24" t="s">
        <v>675</v>
      </c>
      <c r="G84" t="s">
        <v>14</v>
      </c>
      <c r="H84" s="154">
        <v>0.373</v>
      </c>
      <c r="I84" s="154">
        <v>0</v>
      </c>
      <c r="J84" s="154">
        <v>0.373</v>
      </c>
      <c r="K84" s="154">
        <v>0</v>
      </c>
      <c r="L84" s="154">
        <v>0</v>
      </c>
      <c r="M84" s="154">
        <v>0</v>
      </c>
      <c r="N84" s="154">
        <v>0</v>
      </c>
      <c r="O84" s="154">
        <v>0</v>
      </c>
      <c r="P84" s="24" t="s">
        <v>1306</v>
      </c>
    </row>
    <row r="85" spans="1:16" x14ac:dyDescent="0.3">
      <c r="A85" s="125" t="s">
        <v>2479</v>
      </c>
      <c r="B85" s="125">
        <v>331350</v>
      </c>
      <c r="C85" s="125">
        <v>169</v>
      </c>
      <c r="D85" t="s">
        <v>102</v>
      </c>
      <c r="E85" s="24" t="s">
        <v>115</v>
      </c>
      <c r="F85" s="24" t="s">
        <v>677</v>
      </c>
      <c r="G85" t="s">
        <v>14</v>
      </c>
      <c r="H85" s="154">
        <v>0.64</v>
      </c>
      <c r="I85" s="154">
        <v>0</v>
      </c>
      <c r="J85" s="154">
        <v>0.64</v>
      </c>
      <c r="K85" s="154">
        <v>0</v>
      </c>
      <c r="L85" s="154">
        <v>0</v>
      </c>
      <c r="M85" s="154">
        <v>0</v>
      </c>
      <c r="N85" s="154">
        <v>0</v>
      </c>
      <c r="O85" s="154">
        <v>0</v>
      </c>
      <c r="P85" s="24" t="s">
        <v>1306</v>
      </c>
    </row>
    <row r="86" spans="1:16" x14ac:dyDescent="0.3">
      <c r="A86" s="125" t="s">
        <v>2480</v>
      </c>
      <c r="B86" s="125">
        <v>331370</v>
      </c>
      <c r="C86" s="125">
        <v>169</v>
      </c>
      <c r="D86" t="s">
        <v>102</v>
      </c>
      <c r="E86" s="24" t="s">
        <v>117</v>
      </c>
      <c r="F86" s="24" t="s">
        <v>679</v>
      </c>
      <c r="G86" t="s">
        <v>14</v>
      </c>
      <c r="H86" s="154">
        <v>0.79600000000000004</v>
      </c>
      <c r="I86" s="154">
        <v>0</v>
      </c>
      <c r="J86" s="154">
        <v>0.79600000000000004</v>
      </c>
      <c r="K86" s="154">
        <v>0</v>
      </c>
      <c r="L86" s="154">
        <v>0</v>
      </c>
      <c r="M86" s="154">
        <v>0</v>
      </c>
      <c r="N86" s="154">
        <v>0</v>
      </c>
      <c r="O86" s="154">
        <v>0</v>
      </c>
      <c r="P86" s="24" t="s">
        <v>1306</v>
      </c>
    </row>
    <row r="87" spans="1:16" x14ac:dyDescent="0.3">
      <c r="A87" s="125" t="s">
        <v>2481</v>
      </c>
      <c r="B87" s="125">
        <v>331380</v>
      </c>
      <c r="C87" s="125">
        <v>169</v>
      </c>
      <c r="D87" t="s">
        <v>102</v>
      </c>
      <c r="E87" s="24" t="s">
        <v>118</v>
      </c>
      <c r="F87" s="24" t="s">
        <v>681</v>
      </c>
      <c r="G87" t="s">
        <v>14</v>
      </c>
      <c r="H87" s="154">
        <v>0.78260000000000007</v>
      </c>
      <c r="I87" s="154">
        <v>0</v>
      </c>
      <c r="J87" s="154">
        <v>0.77300000000000002</v>
      </c>
      <c r="K87" s="154">
        <v>0</v>
      </c>
      <c r="L87" s="154">
        <v>0</v>
      </c>
      <c r="M87" s="154">
        <v>9.5999999999999992E-3</v>
      </c>
      <c r="N87" s="154">
        <v>0</v>
      </c>
      <c r="O87" s="154">
        <v>0</v>
      </c>
      <c r="P87" s="24" t="s">
        <v>1306</v>
      </c>
    </row>
    <row r="88" spans="1:16" x14ac:dyDescent="0.3">
      <c r="A88" s="125" t="s">
        <v>2482</v>
      </c>
      <c r="B88" s="125">
        <v>331450</v>
      </c>
      <c r="C88" s="125">
        <v>169</v>
      </c>
      <c r="D88" t="s">
        <v>102</v>
      </c>
      <c r="E88" s="24" t="s">
        <v>125</v>
      </c>
      <c r="F88" s="24" t="s">
        <v>683</v>
      </c>
      <c r="G88" t="s">
        <v>9</v>
      </c>
      <c r="H88" s="154">
        <v>0.90300000000000002</v>
      </c>
      <c r="I88" s="154">
        <v>0</v>
      </c>
      <c r="J88" s="154">
        <v>0.70300000000000007</v>
      </c>
      <c r="K88" s="154">
        <v>0</v>
      </c>
      <c r="L88" s="154">
        <v>0.2</v>
      </c>
      <c r="M88" s="154">
        <v>0</v>
      </c>
      <c r="N88" s="154">
        <v>0</v>
      </c>
      <c r="O88" s="154">
        <v>0</v>
      </c>
      <c r="P88" s="24" t="s">
        <v>1306</v>
      </c>
    </row>
    <row r="89" spans="1:16" x14ac:dyDescent="0.3">
      <c r="A89" s="125" t="s">
        <v>2483</v>
      </c>
      <c r="B89" s="125">
        <v>331460</v>
      </c>
      <c r="C89" s="125">
        <v>169</v>
      </c>
      <c r="D89" t="s">
        <v>102</v>
      </c>
      <c r="E89" s="24" t="s">
        <v>126</v>
      </c>
      <c r="F89" s="24" t="s">
        <v>685</v>
      </c>
      <c r="G89" t="s">
        <v>14</v>
      </c>
      <c r="H89" s="154">
        <v>0.70799999999999996</v>
      </c>
      <c r="I89" s="154">
        <v>0</v>
      </c>
      <c r="J89" s="154">
        <v>0.70799999999999996</v>
      </c>
      <c r="K89" s="154">
        <v>0</v>
      </c>
      <c r="L89" s="154">
        <v>0</v>
      </c>
      <c r="M89" s="154">
        <v>0</v>
      </c>
      <c r="N89" s="154">
        <v>0</v>
      </c>
      <c r="O89" s="154">
        <v>0</v>
      </c>
      <c r="P89" s="24" t="s">
        <v>1306</v>
      </c>
    </row>
    <row r="90" spans="1:16" x14ac:dyDescent="0.3">
      <c r="A90" s="125" t="s">
        <v>2484</v>
      </c>
      <c r="B90" s="125">
        <v>331490</v>
      </c>
      <c r="C90" s="125">
        <v>169</v>
      </c>
      <c r="D90" t="s">
        <v>102</v>
      </c>
      <c r="E90" s="24" t="s">
        <v>129</v>
      </c>
      <c r="F90" s="24" t="s">
        <v>663</v>
      </c>
      <c r="G90" t="s">
        <v>9</v>
      </c>
      <c r="H90" s="154">
        <v>0.32500000000000001</v>
      </c>
      <c r="I90" s="154">
        <v>0</v>
      </c>
      <c r="J90" s="154">
        <v>0.32500000000000001</v>
      </c>
      <c r="K90" s="154">
        <v>0</v>
      </c>
      <c r="L90" s="154">
        <v>0</v>
      </c>
      <c r="M90" s="154">
        <v>0</v>
      </c>
      <c r="N90" s="154">
        <v>0</v>
      </c>
      <c r="O90" s="154">
        <v>0</v>
      </c>
      <c r="P90" s="24" t="s">
        <v>1306</v>
      </c>
    </row>
    <row r="91" spans="1:16" x14ac:dyDescent="0.3">
      <c r="A91" s="125" t="s">
        <v>2485</v>
      </c>
      <c r="B91" s="125">
        <v>331520</v>
      </c>
      <c r="C91" s="125">
        <v>169</v>
      </c>
      <c r="D91" t="s">
        <v>102</v>
      </c>
      <c r="E91" s="24" t="s">
        <v>132</v>
      </c>
      <c r="F91" s="24" t="s">
        <v>687</v>
      </c>
      <c r="G91" t="s">
        <v>14</v>
      </c>
      <c r="H91" s="154">
        <v>1.002</v>
      </c>
      <c r="I91" s="154">
        <v>0</v>
      </c>
      <c r="J91" s="154">
        <v>1.002</v>
      </c>
      <c r="K91" s="154">
        <v>0</v>
      </c>
      <c r="L91" s="154">
        <v>0</v>
      </c>
      <c r="M91" s="154">
        <v>0</v>
      </c>
      <c r="N91" s="154">
        <v>0</v>
      </c>
      <c r="O91" s="154">
        <v>0</v>
      </c>
      <c r="P91" s="24" t="s">
        <v>1306</v>
      </c>
    </row>
    <row r="92" spans="1:16" x14ac:dyDescent="0.3">
      <c r="A92" s="125" t="s">
        <v>2486</v>
      </c>
      <c r="B92" s="125">
        <v>331540</v>
      </c>
      <c r="C92" s="125">
        <v>169</v>
      </c>
      <c r="D92" t="s">
        <v>102</v>
      </c>
      <c r="E92" s="24" t="s">
        <v>134</v>
      </c>
      <c r="F92" s="24" t="s">
        <v>689</v>
      </c>
      <c r="G92" t="s">
        <v>8</v>
      </c>
      <c r="H92" s="154">
        <v>1</v>
      </c>
      <c r="I92" s="154">
        <v>0</v>
      </c>
      <c r="J92" s="154">
        <v>1</v>
      </c>
      <c r="K92" s="154">
        <v>0</v>
      </c>
      <c r="L92" s="154">
        <v>0</v>
      </c>
      <c r="M92" s="154">
        <v>0</v>
      </c>
      <c r="N92" s="154">
        <v>0</v>
      </c>
      <c r="O92" s="154">
        <v>0</v>
      </c>
      <c r="P92" s="24" t="s">
        <v>1306</v>
      </c>
    </row>
    <row r="93" spans="1:16" x14ac:dyDescent="0.3">
      <c r="A93" s="125" t="s">
        <v>2488</v>
      </c>
      <c r="B93" s="125">
        <v>331580</v>
      </c>
      <c r="C93" s="125">
        <v>169</v>
      </c>
      <c r="D93" t="s">
        <v>102</v>
      </c>
      <c r="E93" s="24" t="s">
        <v>137</v>
      </c>
      <c r="F93" s="24" t="s">
        <v>691</v>
      </c>
      <c r="G93" t="s">
        <v>9</v>
      </c>
      <c r="H93" s="154">
        <v>0.90400000000000003</v>
      </c>
      <c r="I93" s="154">
        <v>0</v>
      </c>
      <c r="J93" s="154">
        <v>0.90400000000000003</v>
      </c>
      <c r="K93" s="154">
        <v>0</v>
      </c>
      <c r="L93" s="154">
        <v>0</v>
      </c>
      <c r="M93" s="154">
        <v>0</v>
      </c>
      <c r="N93" s="154">
        <v>0</v>
      </c>
      <c r="O93" s="154">
        <v>0</v>
      </c>
      <c r="P93" s="24" t="s">
        <v>1306</v>
      </c>
    </row>
    <row r="94" spans="1:16" x14ac:dyDescent="0.3">
      <c r="A94" s="125" t="s">
        <v>2489</v>
      </c>
      <c r="B94" s="125">
        <v>331620</v>
      </c>
      <c r="C94" s="125">
        <v>169</v>
      </c>
      <c r="D94" t="s">
        <v>102</v>
      </c>
      <c r="E94" s="24" t="s">
        <v>143</v>
      </c>
      <c r="F94" s="24" t="s">
        <v>693</v>
      </c>
      <c r="G94" t="s">
        <v>14</v>
      </c>
      <c r="H94" s="154">
        <v>0.39500000000000002</v>
      </c>
      <c r="I94" s="154">
        <v>0</v>
      </c>
      <c r="J94" s="154">
        <v>0.39500000000000002</v>
      </c>
      <c r="K94" s="154">
        <v>0</v>
      </c>
      <c r="L94" s="154">
        <v>0</v>
      </c>
      <c r="M94" s="154">
        <v>0</v>
      </c>
      <c r="N94" s="154">
        <v>0</v>
      </c>
      <c r="O94" s="154">
        <v>0</v>
      </c>
      <c r="P94" s="24" t="s">
        <v>1306</v>
      </c>
    </row>
    <row r="95" spans="1:16" x14ac:dyDescent="0.3">
      <c r="A95" s="125" t="s">
        <v>2490</v>
      </c>
      <c r="B95" s="125">
        <v>331630</v>
      </c>
      <c r="C95" s="125">
        <v>169</v>
      </c>
      <c r="D95" t="s">
        <v>102</v>
      </c>
      <c r="E95" s="24" t="s">
        <v>144</v>
      </c>
      <c r="F95" s="24" t="s">
        <v>695</v>
      </c>
      <c r="G95" t="s">
        <v>5</v>
      </c>
      <c r="H95" s="154">
        <v>0.9850000000000001</v>
      </c>
      <c r="I95" s="154">
        <v>0</v>
      </c>
      <c r="J95" s="154">
        <v>0.78500000000000003</v>
      </c>
      <c r="K95" s="154">
        <v>0</v>
      </c>
      <c r="L95" s="154">
        <v>0.2</v>
      </c>
      <c r="M95" s="154">
        <v>0</v>
      </c>
      <c r="N95" s="154">
        <v>0</v>
      </c>
      <c r="O95" s="154">
        <v>0</v>
      </c>
      <c r="P95" s="24" t="s">
        <v>1306</v>
      </c>
    </row>
    <row r="96" spans="1:16" x14ac:dyDescent="0.3">
      <c r="A96" s="125" t="s">
        <v>2491</v>
      </c>
      <c r="B96" s="125">
        <v>331685</v>
      </c>
      <c r="C96" s="125">
        <v>169</v>
      </c>
      <c r="D96" t="s">
        <v>102</v>
      </c>
      <c r="E96" s="24" t="s">
        <v>148</v>
      </c>
      <c r="F96" s="24" t="s">
        <v>697</v>
      </c>
      <c r="G96" t="s">
        <v>5</v>
      </c>
      <c r="H96" s="154">
        <v>1.0499999999999998</v>
      </c>
      <c r="I96" s="154">
        <v>0</v>
      </c>
      <c r="J96" s="154">
        <v>1.0499999999999998</v>
      </c>
      <c r="K96" s="154">
        <v>0</v>
      </c>
      <c r="L96" s="154">
        <v>0</v>
      </c>
      <c r="M96" s="154">
        <v>0</v>
      </c>
      <c r="N96" s="154">
        <v>0</v>
      </c>
      <c r="O96" s="154">
        <v>0</v>
      </c>
      <c r="P96" s="24" t="s">
        <v>1306</v>
      </c>
    </row>
    <row r="97" spans="1:16" x14ac:dyDescent="0.3">
      <c r="A97" s="125" t="s">
        <v>2492</v>
      </c>
      <c r="B97" s="125">
        <v>331710</v>
      </c>
      <c r="C97" s="125">
        <v>169</v>
      </c>
      <c r="D97" t="s">
        <v>102</v>
      </c>
      <c r="E97" s="24" t="s">
        <v>151</v>
      </c>
      <c r="F97" s="24" t="s">
        <v>663</v>
      </c>
      <c r="G97" t="s">
        <v>9</v>
      </c>
      <c r="H97" s="154">
        <v>0.32500000000000001</v>
      </c>
      <c r="I97" s="154">
        <v>0</v>
      </c>
      <c r="J97" s="154">
        <v>0.32500000000000001</v>
      </c>
      <c r="K97" s="154">
        <v>0</v>
      </c>
      <c r="L97" s="154">
        <v>0</v>
      </c>
      <c r="M97" s="154">
        <v>0</v>
      </c>
      <c r="N97" s="154">
        <v>0</v>
      </c>
      <c r="O97" s="154">
        <v>0</v>
      </c>
      <c r="P97" s="24" t="s">
        <v>1306</v>
      </c>
    </row>
    <row r="98" spans="1:16" x14ac:dyDescent="0.3">
      <c r="A98" s="125" t="s">
        <v>2493</v>
      </c>
      <c r="B98" s="125">
        <v>331730</v>
      </c>
      <c r="C98" s="125">
        <v>169</v>
      </c>
      <c r="D98" s="24" t="s">
        <v>102</v>
      </c>
      <c r="E98" s="24" t="s">
        <v>152</v>
      </c>
      <c r="F98" s="24" t="s">
        <v>699</v>
      </c>
      <c r="G98" t="s">
        <v>5</v>
      </c>
      <c r="H98" s="154">
        <v>0.495</v>
      </c>
      <c r="I98" s="154">
        <v>0</v>
      </c>
      <c r="J98" s="154">
        <v>0.495</v>
      </c>
      <c r="K98" s="154">
        <v>0</v>
      </c>
      <c r="L98" s="154">
        <v>0</v>
      </c>
      <c r="M98" s="154">
        <v>0</v>
      </c>
      <c r="N98" s="154">
        <v>0</v>
      </c>
      <c r="O98" s="154">
        <v>0</v>
      </c>
      <c r="P98" s="24" t="s">
        <v>1306</v>
      </c>
    </row>
    <row r="99" spans="1:16" x14ac:dyDescent="0.3">
      <c r="A99" s="125" t="s">
        <v>700</v>
      </c>
      <c r="B99" s="125">
        <v>331740</v>
      </c>
      <c r="C99" s="125">
        <v>683</v>
      </c>
      <c r="D99" t="s">
        <v>153</v>
      </c>
      <c r="E99" s="24" t="s">
        <v>154</v>
      </c>
      <c r="F99" s="24" t="s">
        <v>701</v>
      </c>
      <c r="G99" t="s">
        <v>8</v>
      </c>
      <c r="H99" s="154">
        <v>0.2</v>
      </c>
      <c r="I99" s="154">
        <v>0</v>
      </c>
      <c r="J99" s="154">
        <v>0.2</v>
      </c>
      <c r="K99" s="154">
        <v>0</v>
      </c>
      <c r="L99" s="154">
        <v>0</v>
      </c>
      <c r="M99" s="154">
        <v>0</v>
      </c>
      <c r="N99" s="154">
        <v>0</v>
      </c>
      <c r="O99" s="154">
        <v>0</v>
      </c>
      <c r="P99" s="24" t="s">
        <v>1306</v>
      </c>
    </row>
    <row r="100" spans="1:16" x14ac:dyDescent="0.3">
      <c r="A100" s="125" t="s">
        <v>702</v>
      </c>
      <c r="C100" s="125">
        <v>8</v>
      </c>
      <c r="D100" t="s">
        <v>188</v>
      </c>
      <c r="E100" s="24" t="s">
        <v>155</v>
      </c>
      <c r="F100" s="24" t="s">
        <v>561</v>
      </c>
      <c r="G100" t="s">
        <v>12</v>
      </c>
      <c r="H100" s="154">
        <f>77.9-27</f>
        <v>50.900000000000006</v>
      </c>
      <c r="I100" s="154">
        <f>75.9-27</f>
        <v>48.900000000000006</v>
      </c>
      <c r="J100" s="154">
        <v>2</v>
      </c>
      <c r="K100" s="154">
        <v>0</v>
      </c>
      <c r="L100" s="154">
        <v>0</v>
      </c>
      <c r="M100" s="154">
        <v>0</v>
      </c>
      <c r="N100" s="154">
        <v>0</v>
      </c>
      <c r="O100" s="154">
        <v>0</v>
      </c>
      <c r="P100" s="24" t="s">
        <v>1305</v>
      </c>
    </row>
    <row r="101" spans="1:16" x14ac:dyDescent="0.3">
      <c r="A101" s="125" t="s">
        <v>703</v>
      </c>
      <c r="C101" s="125">
        <v>8</v>
      </c>
      <c r="D101" t="s">
        <v>188</v>
      </c>
      <c r="E101" s="24" t="s">
        <v>704</v>
      </c>
      <c r="F101" s="24" t="s">
        <v>561</v>
      </c>
      <c r="G101" t="s">
        <v>12</v>
      </c>
      <c r="H101" s="154">
        <v>44.4</v>
      </c>
      <c r="I101" s="154">
        <v>0</v>
      </c>
      <c r="J101" s="154">
        <v>0</v>
      </c>
      <c r="K101" s="154">
        <v>44.4</v>
      </c>
      <c r="L101" s="154">
        <v>0</v>
      </c>
      <c r="M101" s="154">
        <v>0</v>
      </c>
      <c r="N101" s="154">
        <v>0</v>
      </c>
      <c r="O101" s="154">
        <v>0</v>
      </c>
      <c r="P101" s="24" t="s">
        <v>1305</v>
      </c>
    </row>
    <row r="102" spans="1:16" x14ac:dyDescent="0.3">
      <c r="A102" s="125" t="s">
        <v>705</v>
      </c>
      <c r="C102" s="125">
        <v>8</v>
      </c>
      <c r="D102" t="s">
        <v>188</v>
      </c>
      <c r="E102" s="24" t="s">
        <v>157</v>
      </c>
      <c r="F102" s="24" t="s">
        <v>561</v>
      </c>
      <c r="G102" t="s">
        <v>12</v>
      </c>
      <c r="H102" s="154">
        <v>346.9</v>
      </c>
      <c r="I102" s="154">
        <v>346.9</v>
      </c>
      <c r="J102" s="154">
        <v>0</v>
      </c>
      <c r="K102" s="154">
        <v>0</v>
      </c>
      <c r="L102" s="154">
        <v>0</v>
      </c>
      <c r="M102" s="154">
        <v>0</v>
      </c>
      <c r="N102" s="154">
        <v>0</v>
      </c>
      <c r="O102" s="154">
        <v>0</v>
      </c>
      <c r="P102" s="24" t="s">
        <v>1305</v>
      </c>
    </row>
    <row r="103" spans="1:16" x14ac:dyDescent="0.3">
      <c r="A103" s="125" t="s">
        <v>706</v>
      </c>
      <c r="B103" s="125">
        <v>331760</v>
      </c>
      <c r="C103" s="125">
        <v>5</v>
      </c>
      <c r="D103" t="s">
        <v>158</v>
      </c>
      <c r="E103" s="24" t="s">
        <v>159</v>
      </c>
      <c r="F103" s="24" t="s">
        <v>707</v>
      </c>
      <c r="G103" t="s">
        <v>9</v>
      </c>
      <c r="H103" s="154">
        <v>2.2000000000000002</v>
      </c>
      <c r="I103" s="154">
        <v>0</v>
      </c>
      <c r="J103" s="154">
        <v>2.2000000000000002</v>
      </c>
      <c r="K103" s="154">
        <v>0</v>
      </c>
      <c r="L103" s="154">
        <v>0</v>
      </c>
      <c r="M103" s="154">
        <v>0</v>
      </c>
      <c r="N103" s="154">
        <v>0</v>
      </c>
      <c r="O103" s="154">
        <v>0</v>
      </c>
      <c r="P103" s="24" t="s">
        <v>1305</v>
      </c>
    </row>
    <row r="104" spans="1:16" x14ac:dyDescent="0.3">
      <c r="A104" s="125" t="s">
        <v>708</v>
      </c>
      <c r="B104" s="125">
        <v>331770</v>
      </c>
      <c r="C104" s="125">
        <v>747</v>
      </c>
      <c r="D104" t="s">
        <v>160</v>
      </c>
      <c r="E104" s="24" t="s">
        <v>161</v>
      </c>
      <c r="F104" s="24" t="s">
        <v>709</v>
      </c>
      <c r="G104" t="s">
        <v>14</v>
      </c>
      <c r="H104" s="154">
        <v>0.39500000000000002</v>
      </c>
      <c r="I104" s="154">
        <v>0</v>
      </c>
      <c r="J104" s="154">
        <v>0.39500000000000002</v>
      </c>
      <c r="K104" s="154">
        <v>0</v>
      </c>
      <c r="L104" s="154">
        <v>0</v>
      </c>
      <c r="M104" s="154">
        <v>0</v>
      </c>
      <c r="N104" s="154">
        <v>0</v>
      </c>
      <c r="O104" s="154">
        <v>0</v>
      </c>
      <c r="P104" s="24" t="s">
        <v>1306</v>
      </c>
    </row>
    <row r="105" spans="1:16" x14ac:dyDescent="0.3">
      <c r="A105" s="125" t="s">
        <v>710</v>
      </c>
      <c r="B105" s="125">
        <v>331750</v>
      </c>
      <c r="C105" s="125">
        <v>291</v>
      </c>
      <c r="D105" t="s">
        <v>162</v>
      </c>
      <c r="E105" s="24" t="s">
        <v>163</v>
      </c>
      <c r="F105" s="24" t="s">
        <v>711</v>
      </c>
      <c r="G105" t="s">
        <v>4</v>
      </c>
      <c r="H105" s="154">
        <v>0.54100000000000004</v>
      </c>
      <c r="I105" s="154">
        <v>0</v>
      </c>
      <c r="J105" s="154">
        <v>0.25700000000000001</v>
      </c>
      <c r="K105" s="154">
        <v>0.28399999999999997</v>
      </c>
      <c r="L105" s="154">
        <v>0</v>
      </c>
      <c r="M105" s="154">
        <v>0</v>
      </c>
      <c r="N105" s="154">
        <v>0</v>
      </c>
      <c r="O105" s="154">
        <v>0</v>
      </c>
      <c r="P105" s="24" t="s">
        <v>1303</v>
      </c>
    </row>
    <row r="106" spans="1:16" x14ac:dyDescent="0.3">
      <c r="A106" s="125" t="s">
        <v>712</v>
      </c>
      <c r="B106" s="125">
        <v>331780</v>
      </c>
      <c r="C106" s="125">
        <v>337</v>
      </c>
      <c r="D106" t="s">
        <v>164</v>
      </c>
      <c r="E106" s="24" t="s">
        <v>165</v>
      </c>
      <c r="F106" s="24" t="s">
        <v>713</v>
      </c>
      <c r="G106" t="s">
        <v>9</v>
      </c>
      <c r="H106" s="154">
        <v>1.1040000000000001</v>
      </c>
      <c r="I106" s="154">
        <v>0</v>
      </c>
      <c r="J106" s="154">
        <v>1.1040000000000001</v>
      </c>
      <c r="K106" s="154">
        <v>0</v>
      </c>
      <c r="L106" s="154">
        <v>0</v>
      </c>
      <c r="M106" s="154">
        <v>0</v>
      </c>
      <c r="N106" s="154">
        <v>0</v>
      </c>
      <c r="O106" s="154">
        <v>0</v>
      </c>
      <c r="P106" s="24" t="s">
        <v>1306</v>
      </c>
    </row>
    <row r="107" spans="1:16" x14ac:dyDescent="0.3">
      <c r="A107" s="125" t="s">
        <v>714</v>
      </c>
      <c r="C107" s="125">
        <v>520</v>
      </c>
      <c r="D107" t="s">
        <v>166</v>
      </c>
      <c r="E107" s="24" t="s">
        <v>166</v>
      </c>
      <c r="F107" s="24" t="s">
        <v>561</v>
      </c>
      <c r="G107" t="s">
        <v>12</v>
      </c>
      <c r="H107" s="154">
        <v>27.5</v>
      </c>
      <c r="I107" s="154">
        <v>27.5</v>
      </c>
      <c r="J107" s="154">
        <v>0</v>
      </c>
      <c r="K107" s="154">
        <v>0</v>
      </c>
      <c r="L107" s="154">
        <v>0</v>
      </c>
      <c r="M107" s="154">
        <v>0</v>
      </c>
      <c r="N107" s="154">
        <v>0</v>
      </c>
      <c r="O107" s="154">
        <v>0</v>
      </c>
      <c r="P107" s="24" t="s">
        <v>1305</v>
      </c>
    </row>
    <row r="108" spans="1:16" x14ac:dyDescent="0.3">
      <c r="A108" s="125" t="s">
        <v>716</v>
      </c>
      <c r="C108" s="125">
        <v>214</v>
      </c>
      <c r="D108" t="s">
        <v>168</v>
      </c>
      <c r="E108" s="24" t="s">
        <v>169</v>
      </c>
      <c r="F108" s="24" t="s">
        <v>718</v>
      </c>
      <c r="G108" t="s">
        <v>10</v>
      </c>
      <c r="H108" s="154">
        <v>20.3</v>
      </c>
      <c r="I108" s="154">
        <v>17.3</v>
      </c>
      <c r="J108" s="154">
        <v>3</v>
      </c>
      <c r="K108" s="154">
        <v>0</v>
      </c>
      <c r="L108" s="154">
        <v>0</v>
      </c>
      <c r="M108" s="154">
        <v>0</v>
      </c>
      <c r="N108" s="154">
        <v>0</v>
      </c>
      <c r="O108" s="154">
        <v>0</v>
      </c>
      <c r="P108" s="24" t="s">
        <v>1305</v>
      </c>
    </row>
    <row r="109" spans="1:16" x14ac:dyDescent="0.3">
      <c r="A109" s="125" t="s">
        <v>719</v>
      </c>
      <c r="B109" s="125">
        <v>331790</v>
      </c>
      <c r="C109" s="125">
        <v>420</v>
      </c>
      <c r="D109" t="s">
        <v>170</v>
      </c>
      <c r="E109" s="24" t="s">
        <v>171</v>
      </c>
      <c r="F109" s="24" t="s">
        <v>720</v>
      </c>
      <c r="G109" t="s">
        <v>14</v>
      </c>
      <c r="H109" s="154">
        <v>0.32</v>
      </c>
      <c r="I109" s="154">
        <v>0</v>
      </c>
      <c r="J109" s="154">
        <v>0.32</v>
      </c>
      <c r="K109" s="154">
        <v>0</v>
      </c>
      <c r="L109" s="154">
        <v>0</v>
      </c>
      <c r="M109" s="154">
        <v>0</v>
      </c>
      <c r="N109" s="154">
        <v>0</v>
      </c>
      <c r="O109" s="154">
        <v>0</v>
      </c>
      <c r="P109" s="24" t="s">
        <v>1306</v>
      </c>
    </row>
    <row r="110" spans="1:16" x14ac:dyDescent="0.3">
      <c r="A110" s="125" t="s">
        <v>721</v>
      </c>
      <c r="B110" s="125">
        <v>331810</v>
      </c>
      <c r="C110" s="125">
        <v>767</v>
      </c>
      <c r="D110" t="s">
        <v>722</v>
      </c>
      <c r="E110" s="24" t="s">
        <v>173</v>
      </c>
      <c r="F110" s="24" t="s">
        <v>723</v>
      </c>
      <c r="G110" t="s">
        <v>14</v>
      </c>
      <c r="H110" s="154"/>
      <c r="I110" s="154"/>
      <c r="J110" s="154"/>
      <c r="K110" s="154"/>
      <c r="L110" s="154"/>
      <c r="M110" s="154"/>
      <c r="N110" s="154"/>
      <c r="O110" s="154"/>
      <c r="P110" s="24" t="s">
        <v>2125</v>
      </c>
    </row>
    <row r="111" spans="1:16" x14ac:dyDescent="0.3">
      <c r="A111" s="125" t="s">
        <v>724</v>
      </c>
      <c r="B111" s="125">
        <v>331820</v>
      </c>
      <c r="C111" s="125">
        <v>432</v>
      </c>
      <c r="D111" t="s">
        <v>174</v>
      </c>
      <c r="E111" s="24" t="s">
        <v>175</v>
      </c>
      <c r="F111" s="24" t="s">
        <v>725</v>
      </c>
      <c r="G111" t="s">
        <v>11</v>
      </c>
      <c r="H111" s="154">
        <v>1.6749999999999998</v>
      </c>
      <c r="I111" s="154">
        <v>0</v>
      </c>
      <c r="J111" s="154">
        <v>1.1519999999999999</v>
      </c>
      <c r="K111" s="154">
        <v>0</v>
      </c>
      <c r="L111" s="154">
        <v>0.2</v>
      </c>
      <c r="M111" s="154">
        <v>4.5999999999999999E-2</v>
      </c>
      <c r="N111" s="154">
        <v>0.27700000000000002</v>
      </c>
      <c r="O111" s="154">
        <v>0</v>
      </c>
      <c r="P111" s="24" t="s">
        <v>1303</v>
      </c>
    </row>
    <row r="112" spans="1:16" x14ac:dyDescent="0.3">
      <c r="A112" s="125" t="s">
        <v>726</v>
      </c>
      <c r="B112" s="125">
        <v>331840</v>
      </c>
      <c r="C112" s="125">
        <v>682</v>
      </c>
      <c r="D112" t="s">
        <v>176</v>
      </c>
      <c r="E112" s="24" t="s">
        <v>177</v>
      </c>
      <c r="F112" s="24" t="s">
        <v>727</v>
      </c>
      <c r="G112" t="s">
        <v>14</v>
      </c>
      <c r="H112" s="154">
        <v>0.32700000000000001</v>
      </c>
      <c r="I112" s="154">
        <v>0</v>
      </c>
      <c r="J112" s="154">
        <v>0.32700000000000001</v>
      </c>
      <c r="K112" s="154">
        <v>0</v>
      </c>
      <c r="L112" s="154">
        <v>0</v>
      </c>
      <c r="M112" s="154">
        <v>0</v>
      </c>
      <c r="N112" s="154">
        <v>0</v>
      </c>
      <c r="O112" s="154">
        <v>0</v>
      </c>
      <c r="P112" s="24" t="s">
        <v>1306</v>
      </c>
    </row>
    <row r="113" spans="1:17" x14ac:dyDescent="0.3">
      <c r="A113" s="125" t="s">
        <v>728</v>
      </c>
      <c r="B113" s="125">
        <v>331850</v>
      </c>
      <c r="C113" s="125">
        <v>686</v>
      </c>
      <c r="D113" t="s">
        <v>178</v>
      </c>
      <c r="E113" s="24" t="s">
        <v>179</v>
      </c>
      <c r="F113" s="24" t="s">
        <v>729</v>
      </c>
      <c r="G113" t="s">
        <v>7</v>
      </c>
      <c r="H113" s="154">
        <v>0.48699999999999999</v>
      </c>
      <c r="I113" s="154">
        <v>0</v>
      </c>
      <c r="J113" s="154">
        <v>0.48699999999999999</v>
      </c>
      <c r="K113" s="154">
        <v>0</v>
      </c>
      <c r="L113" s="154">
        <v>0</v>
      </c>
      <c r="M113" s="154">
        <v>0</v>
      </c>
      <c r="N113" s="154">
        <v>0</v>
      </c>
      <c r="O113" s="154">
        <v>0</v>
      </c>
      <c r="P113" s="24" t="s">
        <v>1306</v>
      </c>
    </row>
    <row r="114" spans="1:17" x14ac:dyDescent="0.3">
      <c r="A114" s="125" t="s">
        <v>730</v>
      </c>
      <c r="B114" s="125">
        <v>331870</v>
      </c>
      <c r="C114" s="125">
        <v>658</v>
      </c>
      <c r="D114" t="s">
        <v>182</v>
      </c>
      <c r="E114" s="24" t="s">
        <v>183</v>
      </c>
      <c r="F114" s="24" t="s">
        <v>731</v>
      </c>
      <c r="G114" t="s">
        <v>6</v>
      </c>
      <c r="H114" s="154">
        <v>0.66</v>
      </c>
      <c r="I114" s="154">
        <v>0</v>
      </c>
      <c r="J114" s="154">
        <v>0.49299999999999999</v>
      </c>
      <c r="K114" s="154">
        <v>0.16700000000000001</v>
      </c>
      <c r="L114" s="154">
        <v>0</v>
      </c>
      <c r="M114" s="154">
        <v>0</v>
      </c>
      <c r="N114" s="154">
        <v>0</v>
      </c>
      <c r="O114" s="154">
        <v>0</v>
      </c>
      <c r="P114" s="24" t="s">
        <v>1303</v>
      </c>
    </row>
    <row r="115" spans="1:17" x14ac:dyDescent="0.3">
      <c r="A115" s="125" t="s">
        <v>732</v>
      </c>
      <c r="B115" s="125">
        <v>331880</v>
      </c>
      <c r="C115" s="125">
        <v>437</v>
      </c>
      <c r="D115" t="s">
        <v>184</v>
      </c>
      <c r="E115" s="24" t="s">
        <v>185</v>
      </c>
      <c r="F115" s="24" t="s">
        <v>733</v>
      </c>
      <c r="G115" t="s">
        <v>6</v>
      </c>
      <c r="H115" s="154">
        <v>0.435</v>
      </c>
      <c r="I115" s="154">
        <v>0</v>
      </c>
      <c r="J115" s="154">
        <v>0.435</v>
      </c>
      <c r="K115" s="154">
        <v>0</v>
      </c>
      <c r="L115" s="154">
        <v>0</v>
      </c>
      <c r="M115" s="154">
        <v>0</v>
      </c>
      <c r="N115" s="154">
        <v>0</v>
      </c>
      <c r="O115" s="154">
        <v>0</v>
      </c>
      <c r="P115" s="24" t="s">
        <v>1306</v>
      </c>
    </row>
    <row r="116" spans="1:17" x14ac:dyDescent="0.3">
      <c r="A116" s="125" t="s">
        <v>734</v>
      </c>
      <c r="B116" s="125">
        <v>331860</v>
      </c>
      <c r="C116" s="125">
        <v>297</v>
      </c>
      <c r="D116" t="s">
        <v>180</v>
      </c>
      <c r="E116" s="24" t="s">
        <v>1263</v>
      </c>
      <c r="F116" s="24" t="s">
        <v>735</v>
      </c>
      <c r="G116" t="s">
        <v>6</v>
      </c>
      <c r="H116" s="154">
        <v>0.63500000000000001</v>
      </c>
      <c r="I116" s="154">
        <v>0</v>
      </c>
      <c r="J116" s="154">
        <v>0.57500000000000007</v>
      </c>
      <c r="K116" s="154">
        <v>0.06</v>
      </c>
      <c r="L116" s="154">
        <v>0</v>
      </c>
      <c r="M116" s="154">
        <v>0</v>
      </c>
      <c r="N116" s="154">
        <v>0</v>
      </c>
      <c r="O116" s="154">
        <v>0</v>
      </c>
      <c r="P116" s="24" t="s">
        <v>1303</v>
      </c>
    </row>
    <row r="117" spans="1:17" x14ac:dyDescent="0.3">
      <c r="A117" s="125" t="s">
        <v>736</v>
      </c>
      <c r="B117" s="125">
        <v>331890</v>
      </c>
      <c r="C117" s="125">
        <v>368</v>
      </c>
      <c r="D117" t="s">
        <v>186</v>
      </c>
      <c r="E117" s="24" t="s">
        <v>187</v>
      </c>
      <c r="F117" s="24" t="s">
        <v>737</v>
      </c>
      <c r="G117" t="s">
        <v>7</v>
      </c>
      <c r="H117" s="154">
        <v>0.35100000000000003</v>
      </c>
      <c r="I117" s="154">
        <v>0</v>
      </c>
      <c r="J117" s="154">
        <v>0.35100000000000003</v>
      </c>
      <c r="K117" s="154">
        <v>0</v>
      </c>
      <c r="L117" s="154">
        <v>0</v>
      </c>
      <c r="M117" s="154">
        <v>0</v>
      </c>
      <c r="N117" s="154">
        <v>0</v>
      </c>
      <c r="O117" s="154">
        <v>0</v>
      </c>
      <c r="P117" s="24" t="s">
        <v>1306</v>
      </c>
    </row>
    <row r="118" spans="1:17" x14ac:dyDescent="0.3">
      <c r="A118" s="125" t="s">
        <v>738</v>
      </c>
      <c r="C118" s="125">
        <v>8</v>
      </c>
      <c r="D118" t="s">
        <v>188</v>
      </c>
      <c r="E118" s="24" t="s">
        <v>189</v>
      </c>
      <c r="F118" s="24" t="s">
        <v>561</v>
      </c>
      <c r="G118" t="s">
        <v>12</v>
      </c>
      <c r="H118" s="154">
        <v>312.39999999999998</v>
      </c>
      <c r="I118" s="154">
        <v>312.39999999999998</v>
      </c>
      <c r="J118" s="154">
        <v>0</v>
      </c>
      <c r="K118" s="154">
        <v>0</v>
      </c>
      <c r="L118" s="154">
        <v>0</v>
      </c>
      <c r="M118" s="154">
        <v>0</v>
      </c>
      <c r="N118" s="154">
        <v>0</v>
      </c>
      <c r="O118" s="154">
        <v>0</v>
      </c>
      <c r="P118" s="24" t="s">
        <v>1305</v>
      </c>
    </row>
    <row r="119" spans="1:17" x14ac:dyDescent="0.3">
      <c r="A119" s="125" t="s">
        <v>739</v>
      </c>
      <c r="C119" s="125">
        <v>8</v>
      </c>
      <c r="D119" t="s">
        <v>188</v>
      </c>
      <c r="E119" s="24" t="s">
        <v>190</v>
      </c>
      <c r="F119" s="24" t="s">
        <v>561</v>
      </c>
      <c r="G119" t="s">
        <v>12</v>
      </c>
      <c r="H119" s="154">
        <v>19.399999999999999</v>
      </c>
      <c r="I119" s="154">
        <v>0</v>
      </c>
      <c r="J119" s="154">
        <v>0</v>
      </c>
      <c r="K119" s="154">
        <v>19.399999999999999</v>
      </c>
      <c r="L119" s="154">
        <v>0</v>
      </c>
      <c r="M119" s="154">
        <v>0</v>
      </c>
      <c r="N119" s="154">
        <v>0</v>
      </c>
      <c r="O119" s="154">
        <v>0</v>
      </c>
      <c r="P119" s="24" t="s">
        <v>1305</v>
      </c>
    </row>
    <row r="120" spans="1:17" x14ac:dyDescent="0.3">
      <c r="A120" s="125" t="s">
        <v>740</v>
      </c>
      <c r="C120" s="125">
        <v>8</v>
      </c>
      <c r="D120" t="s">
        <v>188</v>
      </c>
      <c r="E120" s="24" t="s">
        <v>191</v>
      </c>
      <c r="F120" s="24" t="s">
        <v>561</v>
      </c>
      <c r="G120" t="s">
        <v>12</v>
      </c>
      <c r="H120" s="154">
        <v>15</v>
      </c>
      <c r="I120" s="154">
        <v>15</v>
      </c>
      <c r="J120" s="154">
        <v>0</v>
      </c>
      <c r="K120" s="154">
        <v>0</v>
      </c>
      <c r="L120" s="154">
        <v>0</v>
      </c>
      <c r="M120" s="154">
        <v>0</v>
      </c>
      <c r="N120" s="154">
        <v>0</v>
      </c>
      <c r="O120" s="154">
        <v>0</v>
      </c>
      <c r="P120" s="24" t="s">
        <v>1305</v>
      </c>
      <c r="Q120" t="s">
        <v>2129</v>
      </c>
    </row>
    <row r="121" spans="1:17" x14ac:dyDescent="0.3">
      <c r="A121" s="125" t="s">
        <v>741</v>
      </c>
      <c r="C121" s="125">
        <v>8</v>
      </c>
      <c r="D121" t="s">
        <v>188</v>
      </c>
      <c r="E121" s="24" t="s">
        <v>504</v>
      </c>
      <c r="F121" s="24" t="s">
        <v>561</v>
      </c>
      <c r="G121" t="s">
        <v>12</v>
      </c>
      <c r="H121" s="154">
        <v>203.89999999999998</v>
      </c>
      <c r="I121" s="154">
        <v>203.89999999999998</v>
      </c>
      <c r="J121" s="154">
        <v>0</v>
      </c>
      <c r="K121" s="154">
        <v>0</v>
      </c>
      <c r="L121" s="154">
        <v>0</v>
      </c>
      <c r="M121" s="154">
        <v>0</v>
      </c>
      <c r="N121" s="154">
        <v>0</v>
      </c>
      <c r="O121" s="154">
        <v>0</v>
      </c>
      <c r="P121" s="24" t="s">
        <v>1305</v>
      </c>
    </row>
    <row r="122" spans="1:17" x14ac:dyDescent="0.3">
      <c r="A122" s="125" t="s">
        <v>742</v>
      </c>
      <c r="B122" s="125">
        <v>331900</v>
      </c>
      <c r="C122" s="125">
        <v>256</v>
      </c>
      <c r="D122" t="s">
        <v>192</v>
      </c>
      <c r="E122" s="24" t="s">
        <v>193</v>
      </c>
      <c r="F122" s="24" t="s">
        <v>743</v>
      </c>
      <c r="G122" t="s">
        <v>14</v>
      </c>
      <c r="H122" s="154">
        <v>0.29000000000000004</v>
      </c>
      <c r="I122" s="154">
        <v>0</v>
      </c>
      <c r="J122" s="154">
        <v>0.29000000000000004</v>
      </c>
      <c r="K122" s="154">
        <v>0</v>
      </c>
      <c r="L122" s="154">
        <v>0</v>
      </c>
      <c r="M122" s="154">
        <v>0</v>
      </c>
      <c r="N122" s="154">
        <v>0</v>
      </c>
      <c r="O122" s="154">
        <v>0</v>
      </c>
      <c r="P122" s="24" t="s">
        <v>1306</v>
      </c>
    </row>
    <row r="123" spans="1:17" x14ac:dyDescent="0.3">
      <c r="A123" s="125" t="s">
        <v>746</v>
      </c>
      <c r="B123" s="125">
        <v>331910</v>
      </c>
      <c r="C123" s="125">
        <v>360</v>
      </c>
      <c r="D123" t="s">
        <v>194</v>
      </c>
      <c r="E123" s="24" t="s">
        <v>195</v>
      </c>
      <c r="F123" s="24" t="s">
        <v>747</v>
      </c>
      <c r="G123" t="s">
        <v>6</v>
      </c>
      <c r="H123" s="154">
        <v>0.3498</v>
      </c>
      <c r="I123" s="154">
        <v>0</v>
      </c>
      <c r="J123" s="154">
        <v>0.3498</v>
      </c>
      <c r="K123" s="154">
        <v>0</v>
      </c>
      <c r="L123" s="154">
        <v>0</v>
      </c>
      <c r="M123" s="154">
        <v>0</v>
      </c>
      <c r="N123" s="154">
        <v>0</v>
      </c>
      <c r="O123" s="154">
        <v>0</v>
      </c>
      <c r="P123" s="24" t="s">
        <v>1306</v>
      </c>
    </row>
    <row r="124" spans="1:17" x14ac:dyDescent="0.3">
      <c r="A124" s="125" t="s">
        <v>748</v>
      </c>
      <c r="C124" s="125">
        <v>10</v>
      </c>
      <c r="D124" t="s">
        <v>196</v>
      </c>
      <c r="E124" s="24" t="s">
        <v>750</v>
      </c>
      <c r="F124" s="24" t="s">
        <v>751</v>
      </c>
      <c r="G124" t="s">
        <v>7</v>
      </c>
      <c r="H124" s="154">
        <v>6.5</v>
      </c>
      <c r="I124" s="154">
        <v>0</v>
      </c>
      <c r="J124" s="154">
        <v>0</v>
      </c>
      <c r="K124" s="154">
        <v>6.5</v>
      </c>
      <c r="L124" s="154">
        <v>0</v>
      </c>
      <c r="M124" s="154">
        <v>0</v>
      </c>
      <c r="N124" s="154">
        <v>0</v>
      </c>
      <c r="O124" s="154">
        <v>0</v>
      </c>
      <c r="P124" s="24" t="s">
        <v>1305</v>
      </c>
    </row>
    <row r="125" spans="1:17" x14ac:dyDescent="0.3">
      <c r="A125" s="125" t="s">
        <v>752</v>
      </c>
      <c r="C125" s="125">
        <v>10</v>
      </c>
      <c r="D125" t="s">
        <v>196</v>
      </c>
      <c r="E125" s="24" t="s">
        <v>197</v>
      </c>
      <c r="F125" s="24" t="s">
        <v>751</v>
      </c>
      <c r="G125" t="s">
        <v>7</v>
      </c>
      <c r="H125" s="154">
        <v>9.1999999999999993</v>
      </c>
      <c r="I125" s="154">
        <v>0</v>
      </c>
      <c r="J125" s="154">
        <v>9.1999999999999993</v>
      </c>
      <c r="K125" s="154">
        <v>0</v>
      </c>
      <c r="L125" s="154">
        <v>0</v>
      </c>
      <c r="M125" s="154">
        <v>0</v>
      </c>
      <c r="N125" s="154">
        <v>0</v>
      </c>
      <c r="O125" s="154">
        <v>0</v>
      </c>
      <c r="P125" s="24" t="s">
        <v>1305</v>
      </c>
    </row>
    <row r="126" spans="1:17" x14ac:dyDescent="0.3">
      <c r="A126" s="125" t="s">
        <v>753</v>
      </c>
      <c r="C126" s="125">
        <v>10</v>
      </c>
      <c r="D126" t="s">
        <v>196</v>
      </c>
      <c r="E126" s="24" t="s">
        <v>198</v>
      </c>
      <c r="F126" s="24" t="s">
        <v>751</v>
      </c>
      <c r="G126" t="s">
        <v>7</v>
      </c>
      <c r="H126" s="154">
        <v>12</v>
      </c>
      <c r="I126" s="154">
        <v>0</v>
      </c>
      <c r="J126" s="154">
        <v>0</v>
      </c>
      <c r="K126" s="154">
        <v>12</v>
      </c>
      <c r="L126" s="154">
        <v>0</v>
      </c>
      <c r="M126" s="154">
        <v>0</v>
      </c>
      <c r="N126" s="154">
        <v>0</v>
      </c>
      <c r="O126" s="154">
        <v>0</v>
      </c>
      <c r="P126" s="24" t="s">
        <v>1305</v>
      </c>
    </row>
    <row r="127" spans="1:17" x14ac:dyDescent="0.3">
      <c r="A127" s="125" t="s">
        <v>754</v>
      </c>
      <c r="C127" s="125">
        <v>10</v>
      </c>
      <c r="D127" t="s">
        <v>196</v>
      </c>
      <c r="E127" s="24" t="s">
        <v>199</v>
      </c>
      <c r="F127" s="24" t="s">
        <v>751</v>
      </c>
      <c r="G127" t="s">
        <v>7</v>
      </c>
      <c r="H127" s="154">
        <v>8.6</v>
      </c>
      <c r="I127" s="154">
        <v>0</v>
      </c>
      <c r="J127" s="154">
        <v>8.6</v>
      </c>
      <c r="K127" s="154">
        <v>0</v>
      </c>
      <c r="L127" s="154">
        <v>0</v>
      </c>
      <c r="M127" s="154">
        <v>0</v>
      </c>
      <c r="N127" s="154">
        <v>0</v>
      </c>
      <c r="O127" s="154">
        <v>0</v>
      </c>
      <c r="P127" s="24" t="s">
        <v>1305</v>
      </c>
    </row>
    <row r="128" spans="1:17" x14ac:dyDescent="0.3">
      <c r="A128" s="125" t="s">
        <v>755</v>
      </c>
      <c r="C128" s="125">
        <v>10</v>
      </c>
      <c r="D128" t="s">
        <v>196</v>
      </c>
      <c r="E128" s="24" t="s">
        <v>200</v>
      </c>
      <c r="F128" s="24" t="s">
        <v>751</v>
      </c>
      <c r="G128" t="s">
        <v>7</v>
      </c>
      <c r="H128" s="154">
        <v>5.3</v>
      </c>
      <c r="I128" s="154">
        <v>5.3</v>
      </c>
      <c r="J128" s="154">
        <v>0</v>
      </c>
      <c r="K128" s="154">
        <v>0</v>
      </c>
      <c r="L128" s="154">
        <v>0</v>
      </c>
      <c r="M128" s="154">
        <v>0</v>
      </c>
      <c r="N128" s="154">
        <v>0</v>
      </c>
      <c r="O128" s="154">
        <v>0</v>
      </c>
      <c r="P128" s="24" t="s">
        <v>1305</v>
      </c>
    </row>
    <row r="129" spans="1:16" x14ac:dyDescent="0.3">
      <c r="A129" s="125" t="s">
        <v>1311</v>
      </c>
      <c r="C129" s="125">
        <v>160</v>
      </c>
      <c r="D129" t="s">
        <v>201</v>
      </c>
      <c r="E129" s="24" t="s">
        <v>1312</v>
      </c>
      <c r="F129" s="24" t="s">
        <v>757</v>
      </c>
      <c r="G129" t="s">
        <v>7</v>
      </c>
      <c r="H129" s="154">
        <v>1</v>
      </c>
      <c r="I129" s="154">
        <v>0</v>
      </c>
      <c r="J129" s="154">
        <v>0</v>
      </c>
      <c r="K129" s="154">
        <v>0</v>
      </c>
      <c r="L129" s="154">
        <v>0</v>
      </c>
      <c r="M129" s="154">
        <v>0</v>
      </c>
      <c r="N129" s="154">
        <v>1</v>
      </c>
      <c r="O129" s="154">
        <v>0</v>
      </c>
      <c r="P129" s="24" t="s">
        <v>1305</v>
      </c>
    </row>
    <row r="130" spans="1:16" x14ac:dyDescent="0.3">
      <c r="A130" s="125" t="s">
        <v>756</v>
      </c>
      <c r="C130" s="125">
        <v>160</v>
      </c>
      <c r="D130" t="s">
        <v>201</v>
      </c>
      <c r="E130" s="24" t="s">
        <v>202</v>
      </c>
      <c r="F130" s="24" t="s">
        <v>757</v>
      </c>
      <c r="G130" t="s">
        <v>7</v>
      </c>
      <c r="H130" s="154">
        <v>1.2</v>
      </c>
      <c r="I130" s="154">
        <v>0</v>
      </c>
      <c r="J130" s="154">
        <v>0</v>
      </c>
      <c r="K130" s="154">
        <v>1.2</v>
      </c>
      <c r="L130" s="154">
        <v>0</v>
      </c>
      <c r="M130" s="154">
        <v>0</v>
      </c>
      <c r="N130" s="154">
        <v>0</v>
      </c>
      <c r="O130" s="154">
        <v>0</v>
      </c>
      <c r="P130" s="24" t="s">
        <v>1305</v>
      </c>
    </row>
    <row r="131" spans="1:16" x14ac:dyDescent="0.3">
      <c r="A131" s="125" t="s">
        <v>759</v>
      </c>
      <c r="C131" s="125">
        <v>160</v>
      </c>
      <c r="D131" t="s">
        <v>201</v>
      </c>
      <c r="E131" s="24" t="s">
        <v>203</v>
      </c>
      <c r="F131" s="24" t="s">
        <v>757</v>
      </c>
      <c r="G131" t="s">
        <v>7</v>
      </c>
      <c r="H131" s="154">
        <v>10.7</v>
      </c>
      <c r="I131" s="154">
        <v>0</v>
      </c>
      <c r="J131" s="154">
        <v>10.7</v>
      </c>
      <c r="K131" s="154">
        <v>0</v>
      </c>
      <c r="L131" s="154">
        <v>0</v>
      </c>
      <c r="M131" s="154">
        <v>0</v>
      </c>
      <c r="N131" s="154">
        <v>0</v>
      </c>
      <c r="O131" s="154">
        <v>0</v>
      </c>
      <c r="P131" s="24" t="s">
        <v>1305</v>
      </c>
    </row>
    <row r="132" spans="1:16" x14ac:dyDescent="0.3">
      <c r="A132" s="125" t="s">
        <v>760</v>
      </c>
      <c r="C132" s="125">
        <v>160</v>
      </c>
      <c r="D132" t="s">
        <v>201</v>
      </c>
      <c r="E132" s="24" t="s">
        <v>204</v>
      </c>
      <c r="F132" s="24" t="s">
        <v>757</v>
      </c>
      <c r="G132" t="s">
        <v>7</v>
      </c>
      <c r="H132" s="154">
        <v>6</v>
      </c>
      <c r="I132" s="154">
        <v>0</v>
      </c>
      <c r="J132" s="154">
        <v>0</v>
      </c>
      <c r="K132" s="154">
        <v>6</v>
      </c>
      <c r="L132" s="154">
        <v>0</v>
      </c>
      <c r="M132" s="154">
        <v>0</v>
      </c>
      <c r="N132" s="154">
        <v>0</v>
      </c>
      <c r="O132" s="154">
        <v>0</v>
      </c>
      <c r="P132" s="24" t="s">
        <v>1305</v>
      </c>
    </row>
    <row r="133" spans="1:16" x14ac:dyDescent="0.3">
      <c r="A133" s="125" t="s">
        <v>761</v>
      </c>
      <c r="B133" s="125">
        <v>331930</v>
      </c>
      <c r="C133" s="125">
        <v>383</v>
      </c>
      <c r="D133" t="s">
        <v>397</v>
      </c>
      <c r="E133" s="24" t="s">
        <v>398</v>
      </c>
      <c r="F133" s="24" t="s">
        <v>762</v>
      </c>
      <c r="G133" t="s">
        <v>5</v>
      </c>
      <c r="H133" s="154">
        <v>0.50800000000000001</v>
      </c>
      <c r="I133" s="154">
        <v>0</v>
      </c>
      <c r="J133" s="154">
        <v>0.50800000000000001</v>
      </c>
      <c r="K133" s="154">
        <v>0</v>
      </c>
      <c r="L133" s="154">
        <v>0</v>
      </c>
      <c r="M133" s="154">
        <v>0</v>
      </c>
      <c r="N133" s="154">
        <v>0</v>
      </c>
      <c r="O133" s="154">
        <v>0</v>
      </c>
      <c r="P133" s="24" t="s">
        <v>1306</v>
      </c>
    </row>
    <row r="134" spans="1:16" x14ac:dyDescent="0.3">
      <c r="A134" s="125" t="s">
        <v>763</v>
      </c>
      <c r="C134" s="125">
        <v>720</v>
      </c>
      <c r="D134" t="s">
        <v>1264</v>
      </c>
      <c r="E134" s="24" t="s">
        <v>765</v>
      </c>
      <c r="F134" s="24" t="s">
        <v>561</v>
      </c>
      <c r="G134" t="s">
        <v>12</v>
      </c>
      <c r="H134" s="154">
        <v>7.4</v>
      </c>
      <c r="I134" s="154">
        <v>0</v>
      </c>
      <c r="J134" s="154">
        <v>7.4</v>
      </c>
      <c r="K134" s="154">
        <v>0</v>
      </c>
      <c r="L134" s="154">
        <v>0</v>
      </c>
      <c r="M134" s="154">
        <v>0</v>
      </c>
      <c r="N134" s="154">
        <v>0</v>
      </c>
      <c r="O134" s="154">
        <v>0</v>
      </c>
      <c r="P134" s="24" t="s">
        <v>1305</v>
      </c>
    </row>
    <row r="135" spans="1:16" x14ac:dyDescent="0.3">
      <c r="A135" s="125" t="s">
        <v>766</v>
      </c>
      <c r="C135" s="125">
        <v>726</v>
      </c>
      <c r="D135" t="s">
        <v>1265</v>
      </c>
      <c r="E135" s="24" t="s">
        <v>768</v>
      </c>
      <c r="F135" s="24" t="s">
        <v>561</v>
      </c>
      <c r="G135" t="s">
        <v>12</v>
      </c>
      <c r="H135" s="154">
        <v>20</v>
      </c>
      <c r="I135" s="154">
        <v>20</v>
      </c>
      <c r="J135" s="154">
        <v>0</v>
      </c>
      <c r="K135" s="154">
        <v>0</v>
      </c>
      <c r="L135" s="154">
        <v>0</v>
      </c>
      <c r="M135" s="154">
        <v>0</v>
      </c>
      <c r="N135" s="154">
        <v>0</v>
      </c>
      <c r="O135" s="154">
        <v>0</v>
      </c>
      <c r="P135" s="24" t="s">
        <v>1305</v>
      </c>
    </row>
    <row r="136" spans="1:16" x14ac:dyDescent="0.3">
      <c r="A136" s="125" t="s">
        <v>769</v>
      </c>
      <c r="C136" s="125">
        <v>724</v>
      </c>
      <c r="D136" t="s">
        <v>1266</v>
      </c>
      <c r="E136" s="24" t="s">
        <v>771</v>
      </c>
      <c r="F136" s="24" t="s">
        <v>561</v>
      </c>
      <c r="G136" t="s">
        <v>12</v>
      </c>
      <c r="H136" s="154">
        <v>11.5</v>
      </c>
      <c r="I136" s="154">
        <v>0</v>
      </c>
      <c r="J136" s="154">
        <v>11.5</v>
      </c>
      <c r="K136" s="154">
        <v>0</v>
      </c>
      <c r="L136" s="154">
        <v>0</v>
      </c>
      <c r="M136" s="154">
        <v>0</v>
      </c>
      <c r="N136" s="154">
        <v>0</v>
      </c>
      <c r="O136" s="154">
        <v>0</v>
      </c>
      <c r="P136" s="24" t="s">
        <v>1305</v>
      </c>
    </row>
    <row r="137" spans="1:16" x14ac:dyDescent="0.3">
      <c r="A137" s="125" t="s">
        <v>772</v>
      </c>
      <c r="B137" s="125">
        <v>331940</v>
      </c>
      <c r="C137" s="125">
        <v>320</v>
      </c>
      <c r="D137" t="s">
        <v>205</v>
      </c>
      <c r="E137" s="24" t="s">
        <v>206</v>
      </c>
      <c r="F137" s="24" t="s">
        <v>773</v>
      </c>
      <c r="G137" t="s">
        <v>6</v>
      </c>
      <c r="H137" s="154">
        <v>1</v>
      </c>
      <c r="I137" s="154">
        <v>0</v>
      </c>
      <c r="J137" s="154">
        <v>1</v>
      </c>
      <c r="K137" s="154">
        <v>0</v>
      </c>
      <c r="L137" s="154">
        <v>0</v>
      </c>
      <c r="M137" s="154">
        <v>0</v>
      </c>
      <c r="N137" s="154">
        <v>0</v>
      </c>
      <c r="O137" s="154">
        <v>0</v>
      </c>
      <c r="P137" s="24" t="s">
        <v>1306</v>
      </c>
    </row>
    <row r="138" spans="1:16" x14ac:dyDescent="0.3">
      <c r="A138" s="125" t="s">
        <v>774</v>
      </c>
      <c r="B138" s="125">
        <v>331960</v>
      </c>
      <c r="C138" s="125">
        <v>701</v>
      </c>
      <c r="D138" t="s">
        <v>207</v>
      </c>
      <c r="E138" s="24" t="s">
        <v>208</v>
      </c>
      <c r="F138" s="24" t="s">
        <v>775</v>
      </c>
      <c r="G138" t="s">
        <v>13</v>
      </c>
      <c r="H138" s="154"/>
      <c r="I138" s="154"/>
      <c r="J138" s="154"/>
      <c r="K138" s="154"/>
      <c r="L138" s="154"/>
      <c r="M138" s="154"/>
      <c r="N138" s="154"/>
      <c r="O138" s="154"/>
      <c r="P138" s="24" t="s">
        <v>2125</v>
      </c>
    </row>
    <row r="139" spans="1:16" x14ac:dyDescent="0.3">
      <c r="A139" s="125" t="s">
        <v>776</v>
      </c>
      <c r="B139" s="125">
        <v>331970</v>
      </c>
      <c r="C139" s="125">
        <v>442</v>
      </c>
      <c r="D139" t="s">
        <v>210</v>
      </c>
      <c r="E139" s="24" t="s">
        <v>211</v>
      </c>
      <c r="F139" s="24" t="s">
        <v>777</v>
      </c>
      <c r="G139" t="s">
        <v>4</v>
      </c>
      <c r="H139" s="154"/>
      <c r="I139" s="154"/>
      <c r="J139" s="154"/>
      <c r="K139" s="154"/>
      <c r="L139" s="154"/>
      <c r="M139" s="154"/>
      <c r="N139" s="154"/>
      <c r="O139" s="154"/>
      <c r="P139" s="24" t="s">
        <v>2125</v>
      </c>
    </row>
    <row r="140" spans="1:16" x14ac:dyDescent="0.3">
      <c r="A140" s="125" t="s">
        <v>778</v>
      </c>
      <c r="C140" s="125"/>
      <c r="D140" s="24" t="s">
        <v>212</v>
      </c>
      <c r="E140" s="24" t="s">
        <v>779</v>
      </c>
      <c r="F140" s="24" t="s">
        <v>561</v>
      </c>
      <c r="G140" t="s">
        <v>12</v>
      </c>
      <c r="H140" s="154">
        <v>18</v>
      </c>
      <c r="I140" s="154">
        <v>0</v>
      </c>
      <c r="J140" s="154">
        <v>0</v>
      </c>
      <c r="K140" s="154">
        <v>0</v>
      </c>
      <c r="L140" s="154">
        <v>18</v>
      </c>
      <c r="M140" s="154">
        <v>0</v>
      </c>
      <c r="N140" s="154">
        <v>0</v>
      </c>
      <c r="O140" s="154">
        <v>0</v>
      </c>
      <c r="P140" s="24" t="s">
        <v>1305</v>
      </c>
    </row>
    <row r="141" spans="1:16" x14ac:dyDescent="0.3">
      <c r="A141" s="125" t="s">
        <v>780</v>
      </c>
      <c r="B141" s="125">
        <v>331980</v>
      </c>
      <c r="C141" s="125">
        <v>88</v>
      </c>
      <c r="D141" t="s">
        <v>215</v>
      </c>
      <c r="E141" s="24" t="s">
        <v>216</v>
      </c>
      <c r="F141" s="24" t="s">
        <v>781</v>
      </c>
      <c r="G141" t="s">
        <v>4</v>
      </c>
      <c r="H141" s="154"/>
      <c r="I141" s="154"/>
      <c r="J141" s="154"/>
      <c r="K141" s="154"/>
      <c r="L141" s="154"/>
      <c r="M141" s="154"/>
      <c r="N141" s="154"/>
      <c r="O141" s="154"/>
      <c r="P141" s="24" t="s">
        <v>2125</v>
      </c>
    </row>
    <row r="142" spans="1:16" x14ac:dyDescent="0.3">
      <c r="A142" s="125" t="s">
        <v>782</v>
      </c>
      <c r="B142" s="125">
        <v>331990</v>
      </c>
      <c r="C142" s="125">
        <v>274</v>
      </c>
      <c r="D142" t="s">
        <v>213</v>
      </c>
      <c r="E142" s="24" t="s">
        <v>783</v>
      </c>
      <c r="F142" s="24" t="s">
        <v>784</v>
      </c>
      <c r="G142" t="s">
        <v>14</v>
      </c>
      <c r="H142" s="154">
        <v>3.9000000000000004</v>
      </c>
      <c r="I142" s="154">
        <v>0</v>
      </c>
      <c r="J142" s="154">
        <v>3.9000000000000004</v>
      </c>
      <c r="K142" s="154">
        <v>0</v>
      </c>
      <c r="L142" s="154">
        <v>0</v>
      </c>
      <c r="M142" s="154">
        <v>0</v>
      </c>
      <c r="N142" s="154">
        <v>0</v>
      </c>
      <c r="O142" s="154">
        <v>0</v>
      </c>
      <c r="P142" s="24" t="s">
        <v>1305</v>
      </c>
    </row>
    <row r="143" spans="1:16" x14ac:dyDescent="0.3">
      <c r="A143" s="125" t="s">
        <v>785</v>
      </c>
      <c r="B143" s="125">
        <v>331830</v>
      </c>
      <c r="C143" s="125">
        <v>341</v>
      </c>
      <c r="D143" t="s">
        <v>217</v>
      </c>
      <c r="E143" s="24" t="s">
        <v>218</v>
      </c>
      <c r="F143" s="24" t="s">
        <v>786</v>
      </c>
      <c r="G143" t="s">
        <v>14</v>
      </c>
      <c r="H143" s="154">
        <v>0.34499999999999997</v>
      </c>
      <c r="I143" s="154">
        <v>0</v>
      </c>
      <c r="J143" s="154">
        <v>0.34499999999999997</v>
      </c>
      <c r="K143" s="154">
        <v>0</v>
      </c>
      <c r="L143" s="154">
        <v>0</v>
      </c>
      <c r="M143" s="154">
        <v>0</v>
      </c>
      <c r="N143" s="154">
        <v>0</v>
      </c>
      <c r="O143" s="154">
        <v>0</v>
      </c>
      <c r="P143" s="24" t="s">
        <v>1306</v>
      </c>
    </row>
    <row r="144" spans="1:16" x14ac:dyDescent="0.3">
      <c r="A144" s="125" t="s">
        <v>787</v>
      </c>
      <c r="C144" s="125">
        <v>13</v>
      </c>
      <c r="D144" t="s">
        <v>219</v>
      </c>
      <c r="E144" s="24" t="s">
        <v>509</v>
      </c>
      <c r="F144" s="24" t="s">
        <v>561</v>
      </c>
      <c r="G144" t="s">
        <v>12</v>
      </c>
      <c r="H144" s="154">
        <v>40</v>
      </c>
      <c r="I144" s="154">
        <v>0</v>
      </c>
      <c r="J144" s="154">
        <v>0</v>
      </c>
      <c r="K144" s="154">
        <v>0</v>
      </c>
      <c r="L144" s="154">
        <v>0</v>
      </c>
      <c r="M144" s="154">
        <v>0</v>
      </c>
      <c r="N144" s="154">
        <v>40</v>
      </c>
      <c r="O144" s="154">
        <v>0</v>
      </c>
      <c r="P144" s="24" t="s">
        <v>1305</v>
      </c>
    </row>
    <row r="145" spans="1:16" x14ac:dyDescent="0.3">
      <c r="A145" s="125" t="s">
        <v>788</v>
      </c>
      <c r="C145" s="125">
        <v>13</v>
      </c>
      <c r="D145" t="s">
        <v>219</v>
      </c>
      <c r="E145" s="24" t="s">
        <v>220</v>
      </c>
      <c r="F145" s="24" t="s">
        <v>561</v>
      </c>
      <c r="G145" t="s">
        <v>12</v>
      </c>
      <c r="H145" s="154">
        <v>23.1</v>
      </c>
      <c r="I145" s="154">
        <v>23.1</v>
      </c>
      <c r="J145" s="154">
        <v>0</v>
      </c>
      <c r="K145" s="154">
        <v>0</v>
      </c>
      <c r="L145" s="154">
        <v>0</v>
      </c>
      <c r="M145" s="154">
        <v>0</v>
      </c>
      <c r="N145" s="154">
        <v>0</v>
      </c>
      <c r="O145" s="154">
        <v>0</v>
      </c>
      <c r="P145" s="24" t="s">
        <v>1305</v>
      </c>
    </row>
    <row r="146" spans="1:16" x14ac:dyDescent="0.3">
      <c r="A146" s="125" t="s">
        <v>789</v>
      </c>
      <c r="C146" s="125">
        <v>13</v>
      </c>
      <c r="D146" t="s">
        <v>219</v>
      </c>
      <c r="E146" s="24" t="s">
        <v>790</v>
      </c>
      <c r="F146" s="24" t="s">
        <v>561</v>
      </c>
      <c r="G146" t="s">
        <v>12</v>
      </c>
      <c r="H146" s="154">
        <v>24.6</v>
      </c>
      <c r="I146" s="154">
        <v>0</v>
      </c>
      <c r="J146" s="154">
        <v>0</v>
      </c>
      <c r="K146" s="154">
        <v>0</v>
      </c>
      <c r="L146" s="154">
        <v>24.6</v>
      </c>
      <c r="M146" s="154">
        <v>0</v>
      </c>
      <c r="N146" s="154">
        <v>0</v>
      </c>
      <c r="O146" s="154">
        <v>0</v>
      </c>
      <c r="P146" s="24" t="s">
        <v>1305</v>
      </c>
    </row>
    <row r="147" spans="1:16" x14ac:dyDescent="0.3">
      <c r="A147" s="125" t="s">
        <v>791</v>
      </c>
      <c r="C147" s="125">
        <v>13</v>
      </c>
      <c r="D147" t="s">
        <v>219</v>
      </c>
      <c r="E147" s="24" t="s">
        <v>78</v>
      </c>
      <c r="F147" s="24" t="s">
        <v>561</v>
      </c>
      <c r="G147" t="s">
        <v>12</v>
      </c>
      <c r="H147" s="154">
        <v>42.199999999999996</v>
      </c>
      <c r="I147" s="154">
        <v>36.799999999999997</v>
      </c>
      <c r="J147" s="154">
        <v>5.4</v>
      </c>
      <c r="K147" s="154">
        <v>0</v>
      </c>
      <c r="L147" s="154">
        <v>0</v>
      </c>
      <c r="M147" s="154">
        <v>0</v>
      </c>
      <c r="N147" s="154">
        <v>0</v>
      </c>
      <c r="O147" s="154">
        <v>0</v>
      </c>
      <c r="P147" s="24" t="s">
        <v>1305</v>
      </c>
    </row>
    <row r="148" spans="1:16" x14ac:dyDescent="0.3">
      <c r="A148" s="125" t="s">
        <v>792</v>
      </c>
      <c r="C148" s="125">
        <v>13</v>
      </c>
      <c r="D148" t="s">
        <v>219</v>
      </c>
      <c r="E148" s="24" t="s">
        <v>221</v>
      </c>
      <c r="F148" s="24" t="s">
        <v>561</v>
      </c>
      <c r="G148" t="s">
        <v>12</v>
      </c>
      <c r="H148" s="154">
        <v>92.8</v>
      </c>
      <c r="I148" s="154">
        <v>90</v>
      </c>
      <c r="J148" s="154">
        <v>2.8</v>
      </c>
      <c r="K148" s="154">
        <v>0</v>
      </c>
      <c r="L148" s="154">
        <v>0</v>
      </c>
      <c r="M148" s="154">
        <v>0</v>
      </c>
      <c r="N148" s="154">
        <v>0</v>
      </c>
      <c r="O148" s="154">
        <v>0</v>
      </c>
      <c r="P148" s="24" t="s">
        <v>1305</v>
      </c>
    </row>
    <row r="149" spans="1:16" x14ac:dyDescent="0.3">
      <c r="A149" s="125" t="s">
        <v>793</v>
      </c>
      <c r="C149" s="125">
        <v>13</v>
      </c>
      <c r="D149" t="s">
        <v>219</v>
      </c>
      <c r="E149" s="24" t="s">
        <v>222</v>
      </c>
      <c r="F149" s="24" t="s">
        <v>561</v>
      </c>
      <c r="G149" t="s">
        <v>12</v>
      </c>
      <c r="H149" s="154">
        <v>181</v>
      </c>
      <c r="I149" s="154">
        <v>181</v>
      </c>
      <c r="J149" s="154">
        <v>0</v>
      </c>
      <c r="K149" s="154">
        <v>0</v>
      </c>
      <c r="L149" s="154">
        <v>0</v>
      </c>
      <c r="M149" s="154">
        <v>0</v>
      </c>
      <c r="N149" s="154">
        <v>0</v>
      </c>
      <c r="O149" s="154">
        <v>0</v>
      </c>
      <c r="P149" s="24" t="s">
        <v>1305</v>
      </c>
    </row>
    <row r="150" spans="1:16" x14ac:dyDescent="0.3">
      <c r="A150" s="125" t="s">
        <v>1267</v>
      </c>
      <c r="C150" s="125">
        <v>13</v>
      </c>
      <c r="D150" t="s">
        <v>219</v>
      </c>
      <c r="E150" s="24" t="s">
        <v>1268</v>
      </c>
      <c r="F150" s="24" t="s">
        <v>561</v>
      </c>
      <c r="G150" t="s">
        <v>12</v>
      </c>
      <c r="H150" s="154">
        <v>0.56300000000000006</v>
      </c>
      <c r="I150" s="154">
        <v>0</v>
      </c>
      <c r="J150" s="154">
        <v>0</v>
      </c>
      <c r="K150" s="154">
        <v>0</v>
      </c>
      <c r="L150" s="154">
        <v>0</v>
      </c>
      <c r="M150" s="154">
        <v>0.56300000000000006</v>
      </c>
      <c r="N150" s="154">
        <v>0</v>
      </c>
      <c r="O150" s="154">
        <v>0</v>
      </c>
      <c r="P150" s="24" t="s">
        <v>1303</v>
      </c>
    </row>
    <row r="151" spans="1:16" x14ac:dyDescent="0.3">
      <c r="A151" s="125" t="s">
        <v>794</v>
      </c>
      <c r="B151" s="125">
        <v>332000</v>
      </c>
      <c r="C151" s="125">
        <v>373</v>
      </c>
      <c r="D151" t="s">
        <v>223</v>
      </c>
      <c r="E151" s="24" t="s">
        <v>224</v>
      </c>
      <c r="F151" s="24" t="s">
        <v>795</v>
      </c>
      <c r="G151" t="s">
        <v>5</v>
      </c>
      <c r="H151" s="154">
        <v>0.69</v>
      </c>
      <c r="I151" s="154">
        <v>0</v>
      </c>
      <c r="J151" s="154">
        <v>0.69</v>
      </c>
      <c r="K151" s="154">
        <v>0</v>
      </c>
      <c r="L151" s="154">
        <v>0</v>
      </c>
      <c r="M151" s="154">
        <v>0</v>
      </c>
      <c r="N151" s="154">
        <v>0</v>
      </c>
      <c r="O151" s="154">
        <v>0</v>
      </c>
      <c r="P151" s="24" t="s">
        <v>1306</v>
      </c>
    </row>
    <row r="152" spans="1:16" x14ac:dyDescent="0.3">
      <c r="A152" s="125" t="s">
        <v>798</v>
      </c>
      <c r="B152" s="125">
        <v>332020</v>
      </c>
      <c r="C152" s="125">
        <v>63</v>
      </c>
      <c r="D152" t="s">
        <v>226</v>
      </c>
      <c r="E152" s="24" t="s">
        <v>799</v>
      </c>
      <c r="F152" s="24" t="s">
        <v>800</v>
      </c>
      <c r="G152" t="s">
        <v>14</v>
      </c>
      <c r="H152" s="154">
        <v>2.8</v>
      </c>
      <c r="I152" s="154">
        <v>0</v>
      </c>
      <c r="J152" s="154">
        <v>2.8</v>
      </c>
      <c r="K152" s="154">
        <v>0</v>
      </c>
      <c r="L152" s="154">
        <v>0</v>
      </c>
      <c r="M152" s="154">
        <v>0</v>
      </c>
      <c r="N152" s="154">
        <v>0</v>
      </c>
      <c r="O152" s="154">
        <v>0</v>
      </c>
      <c r="P152" s="24" t="s">
        <v>1305</v>
      </c>
    </row>
    <row r="153" spans="1:16" x14ac:dyDescent="0.3">
      <c r="A153" s="125" t="s">
        <v>801</v>
      </c>
      <c r="C153" s="125">
        <v>32</v>
      </c>
      <c r="D153" t="s">
        <v>228</v>
      </c>
      <c r="E153" s="24" t="s">
        <v>229</v>
      </c>
      <c r="F153" s="24" t="s">
        <v>561</v>
      </c>
      <c r="G153" t="s">
        <v>12</v>
      </c>
      <c r="H153" s="154">
        <v>76.7</v>
      </c>
      <c r="I153" s="154">
        <v>76.7</v>
      </c>
      <c r="J153" s="154">
        <v>0</v>
      </c>
      <c r="K153" s="154">
        <v>0</v>
      </c>
      <c r="L153" s="154">
        <v>0</v>
      </c>
      <c r="M153" s="154">
        <v>0</v>
      </c>
      <c r="N153" s="154">
        <v>0</v>
      </c>
      <c r="O153" s="154">
        <v>0</v>
      </c>
      <c r="P153" s="24" t="s">
        <v>1305</v>
      </c>
    </row>
    <row r="154" spans="1:16" x14ac:dyDescent="0.3">
      <c r="A154" s="125" t="s">
        <v>803</v>
      </c>
      <c r="C154" s="125"/>
      <c r="D154" s="24" t="s">
        <v>487</v>
      </c>
      <c r="E154" s="24" t="s">
        <v>230</v>
      </c>
      <c r="F154" s="24" t="s">
        <v>561</v>
      </c>
      <c r="G154" t="s">
        <v>12</v>
      </c>
      <c r="H154" s="154">
        <v>126</v>
      </c>
      <c r="I154" s="154">
        <v>0</v>
      </c>
      <c r="J154" s="154">
        <v>0</v>
      </c>
      <c r="K154" s="154">
        <v>126</v>
      </c>
      <c r="L154" s="154">
        <v>0</v>
      </c>
      <c r="M154" s="154">
        <v>0</v>
      </c>
      <c r="N154" s="154">
        <v>0</v>
      </c>
      <c r="O154" s="154">
        <v>0</v>
      </c>
      <c r="P154" s="24" t="s">
        <v>1305</v>
      </c>
    </row>
    <row r="155" spans="1:16" x14ac:dyDescent="0.3">
      <c r="A155" s="125" t="s">
        <v>804</v>
      </c>
      <c r="C155" s="125">
        <v>32</v>
      </c>
      <c r="D155" t="s">
        <v>228</v>
      </c>
      <c r="E155" s="24" t="s">
        <v>231</v>
      </c>
      <c r="F155" s="24" t="s">
        <v>561</v>
      </c>
      <c r="G155" t="s">
        <v>12</v>
      </c>
      <c r="H155" s="154">
        <v>80.8</v>
      </c>
      <c r="I155" s="154">
        <v>80.8</v>
      </c>
      <c r="J155" s="154">
        <v>0</v>
      </c>
      <c r="K155" s="154">
        <v>0</v>
      </c>
      <c r="L155" s="154">
        <v>0</v>
      </c>
      <c r="M155" s="154">
        <v>0</v>
      </c>
      <c r="N155" s="154">
        <v>0</v>
      </c>
      <c r="O155" s="154">
        <v>0</v>
      </c>
      <c r="P155" s="24" t="s">
        <v>1305</v>
      </c>
    </row>
    <row r="156" spans="1:16" x14ac:dyDescent="0.3">
      <c r="A156" s="125" t="s">
        <v>805</v>
      </c>
      <c r="C156" s="125">
        <v>32</v>
      </c>
      <c r="D156" t="s">
        <v>228</v>
      </c>
      <c r="E156" s="24" t="s">
        <v>232</v>
      </c>
      <c r="F156" s="24" t="s">
        <v>561</v>
      </c>
      <c r="G156" t="s">
        <v>12</v>
      </c>
      <c r="H156" s="154">
        <v>2.2000000000000002</v>
      </c>
      <c r="I156" s="154">
        <v>0</v>
      </c>
      <c r="J156" s="154">
        <v>2.2000000000000002</v>
      </c>
      <c r="K156" s="154">
        <v>0</v>
      </c>
      <c r="L156" s="154">
        <v>0</v>
      </c>
      <c r="M156" s="154">
        <v>0</v>
      </c>
      <c r="N156" s="154">
        <v>0</v>
      </c>
      <c r="O156" s="154">
        <v>0</v>
      </c>
      <c r="P156" s="24" t="s">
        <v>1305</v>
      </c>
    </row>
    <row r="157" spans="1:16" x14ac:dyDescent="0.3">
      <c r="A157" s="125" t="s">
        <v>806</v>
      </c>
      <c r="C157" s="125">
        <v>345</v>
      </c>
      <c r="D157" t="s">
        <v>1269</v>
      </c>
      <c r="E157" s="24" t="s">
        <v>807</v>
      </c>
      <c r="F157" s="24" t="s">
        <v>561</v>
      </c>
      <c r="G157" t="s">
        <v>12</v>
      </c>
      <c r="H157" s="154">
        <v>96.5</v>
      </c>
      <c r="I157" s="154">
        <v>50</v>
      </c>
      <c r="J157" s="154">
        <v>0</v>
      </c>
      <c r="K157" s="154">
        <v>0</v>
      </c>
      <c r="L157" s="154">
        <v>0</v>
      </c>
      <c r="M157" s="154">
        <v>0</v>
      </c>
      <c r="N157" s="154">
        <v>46.5</v>
      </c>
      <c r="O157" s="154">
        <v>0</v>
      </c>
      <c r="P157" s="24" t="s">
        <v>2111</v>
      </c>
    </row>
    <row r="158" spans="1:16" x14ac:dyDescent="0.3">
      <c r="A158" s="125" t="s">
        <v>808</v>
      </c>
      <c r="B158" s="125">
        <v>332030</v>
      </c>
      <c r="C158" s="125">
        <v>332</v>
      </c>
      <c r="D158" t="s">
        <v>233</v>
      </c>
      <c r="E158" s="24" t="s">
        <v>234</v>
      </c>
      <c r="F158" s="24" t="s">
        <v>809</v>
      </c>
      <c r="G158" t="s">
        <v>14</v>
      </c>
      <c r="H158" s="154">
        <v>0.748</v>
      </c>
      <c r="I158" s="154">
        <v>0</v>
      </c>
      <c r="J158" s="154">
        <v>0.37799999999999995</v>
      </c>
      <c r="K158" s="154">
        <v>0</v>
      </c>
      <c r="L158" s="154">
        <v>0</v>
      </c>
      <c r="M158" s="154">
        <v>0.12</v>
      </c>
      <c r="N158" s="154">
        <v>0.25</v>
      </c>
      <c r="O158" s="154">
        <v>0</v>
      </c>
      <c r="P158" s="24" t="s">
        <v>2112</v>
      </c>
    </row>
    <row r="159" spans="1:16" x14ac:dyDescent="0.3">
      <c r="A159" s="125" t="s">
        <v>810</v>
      </c>
      <c r="B159" s="125">
        <v>332040</v>
      </c>
      <c r="C159" s="125">
        <v>681</v>
      </c>
      <c r="D159" t="s">
        <v>235</v>
      </c>
      <c r="E159" s="24" t="s">
        <v>236</v>
      </c>
      <c r="F159" s="24" t="s">
        <v>811</v>
      </c>
      <c r="G159" t="s">
        <v>6</v>
      </c>
      <c r="H159" s="154">
        <v>0.36100000000000004</v>
      </c>
      <c r="I159" s="154">
        <v>0</v>
      </c>
      <c r="J159" s="154">
        <v>0.20100000000000001</v>
      </c>
      <c r="K159" s="154">
        <v>0</v>
      </c>
      <c r="L159" s="154">
        <v>0</v>
      </c>
      <c r="M159" s="154">
        <v>0</v>
      </c>
      <c r="N159" s="154">
        <v>0.125</v>
      </c>
      <c r="O159" s="154">
        <v>0</v>
      </c>
      <c r="P159" s="24" t="s">
        <v>2110</v>
      </c>
    </row>
    <row r="160" spans="1:16" x14ac:dyDescent="0.3">
      <c r="A160" s="125" t="s">
        <v>812</v>
      </c>
      <c r="B160" s="125">
        <v>332050</v>
      </c>
      <c r="C160" s="125">
        <v>280</v>
      </c>
      <c r="D160" t="s">
        <v>237</v>
      </c>
      <c r="E160" s="24" t="s">
        <v>238</v>
      </c>
      <c r="F160" s="24" t="s">
        <v>813</v>
      </c>
      <c r="G160" t="s">
        <v>6</v>
      </c>
      <c r="H160" s="154">
        <v>1.7</v>
      </c>
      <c r="I160" s="154">
        <v>0</v>
      </c>
      <c r="J160" s="154">
        <v>0.89999999999999991</v>
      </c>
      <c r="K160" s="154">
        <v>0.8</v>
      </c>
      <c r="L160" s="154">
        <v>0</v>
      </c>
      <c r="M160" s="154">
        <v>0</v>
      </c>
      <c r="N160" s="154">
        <v>0</v>
      </c>
      <c r="O160" s="154">
        <v>0</v>
      </c>
      <c r="P160" s="24" t="s">
        <v>1305</v>
      </c>
    </row>
    <row r="161" spans="1:16" x14ac:dyDescent="0.3">
      <c r="A161" s="125" t="s">
        <v>815</v>
      </c>
      <c r="B161" s="125">
        <v>332650</v>
      </c>
      <c r="C161" s="125">
        <v>240</v>
      </c>
      <c r="D161" t="s">
        <v>239</v>
      </c>
      <c r="E161" s="24" t="s">
        <v>240</v>
      </c>
      <c r="F161" s="24" t="s">
        <v>816</v>
      </c>
      <c r="G161" t="s">
        <v>13</v>
      </c>
      <c r="H161" s="154">
        <v>1.5</v>
      </c>
      <c r="I161" s="154">
        <v>0</v>
      </c>
      <c r="J161" s="154">
        <v>1.5</v>
      </c>
      <c r="K161" s="154">
        <v>0</v>
      </c>
      <c r="L161" s="154">
        <v>0</v>
      </c>
      <c r="M161" s="154">
        <v>0</v>
      </c>
      <c r="N161" s="154">
        <v>0</v>
      </c>
      <c r="O161" s="154">
        <v>0</v>
      </c>
      <c r="P161" s="24" t="s">
        <v>1305</v>
      </c>
    </row>
    <row r="162" spans="1:16" x14ac:dyDescent="0.3">
      <c r="A162" s="125" t="s">
        <v>817</v>
      </c>
      <c r="B162" s="125">
        <v>332670</v>
      </c>
      <c r="C162" s="125">
        <v>240</v>
      </c>
      <c r="D162" t="s">
        <v>239</v>
      </c>
      <c r="E162" s="24" t="s">
        <v>242</v>
      </c>
      <c r="F162" s="24" t="s">
        <v>818</v>
      </c>
      <c r="G162" t="s">
        <v>13</v>
      </c>
      <c r="H162" s="154">
        <v>2.4500000000000002</v>
      </c>
      <c r="I162" s="154">
        <v>0</v>
      </c>
      <c r="J162" s="154">
        <v>2</v>
      </c>
      <c r="K162" s="154">
        <v>0.45</v>
      </c>
      <c r="L162" s="154">
        <v>0</v>
      </c>
      <c r="M162" s="154">
        <v>0</v>
      </c>
      <c r="N162" s="154">
        <v>0</v>
      </c>
      <c r="O162" s="154">
        <v>0</v>
      </c>
      <c r="P162" s="24">
        <v>0</v>
      </c>
    </row>
    <row r="163" spans="1:16" x14ac:dyDescent="0.3">
      <c r="A163" s="125" t="s">
        <v>819</v>
      </c>
      <c r="B163" s="125">
        <v>332680</v>
      </c>
      <c r="C163" s="125">
        <v>240</v>
      </c>
      <c r="D163" t="s">
        <v>239</v>
      </c>
      <c r="E163" s="24" t="s">
        <v>243</v>
      </c>
      <c r="F163" s="24" t="s">
        <v>820</v>
      </c>
      <c r="G163" t="s">
        <v>13</v>
      </c>
      <c r="H163" s="154">
        <v>3.6</v>
      </c>
      <c r="I163" s="154">
        <v>0</v>
      </c>
      <c r="J163" s="154">
        <v>3.1</v>
      </c>
      <c r="K163" s="154">
        <v>0.5</v>
      </c>
      <c r="L163" s="154">
        <v>0</v>
      </c>
      <c r="M163" s="154">
        <v>0</v>
      </c>
      <c r="N163" s="154">
        <v>0</v>
      </c>
      <c r="O163" s="154">
        <v>0</v>
      </c>
      <c r="P163" s="24">
        <v>0</v>
      </c>
    </row>
    <row r="164" spans="1:16" x14ac:dyDescent="0.3">
      <c r="A164" s="125" t="s">
        <v>821</v>
      </c>
      <c r="B164" s="125">
        <v>332660</v>
      </c>
      <c r="C164" s="125">
        <v>240</v>
      </c>
      <c r="D164" t="s">
        <v>239</v>
      </c>
      <c r="E164" s="24" t="s">
        <v>241</v>
      </c>
      <c r="F164" s="24" t="s">
        <v>567</v>
      </c>
      <c r="G164" t="s">
        <v>13</v>
      </c>
      <c r="H164" s="154">
        <v>0.55000000000000004</v>
      </c>
      <c r="I164" s="154">
        <v>0</v>
      </c>
      <c r="J164" s="154">
        <v>0</v>
      </c>
      <c r="K164" s="154">
        <v>0.55000000000000004</v>
      </c>
      <c r="L164" s="154">
        <v>0</v>
      </c>
      <c r="M164" s="154">
        <v>0</v>
      </c>
      <c r="N164" s="154">
        <v>0</v>
      </c>
      <c r="O164" s="154">
        <v>0</v>
      </c>
      <c r="P164" s="24" t="s">
        <v>1303</v>
      </c>
    </row>
    <row r="165" spans="1:16" x14ac:dyDescent="0.3">
      <c r="A165" s="125" t="s">
        <v>822</v>
      </c>
      <c r="B165" s="125">
        <v>332060</v>
      </c>
      <c r="C165" s="125">
        <v>369</v>
      </c>
      <c r="D165" t="s">
        <v>244</v>
      </c>
      <c r="E165" s="24" t="s">
        <v>245</v>
      </c>
      <c r="F165" s="24" t="s">
        <v>823</v>
      </c>
      <c r="G165" t="s">
        <v>11</v>
      </c>
      <c r="H165" s="154">
        <v>0.7955000000000001</v>
      </c>
      <c r="I165" s="154">
        <v>0</v>
      </c>
      <c r="J165" s="154">
        <v>0.37</v>
      </c>
      <c r="K165" s="154">
        <v>0</v>
      </c>
      <c r="L165" s="154">
        <v>0.1</v>
      </c>
      <c r="M165" s="154">
        <v>4.8500000000000001E-2</v>
      </c>
      <c r="N165" s="154">
        <v>0.27700000000000002</v>
      </c>
      <c r="O165" s="154">
        <v>0</v>
      </c>
      <c r="P165" s="24" t="s">
        <v>2110</v>
      </c>
    </row>
    <row r="166" spans="1:16" x14ac:dyDescent="0.3">
      <c r="A166" s="125" t="s">
        <v>824</v>
      </c>
      <c r="C166" s="125">
        <v>103</v>
      </c>
      <c r="D166" t="s">
        <v>246</v>
      </c>
      <c r="E166" s="24" t="s">
        <v>247</v>
      </c>
      <c r="F166" s="24" t="s">
        <v>825</v>
      </c>
      <c r="G166" t="s">
        <v>13</v>
      </c>
      <c r="H166" s="154">
        <v>5.4</v>
      </c>
      <c r="I166" s="154">
        <v>0</v>
      </c>
      <c r="J166" s="154">
        <v>0</v>
      </c>
      <c r="K166" s="154">
        <v>5.4</v>
      </c>
      <c r="L166" s="154">
        <v>0</v>
      </c>
      <c r="M166" s="154">
        <v>0</v>
      </c>
      <c r="N166" s="154">
        <v>0</v>
      </c>
      <c r="O166" s="154">
        <v>0</v>
      </c>
      <c r="P166" s="24" t="s">
        <v>1305</v>
      </c>
    </row>
    <row r="167" spans="1:16" x14ac:dyDescent="0.3">
      <c r="A167" s="125" t="s">
        <v>826</v>
      </c>
      <c r="C167" s="125">
        <v>103</v>
      </c>
      <c r="D167" t="s">
        <v>246</v>
      </c>
      <c r="E167" s="24" t="s">
        <v>248</v>
      </c>
      <c r="F167" s="24" t="s">
        <v>825</v>
      </c>
      <c r="G167" t="s">
        <v>13</v>
      </c>
      <c r="H167" s="154">
        <v>4.1999999999999993</v>
      </c>
      <c r="I167" s="154">
        <v>0</v>
      </c>
      <c r="J167" s="154">
        <v>0</v>
      </c>
      <c r="K167" s="154">
        <v>4.1999999999999993</v>
      </c>
      <c r="L167" s="154">
        <v>0</v>
      </c>
      <c r="M167" s="154">
        <v>0</v>
      </c>
      <c r="N167" s="154">
        <v>0</v>
      </c>
      <c r="O167" s="154">
        <v>0</v>
      </c>
      <c r="P167" s="24" t="s">
        <v>1305</v>
      </c>
    </row>
    <row r="168" spans="1:16" x14ac:dyDescent="0.3">
      <c r="A168" s="125" t="s">
        <v>827</v>
      </c>
      <c r="C168" s="125">
        <v>103</v>
      </c>
      <c r="D168" t="s">
        <v>246</v>
      </c>
      <c r="E168" s="24" t="s">
        <v>251</v>
      </c>
      <c r="F168" s="24" t="s">
        <v>825</v>
      </c>
      <c r="G168" t="s">
        <v>13</v>
      </c>
      <c r="H168" s="154">
        <v>25.9</v>
      </c>
      <c r="I168" s="154">
        <v>0</v>
      </c>
      <c r="J168" s="154">
        <v>25.9</v>
      </c>
      <c r="K168" s="154">
        <v>0</v>
      </c>
      <c r="L168" s="154">
        <v>0</v>
      </c>
      <c r="M168" s="154">
        <v>0</v>
      </c>
      <c r="N168" s="154">
        <v>0</v>
      </c>
      <c r="O168" s="154">
        <v>0</v>
      </c>
      <c r="P168" s="24" t="s">
        <v>1305</v>
      </c>
    </row>
    <row r="169" spans="1:16" x14ac:dyDescent="0.3">
      <c r="A169" s="125" t="s">
        <v>828</v>
      </c>
      <c r="C169" s="240">
        <v>103</v>
      </c>
      <c r="D169" t="s">
        <v>246</v>
      </c>
      <c r="E169" s="24" t="s">
        <v>249</v>
      </c>
      <c r="F169" s="24" t="s">
        <v>825</v>
      </c>
      <c r="G169" t="s">
        <v>13</v>
      </c>
      <c r="H169" s="154">
        <v>2.1</v>
      </c>
      <c r="I169" s="154">
        <v>0</v>
      </c>
      <c r="J169" s="154">
        <v>0</v>
      </c>
      <c r="K169" s="154">
        <v>2.1</v>
      </c>
      <c r="L169" s="154">
        <v>0</v>
      </c>
      <c r="M169" s="154">
        <v>0</v>
      </c>
      <c r="N169" s="154">
        <v>0</v>
      </c>
      <c r="O169" s="154">
        <v>0</v>
      </c>
      <c r="P169" s="24" t="s">
        <v>1305</v>
      </c>
    </row>
    <row r="170" spans="1:16" x14ac:dyDescent="0.3">
      <c r="A170" s="125" t="s">
        <v>950</v>
      </c>
      <c r="C170" s="125">
        <v>103</v>
      </c>
      <c r="D170" t="s">
        <v>246</v>
      </c>
      <c r="E170" s="24" t="s">
        <v>250</v>
      </c>
      <c r="F170" s="24" t="s">
        <v>825</v>
      </c>
      <c r="G170" t="s">
        <v>13</v>
      </c>
      <c r="H170" s="154">
        <v>22.6</v>
      </c>
      <c r="I170" s="154">
        <v>0</v>
      </c>
      <c r="J170" s="154">
        <v>0</v>
      </c>
      <c r="K170" s="154">
        <v>22.6</v>
      </c>
      <c r="L170" s="154">
        <v>0</v>
      </c>
      <c r="M170" s="154">
        <v>0</v>
      </c>
      <c r="N170" s="154">
        <v>0</v>
      </c>
      <c r="O170" s="154">
        <v>0</v>
      </c>
      <c r="P170" s="24" t="s">
        <v>1305</v>
      </c>
    </row>
    <row r="171" spans="1:16" x14ac:dyDescent="0.3">
      <c r="A171" s="125" t="s">
        <v>829</v>
      </c>
      <c r="C171" s="125">
        <v>103</v>
      </c>
      <c r="D171" t="s">
        <v>246</v>
      </c>
      <c r="E171" s="24" t="s">
        <v>830</v>
      </c>
      <c r="F171" s="24" t="s">
        <v>825</v>
      </c>
      <c r="G171" t="s">
        <v>13</v>
      </c>
      <c r="H171" s="154">
        <v>4.8</v>
      </c>
      <c r="I171" s="154">
        <v>0</v>
      </c>
      <c r="J171" s="154">
        <v>0</v>
      </c>
      <c r="K171" s="154">
        <v>4.8</v>
      </c>
      <c r="L171" s="154">
        <v>0</v>
      </c>
      <c r="M171" s="154">
        <v>0</v>
      </c>
      <c r="N171" s="154">
        <v>0</v>
      </c>
      <c r="O171" s="154">
        <v>0</v>
      </c>
      <c r="P171" s="24" t="s">
        <v>1305</v>
      </c>
    </row>
    <row r="172" spans="1:16" x14ac:dyDescent="0.3">
      <c r="A172" s="125" t="s">
        <v>831</v>
      </c>
      <c r="B172" s="125">
        <v>332070</v>
      </c>
      <c r="C172" s="125">
        <v>289</v>
      </c>
      <c r="D172" t="s">
        <v>252</v>
      </c>
      <c r="E172" s="24" t="s">
        <v>253</v>
      </c>
      <c r="F172" s="24" t="s">
        <v>832</v>
      </c>
      <c r="G172" t="s">
        <v>4</v>
      </c>
      <c r="H172" s="154">
        <v>3</v>
      </c>
      <c r="I172" s="154">
        <v>0</v>
      </c>
      <c r="J172" s="154">
        <v>1.8</v>
      </c>
      <c r="K172" s="154">
        <v>1.2000000000000002</v>
      </c>
      <c r="L172" s="154">
        <v>0</v>
      </c>
      <c r="M172" s="154">
        <v>0</v>
      </c>
      <c r="N172" s="154">
        <v>0</v>
      </c>
      <c r="O172" s="154">
        <v>0</v>
      </c>
      <c r="P172" s="24" t="s">
        <v>1303</v>
      </c>
    </row>
    <row r="173" spans="1:16" x14ac:dyDescent="0.3">
      <c r="A173" s="125" t="s">
        <v>833</v>
      </c>
      <c r="B173" s="125">
        <v>332080</v>
      </c>
      <c r="C173" s="125">
        <v>446</v>
      </c>
      <c r="D173" t="s">
        <v>400</v>
      </c>
      <c r="E173" s="24" t="s">
        <v>401</v>
      </c>
      <c r="F173" s="24" t="s">
        <v>834</v>
      </c>
      <c r="G173" t="s">
        <v>9</v>
      </c>
      <c r="H173" s="154">
        <v>1.98</v>
      </c>
      <c r="I173" s="154">
        <v>0</v>
      </c>
      <c r="J173" s="154">
        <v>1.41</v>
      </c>
      <c r="K173" s="154">
        <v>0</v>
      </c>
      <c r="L173" s="154">
        <v>0.57000000000000006</v>
      </c>
      <c r="M173" s="154">
        <v>0</v>
      </c>
      <c r="N173" s="154">
        <v>0</v>
      </c>
      <c r="O173" s="154">
        <v>0</v>
      </c>
      <c r="P173" s="24" t="s">
        <v>1306</v>
      </c>
    </row>
    <row r="174" spans="1:16" x14ac:dyDescent="0.3">
      <c r="A174" s="125" t="s">
        <v>1270</v>
      </c>
      <c r="B174" s="125">
        <v>332090</v>
      </c>
      <c r="C174" s="125">
        <v>407</v>
      </c>
      <c r="D174" t="s">
        <v>254</v>
      </c>
      <c r="E174" s="24" t="s">
        <v>255</v>
      </c>
      <c r="F174" s="24" t="s">
        <v>656</v>
      </c>
      <c r="G174" t="s">
        <v>11</v>
      </c>
      <c r="H174" s="154">
        <v>0.18</v>
      </c>
      <c r="I174" s="154">
        <v>0</v>
      </c>
      <c r="J174" s="154">
        <v>0.18</v>
      </c>
      <c r="K174" s="154">
        <v>0</v>
      </c>
      <c r="L174" s="154">
        <v>0</v>
      </c>
      <c r="M174" s="154">
        <v>0</v>
      </c>
      <c r="N174" s="154">
        <v>0</v>
      </c>
      <c r="O174" s="154">
        <v>0</v>
      </c>
      <c r="P174" s="24" t="s">
        <v>1306</v>
      </c>
    </row>
    <row r="175" spans="1:16" x14ac:dyDescent="0.3">
      <c r="A175" s="125" t="s">
        <v>835</v>
      </c>
      <c r="C175" s="125">
        <v>16</v>
      </c>
      <c r="D175" t="s">
        <v>256</v>
      </c>
      <c r="E175" s="24" t="s">
        <v>836</v>
      </c>
      <c r="F175" s="24" t="s">
        <v>837</v>
      </c>
      <c r="G175" t="s">
        <v>8</v>
      </c>
      <c r="H175" s="154">
        <v>3</v>
      </c>
      <c r="I175" s="154">
        <v>0</v>
      </c>
      <c r="J175" s="154">
        <v>0</v>
      </c>
      <c r="K175" s="154">
        <v>0</v>
      </c>
      <c r="L175" s="154">
        <v>0</v>
      </c>
      <c r="M175" s="154">
        <v>0</v>
      </c>
      <c r="N175" s="154">
        <v>3</v>
      </c>
      <c r="O175" s="154">
        <v>0</v>
      </c>
      <c r="P175" s="24" t="s">
        <v>1305</v>
      </c>
    </row>
    <row r="176" spans="1:16" x14ac:dyDescent="0.3">
      <c r="A176" s="125" t="s">
        <v>839</v>
      </c>
      <c r="C176" s="125">
        <v>16</v>
      </c>
      <c r="D176" t="s">
        <v>256</v>
      </c>
      <c r="E176" s="24" t="s">
        <v>840</v>
      </c>
      <c r="F176" s="24" t="s">
        <v>837</v>
      </c>
      <c r="G176" t="s">
        <v>8</v>
      </c>
      <c r="H176" s="154">
        <v>2</v>
      </c>
      <c r="I176" s="154">
        <v>0</v>
      </c>
      <c r="J176" s="154">
        <v>0</v>
      </c>
      <c r="K176" s="154">
        <v>0</v>
      </c>
      <c r="L176" s="154">
        <v>0</v>
      </c>
      <c r="M176" s="154">
        <v>0</v>
      </c>
      <c r="N176" s="154">
        <v>0</v>
      </c>
      <c r="O176" s="154">
        <v>2</v>
      </c>
      <c r="P176" s="24" t="s">
        <v>1305</v>
      </c>
    </row>
    <row r="177" spans="1:16" x14ac:dyDescent="0.3">
      <c r="A177" s="125" t="s">
        <v>841</v>
      </c>
      <c r="C177" s="125">
        <v>16</v>
      </c>
      <c r="D177" t="s">
        <v>256</v>
      </c>
      <c r="E177" s="24" t="s">
        <v>842</v>
      </c>
      <c r="F177" s="24" t="s">
        <v>837</v>
      </c>
      <c r="G177" t="s">
        <v>8</v>
      </c>
      <c r="H177" s="154">
        <v>18.3</v>
      </c>
      <c r="I177" s="154">
        <v>0</v>
      </c>
      <c r="J177" s="154">
        <v>18.3</v>
      </c>
      <c r="K177" s="154">
        <v>0</v>
      </c>
      <c r="L177" s="154">
        <v>0</v>
      </c>
      <c r="M177" s="154">
        <v>0</v>
      </c>
      <c r="N177" s="154">
        <v>0</v>
      </c>
      <c r="O177" s="154">
        <v>0</v>
      </c>
      <c r="P177" s="24" t="s">
        <v>1305</v>
      </c>
    </row>
    <row r="178" spans="1:16" x14ac:dyDescent="0.3">
      <c r="A178" s="125" t="s">
        <v>843</v>
      </c>
      <c r="C178" s="125">
        <v>16</v>
      </c>
      <c r="D178" t="s">
        <v>256</v>
      </c>
      <c r="E178" s="24" t="s">
        <v>844</v>
      </c>
      <c r="F178" s="24" t="s">
        <v>837</v>
      </c>
      <c r="G178" t="s">
        <v>8</v>
      </c>
      <c r="H178" s="154">
        <v>10</v>
      </c>
      <c r="I178" s="154">
        <v>0</v>
      </c>
      <c r="J178" s="154">
        <v>10</v>
      </c>
      <c r="K178" s="154">
        <v>0</v>
      </c>
      <c r="L178" s="154">
        <v>0</v>
      </c>
      <c r="M178" s="154">
        <v>0</v>
      </c>
      <c r="N178" s="154">
        <v>0</v>
      </c>
      <c r="O178" s="154">
        <v>0</v>
      </c>
      <c r="P178" s="24" t="s">
        <v>1305</v>
      </c>
    </row>
    <row r="179" spans="1:16" x14ac:dyDescent="0.3">
      <c r="A179" s="125" t="s">
        <v>845</v>
      </c>
      <c r="C179" s="125">
        <v>16</v>
      </c>
      <c r="D179" t="s">
        <v>256</v>
      </c>
      <c r="E179" s="24" t="s">
        <v>846</v>
      </c>
      <c r="F179" s="24" t="s">
        <v>837</v>
      </c>
      <c r="G179" t="s">
        <v>8</v>
      </c>
      <c r="H179" s="154">
        <v>9</v>
      </c>
      <c r="I179" s="154">
        <v>0</v>
      </c>
      <c r="J179" s="154">
        <v>0</v>
      </c>
      <c r="K179" s="154">
        <v>0</v>
      </c>
      <c r="L179" s="154">
        <v>9</v>
      </c>
      <c r="M179" s="154">
        <v>0</v>
      </c>
      <c r="N179" s="154">
        <v>0</v>
      </c>
      <c r="O179" s="154">
        <v>0</v>
      </c>
      <c r="P179" s="24" t="s">
        <v>1305</v>
      </c>
    </row>
    <row r="180" spans="1:16" x14ac:dyDescent="0.3">
      <c r="A180" s="125" t="s">
        <v>1271</v>
      </c>
      <c r="C180" s="125">
        <v>16</v>
      </c>
      <c r="D180" t="s">
        <v>256</v>
      </c>
      <c r="E180" s="24" t="s">
        <v>1309</v>
      </c>
      <c r="F180" s="24" t="s">
        <v>837</v>
      </c>
      <c r="G180" t="s">
        <v>8</v>
      </c>
      <c r="H180" s="154">
        <v>0.5</v>
      </c>
      <c r="I180" s="154">
        <v>0</v>
      </c>
      <c r="J180" s="154">
        <v>0.5</v>
      </c>
      <c r="K180" s="154">
        <v>0</v>
      </c>
      <c r="L180" s="154">
        <v>0</v>
      </c>
      <c r="M180" s="154">
        <v>0</v>
      </c>
      <c r="N180" s="154">
        <v>0</v>
      </c>
      <c r="O180" s="154">
        <v>0</v>
      </c>
      <c r="P180" s="24" t="s">
        <v>1305</v>
      </c>
    </row>
    <row r="181" spans="1:16" x14ac:dyDescent="0.3">
      <c r="A181" s="125" t="s">
        <v>847</v>
      </c>
      <c r="C181" s="125">
        <v>16</v>
      </c>
      <c r="D181" t="s">
        <v>256</v>
      </c>
      <c r="E181" s="24" t="s">
        <v>848</v>
      </c>
      <c r="F181" s="24" t="s">
        <v>837</v>
      </c>
      <c r="G181" t="s">
        <v>8</v>
      </c>
      <c r="H181" s="154">
        <v>8.4</v>
      </c>
      <c r="I181" s="154">
        <v>0</v>
      </c>
      <c r="J181" s="154">
        <v>8.4</v>
      </c>
      <c r="K181" s="154">
        <v>0</v>
      </c>
      <c r="L181" s="154">
        <v>0</v>
      </c>
      <c r="M181" s="154">
        <v>0</v>
      </c>
      <c r="N181" s="154">
        <v>0</v>
      </c>
      <c r="O181" s="154">
        <v>0</v>
      </c>
      <c r="P181" s="24" t="s">
        <v>1305</v>
      </c>
    </row>
    <row r="182" spans="1:16" x14ac:dyDescent="0.3">
      <c r="A182" s="125" t="s">
        <v>849</v>
      </c>
      <c r="C182" s="125">
        <v>16</v>
      </c>
      <c r="D182" t="s">
        <v>256</v>
      </c>
      <c r="E182" s="24" t="s">
        <v>850</v>
      </c>
      <c r="F182" s="24" t="s">
        <v>837</v>
      </c>
      <c r="G182" t="s">
        <v>8</v>
      </c>
      <c r="H182" s="154">
        <v>33.599999999999994</v>
      </c>
      <c r="I182" s="154">
        <v>0</v>
      </c>
      <c r="J182" s="154">
        <v>0</v>
      </c>
      <c r="K182" s="154">
        <v>33.599999999999994</v>
      </c>
      <c r="L182" s="154">
        <v>0</v>
      </c>
      <c r="M182" s="154">
        <v>0</v>
      </c>
      <c r="N182" s="154">
        <v>0</v>
      </c>
      <c r="O182" s="154">
        <v>0</v>
      </c>
      <c r="P182" s="24" t="s">
        <v>1305</v>
      </c>
    </row>
    <row r="183" spans="1:16" x14ac:dyDescent="0.3">
      <c r="A183" s="125" t="s">
        <v>851</v>
      </c>
      <c r="B183" s="125">
        <v>332100</v>
      </c>
      <c r="C183" s="125">
        <v>660</v>
      </c>
      <c r="D183" t="s">
        <v>257</v>
      </c>
      <c r="E183" s="24" t="s">
        <v>258</v>
      </c>
      <c r="F183" s="24" t="s">
        <v>852</v>
      </c>
      <c r="G183" t="s">
        <v>6</v>
      </c>
      <c r="H183" s="154">
        <v>0.77200000000000002</v>
      </c>
      <c r="I183" s="154">
        <v>0</v>
      </c>
      <c r="J183" s="154">
        <v>0.58200000000000007</v>
      </c>
      <c r="K183" s="154">
        <v>0</v>
      </c>
      <c r="L183" s="154">
        <v>0.19</v>
      </c>
      <c r="M183" s="154">
        <v>0</v>
      </c>
      <c r="N183" s="154">
        <v>0</v>
      </c>
      <c r="O183" s="154">
        <v>0</v>
      </c>
      <c r="P183" s="24" t="s">
        <v>1306</v>
      </c>
    </row>
    <row r="184" spans="1:16" x14ac:dyDescent="0.3">
      <c r="A184" s="125" t="s">
        <v>853</v>
      </c>
      <c r="B184" s="125">
        <v>332130</v>
      </c>
      <c r="C184" s="125">
        <v>17</v>
      </c>
      <c r="D184" t="s">
        <v>259</v>
      </c>
      <c r="E184" s="24" t="s">
        <v>260</v>
      </c>
      <c r="F184" s="24" t="s">
        <v>854</v>
      </c>
      <c r="G184" t="s">
        <v>11</v>
      </c>
      <c r="H184" s="154">
        <v>17.099999999999998</v>
      </c>
      <c r="I184" s="154">
        <v>0</v>
      </c>
      <c r="J184" s="154">
        <v>11.799999999999999</v>
      </c>
      <c r="K184" s="154">
        <v>0</v>
      </c>
      <c r="L184" s="154">
        <v>3.3000000000000003</v>
      </c>
      <c r="M184" s="154">
        <v>0.79999999999999993</v>
      </c>
      <c r="N184" s="154">
        <v>1.2</v>
      </c>
      <c r="O184" s="154">
        <v>0</v>
      </c>
      <c r="P184" s="24" t="s">
        <v>1305</v>
      </c>
    </row>
    <row r="185" spans="1:16" x14ac:dyDescent="0.3">
      <c r="A185" s="125" t="s">
        <v>855</v>
      </c>
      <c r="B185" s="125">
        <v>332140</v>
      </c>
      <c r="C185" s="125">
        <v>687</v>
      </c>
      <c r="D185" t="s">
        <v>261</v>
      </c>
      <c r="E185" s="24" t="s">
        <v>262</v>
      </c>
      <c r="F185" s="24" t="s">
        <v>856</v>
      </c>
      <c r="G185" t="s">
        <v>14</v>
      </c>
      <c r="H185" s="154">
        <v>0.13800000000000001</v>
      </c>
      <c r="I185" s="154">
        <v>0</v>
      </c>
      <c r="J185" s="154">
        <v>0.13800000000000001</v>
      </c>
      <c r="K185" s="154">
        <v>0</v>
      </c>
      <c r="L185" s="154">
        <v>0</v>
      </c>
      <c r="M185" s="154">
        <v>0</v>
      </c>
      <c r="N185" s="154">
        <v>0</v>
      </c>
      <c r="O185" s="154">
        <v>0</v>
      </c>
      <c r="P185" s="24" t="s">
        <v>1306</v>
      </c>
    </row>
    <row r="186" spans="1:16" x14ac:dyDescent="0.3">
      <c r="A186" s="125" t="s">
        <v>857</v>
      </c>
      <c r="B186" s="125">
        <v>332150</v>
      </c>
      <c r="C186" s="125">
        <v>281</v>
      </c>
      <c r="D186" t="s">
        <v>263</v>
      </c>
      <c r="E186" s="24" t="s">
        <v>264</v>
      </c>
      <c r="F186" s="24" t="s">
        <v>858</v>
      </c>
      <c r="G186" t="s">
        <v>9</v>
      </c>
      <c r="H186" s="154">
        <v>1.1000000000000001</v>
      </c>
      <c r="I186" s="154">
        <v>0</v>
      </c>
      <c r="J186" s="154">
        <v>1.1000000000000001</v>
      </c>
      <c r="K186" s="154">
        <v>0</v>
      </c>
      <c r="L186" s="154">
        <v>0</v>
      </c>
      <c r="M186" s="154">
        <v>0</v>
      </c>
      <c r="N186" s="154">
        <v>0</v>
      </c>
      <c r="O186" s="154">
        <v>0</v>
      </c>
      <c r="P186" s="24" t="s">
        <v>1306</v>
      </c>
    </row>
    <row r="187" spans="1:16" x14ac:dyDescent="0.3">
      <c r="A187" s="125" t="s">
        <v>859</v>
      </c>
      <c r="B187" s="125">
        <v>332160</v>
      </c>
      <c r="C187" s="125">
        <v>376</v>
      </c>
      <c r="D187" t="s">
        <v>265</v>
      </c>
      <c r="E187" s="24" t="s">
        <v>266</v>
      </c>
      <c r="F187" s="24" t="s">
        <v>860</v>
      </c>
      <c r="G187" t="s">
        <v>9</v>
      </c>
      <c r="H187" s="154">
        <v>1.798</v>
      </c>
      <c r="I187" s="154">
        <v>0</v>
      </c>
      <c r="J187" s="154">
        <v>1.028</v>
      </c>
      <c r="K187" s="154">
        <v>0</v>
      </c>
      <c r="L187" s="154">
        <v>0.47500000000000003</v>
      </c>
      <c r="M187" s="154">
        <v>0</v>
      </c>
      <c r="N187" s="154">
        <v>0.29499999999999998</v>
      </c>
      <c r="O187" s="154">
        <v>0</v>
      </c>
      <c r="P187" s="24">
        <v>0</v>
      </c>
    </row>
    <row r="188" spans="1:16" x14ac:dyDescent="0.3">
      <c r="A188" s="125" t="s">
        <v>861</v>
      </c>
      <c r="B188" s="125">
        <v>332170</v>
      </c>
      <c r="C188" s="125">
        <v>353</v>
      </c>
      <c r="D188" t="s">
        <v>267</v>
      </c>
      <c r="E188" s="24" t="s">
        <v>268</v>
      </c>
      <c r="F188" s="24" t="s">
        <v>862</v>
      </c>
      <c r="G188" t="s">
        <v>8</v>
      </c>
      <c r="H188" s="154">
        <v>0.47499999999999998</v>
      </c>
      <c r="I188" s="154">
        <v>0</v>
      </c>
      <c r="J188" s="154">
        <v>0</v>
      </c>
      <c r="K188" s="154">
        <v>0.47499999999999998</v>
      </c>
      <c r="L188" s="154">
        <v>0</v>
      </c>
      <c r="M188" s="154">
        <v>0</v>
      </c>
      <c r="N188" s="154">
        <v>0</v>
      </c>
      <c r="O188" s="154">
        <v>0</v>
      </c>
      <c r="P188" s="24" t="s">
        <v>1303</v>
      </c>
    </row>
    <row r="189" spans="1:16" x14ac:dyDescent="0.3">
      <c r="A189" s="125" t="s">
        <v>863</v>
      </c>
      <c r="B189" s="125">
        <v>332180</v>
      </c>
      <c r="C189" s="125">
        <v>330</v>
      </c>
      <c r="D189" t="s">
        <v>269</v>
      </c>
      <c r="E189" s="24" t="s">
        <v>270</v>
      </c>
      <c r="F189" s="24" t="s">
        <v>864</v>
      </c>
      <c r="G189" t="s">
        <v>6</v>
      </c>
      <c r="H189" s="154">
        <v>0.23400000000000001</v>
      </c>
      <c r="I189" s="154">
        <v>0</v>
      </c>
      <c r="J189" s="154">
        <v>0.23400000000000001</v>
      </c>
      <c r="K189" s="154">
        <v>0</v>
      </c>
      <c r="L189" s="154">
        <v>0</v>
      </c>
      <c r="M189" s="154">
        <v>0</v>
      </c>
      <c r="N189" s="154">
        <v>0</v>
      </c>
      <c r="O189" s="154">
        <v>0</v>
      </c>
      <c r="P189" s="24" t="s">
        <v>1306</v>
      </c>
    </row>
    <row r="190" spans="1:16" x14ac:dyDescent="0.3">
      <c r="A190" s="125" t="s">
        <v>865</v>
      </c>
      <c r="B190" s="125">
        <v>332190</v>
      </c>
      <c r="C190" s="125">
        <v>570</v>
      </c>
      <c r="D190" t="s">
        <v>402</v>
      </c>
      <c r="E190" s="24" t="s">
        <v>403</v>
      </c>
      <c r="F190" s="24" t="s">
        <v>866</v>
      </c>
      <c r="G190" t="s">
        <v>9</v>
      </c>
      <c r="H190" s="154">
        <v>1.2E-2</v>
      </c>
      <c r="I190" s="154">
        <v>0</v>
      </c>
      <c r="J190" s="154">
        <v>0</v>
      </c>
      <c r="K190" s="154">
        <v>0</v>
      </c>
      <c r="L190" s="154">
        <v>0</v>
      </c>
      <c r="M190" s="154">
        <v>1.2E-2</v>
      </c>
      <c r="N190" s="154">
        <v>0</v>
      </c>
      <c r="O190" s="154">
        <v>0</v>
      </c>
      <c r="P190" s="24" t="s">
        <v>1303</v>
      </c>
    </row>
    <row r="191" spans="1:16" x14ac:dyDescent="0.3">
      <c r="A191" s="125" t="s">
        <v>867</v>
      </c>
      <c r="B191" s="125">
        <v>332210</v>
      </c>
      <c r="C191" s="125">
        <v>321</v>
      </c>
      <c r="D191" t="s">
        <v>271</v>
      </c>
      <c r="E191" s="24" t="s">
        <v>272</v>
      </c>
      <c r="F191" s="24" t="s">
        <v>868</v>
      </c>
      <c r="G191" t="s">
        <v>6</v>
      </c>
      <c r="H191" s="154">
        <v>0.6</v>
      </c>
      <c r="I191" s="154">
        <v>0</v>
      </c>
      <c r="J191" s="154">
        <v>0.6</v>
      </c>
      <c r="K191" s="154">
        <v>0</v>
      </c>
      <c r="L191" s="154">
        <v>0</v>
      </c>
      <c r="M191" s="154">
        <v>0</v>
      </c>
      <c r="N191" s="154">
        <v>0</v>
      </c>
      <c r="O191" s="154">
        <v>0</v>
      </c>
      <c r="P191" s="24" t="s">
        <v>1306</v>
      </c>
    </row>
    <row r="192" spans="1:16" x14ac:dyDescent="0.3">
      <c r="A192" s="125" t="s">
        <v>869</v>
      </c>
      <c r="C192" s="125">
        <v>18</v>
      </c>
      <c r="D192" t="s">
        <v>404</v>
      </c>
      <c r="E192" s="24" t="s">
        <v>871</v>
      </c>
      <c r="F192" s="24" t="s">
        <v>561</v>
      </c>
      <c r="G192" t="s">
        <v>12</v>
      </c>
      <c r="H192" s="154">
        <v>170.99999999999997</v>
      </c>
      <c r="I192" s="154">
        <v>0</v>
      </c>
      <c r="J192" s="154">
        <v>170.99999999999997</v>
      </c>
      <c r="K192" s="154">
        <v>0</v>
      </c>
      <c r="L192" s="154">
        <v>0</v>
      </c>
      <c r="M192" s="154">
        <v>0</v>
      </c>
      <c r="N192" s="154">
        <v>0</v>
      </c>
      <c r="O192" s="154">
        <v>0</v>
      </c>
      <c r="P192" s="24" t="s">
        <v>1305</v>
      </c>
    </row>
    <row r="193" spans="1:16" x14ac:dyDescent="0.3">
      <c r="A193" s="125" t="s">
        <v>872</v>
      </c>
      <c r="B193" s="125">
        <v>332220</v>
      </c>
      <c r="C193" s="125">
        <v>44</v>
      </c>
      <c r="D193" t="s">
        <v>273</v>
      </c>
      <c r="E193" s="24" t="s">
        <v>274</v>
      </c>
      <c r="F193" s="24" t="s">
        <v>873</v>
      </c>
      <c r="G193" t="s">
        <v>14</v>
      </c>
      <c r="H193" s="154">
        <v>1.6</v>
      </c>
      <c r="I193" s="154">
        <v>0</v>
      </c>
      <c r="J193" s="154">
        <v>1.6</v>
      </c>
      <c r="K193" s="154">
        <v>0</v>
      </c>
      <c r="L193" s="154">
        <v>0</v>
      </c>
      <c r="M193" s="154">
        <v>0</v>
      </c>
      <c r="N193" s="154">
        <v>0</v>
      </c>
      <c r="O193" s="154">
        <v>0</v>
      </c>
      <c r="P193" s="24" t="s">
        <v>1305</v>
      </c>
    </row>
    <row r="194" spans="1:16" x14ac:dyDescent="0.3">
      <c r="A194" s="125" t="s">
        <v>874</v>
      </c>
      <c r="C194" s="125"/>
      <c r="D194" s="24" t="s">
        <v>275</v>
      </c>
      <c r="E194" s="24" t="s">
        <v>276</v>
      </c>
      <c r="F194" s="24" t="s">
        <v>875</v>
      </c>
      <c r="G194" t="s">
        <v>13</v>
      </c>
      <c r="H194" s="154">
        <v>4.3</v>
      </c>
      <c r="I194" s="154">
        <v>0</v>
      </c>
      <c r="J194" s="154">
        <v>3.3</v>
      </c>
      <c r="K194" s="154">
        <v>0</v>
      </c>
      <c r="L194" s="154">
        <v>0</v>
      </c>
      <c r="M194" s="154">
        <v>0</v>
      </c>
      <c r="N194" s="154">
        <v>1</v>
      </c>
      <c r="O194" s="154">
        <v>0</v>
      </c>
      <c r="P194" s="24" t="s">
        <v>1303</v>
      </c>
    </row>
    <row r="195" spans="1:16" x14ac:dyDescent="0.3">
      <c r="A195" s="125" t="s">
        <v>876</v>
      </c>
      <c r="C195" s="125"/>
      <c r="D195" s="24" t="s">
        <v>275</v>
      </c>
      <c r="E195" s="24" t="s">
        <v>278</v>
      </c>
      <c r="F195" s="24" t="s">
        <v>875</v>
      </c>
      <c r="G195" t="s">
        <v>13</v>
      </c>
      <c r="H195" s="154">
        <v>1.3</v>
      </c>
      <c r="I195" s="154">
        <v>0</v>
      </c>
      <c r="J195" s="154">
        <v>0</v>
      </c>
      <c r="K195" s="154">
        <v>1.3</v>
      </c>
      <c r="L195" s="154">
        <v>0</v>
      </c>
      <c r="M195" s="154">
        <v>0</v>
      </c>
      <c r="N195" s="154">
        <v>0</v>
      </c>
      <c r="O195" s="154">
        <v>0</v>
      </c>
      <c r="P195" s="24" t="s">
        <v>1305</v>
      </c>
    </row>
    <row r="196" spans="1:16" x14ac:dyDescent="0.3">
      <c r="A196" s="125" t="s">
        <v>877</v>
      </c>
      <c r="C196" s="125"/>
      <c r="D196" s="24" t="s">
        <v>275</v>
      </c>
      <c r="E196" s="24" t="s">
        <v>279</v>
      </c>
      <c r="F196" s="24" t="s">
        <v>875</v>
      </c>
      <c r="G196" t="s">
        <v>13</v>
      </c>
      <c r="H196" s="154">
        <v>3.9000000000000004</v>
      </c>
      <c r="I196" s="154">
        <v>0</v>
      </c>
      <c r="J196" s="154">
        <v>0</v>
      </c>
      <c r="K196" s="154">
        <v>3.9000000000000004</v>
      </c>
      <c r="L196" s="154">
        <v>0</v>
      </c>
      <c r="M196" s="154">
        <v>0</v>
      </c>
      <c r="N196" s="154">
        <v>0</v>
      </c>
      <c r="O196" s="154">
        <v>0</v>
      </c>
      <c r="P196" s="24" t="s">
        <v>1305</v>
      </c>
    </row>
    <row r="197" spans="1:16" x14ac:dyDescent="0.3">
      <c r="A197" s="125" t="s">
        <v>878</v>
      </c>
      <c r="B197" s="125">
        <v>332230</v>
      </c>
      <c r="C197" s="125">
        <v>343</v>
      </c>
      <c r="D197" t="s">
        <v>280</v>
      </c>
      <c r="E197" s="24" t="s">
        <v>281</v>
      </c>
      <c r="F197" s="24" t="s">
        <v>879</v>
      </c>
      <c r="G197" t="s">
        <v>9</v>
      </c>
      <c r="H197" s="154">
        <v>0.17900000000000002</v>
      </c>
      <c r="I197" s="154">
        <v>0</v>
      </c>
      <c r="J197" s="154">
        <v>0.17900000000000002</v>
      </c>
      <c r="K197" s="154">
        <v>0</v>
      </c>
      <c r="L197" s="154">
        <v>0</v>
      </c>
      <c r="M197" s="154">
        <v>0</v>
      </c>
      <c r="N197" s="154">
        <v>0</v>
      </c>
      <c r="O197" s="154">
        <v>0</v>
      </c>
      <c r="P197" s="24" t="s">
        <v>1306</v>
      </c>
    </row>
    <row r="198" spans="1:16" x14ac:dyDescent="0.3">
      <c r="A198" s="125" t="s">
        <v>880</v>
      </c>
      <c r="B198" s="125">
        <v>332240</v>
      </c>
      <c r="C198" s="125">
        <v>343</v>
      </c>
      <c r="D198" t="s">
        <v>280</v>
      </c>
      <c r="E198" s="24" t="s">
        <v>282</v>
      </c>
      <c r="F198" s="24" t="s">
        <v>881</v>
      </c>
      <c r="G198" t="s">
        <v>9</v>
      </c>
      <c r="H198" s="154">
        <v>0.27400000000000002</v>
      </c>
      <c r="I198" s="154">
        <v>0</v>
      </c>
      <c r="J198" s="154">
        <v>0.27400000000000002</v>
      </c>
      <c r="K198" s="154">
        <v>0</v>
      </c>
      <c r="L198" s="154">
        <v>0</v>
      </c>
      <c r="M198" s="154">
        <v>0</v>
      </c>
      <c r="N198" s="154">
        <v>0</v>
      </c>
      <c r="O198" s="154">
        <v>0</v>
      </c>
      <c r="P198" s="24" t="s">
        <v>1306</v>
      </c>
    </row>
    <row r="199" spans="1:16" x14ac:dyDescent="0.3">
      <c r="A199" s="125" t="s">
        <v>882</v>
      </c>
      <c r="B199" s="125">
        <v>332250</v>
      </c>
      <c r="C199" s="125">
        <v>375</v>
      </c>
      <c r="D199" t="s">
        <v>280</v>
      </c>
      <c r="E199" s="24" t="s">
        <v>283</v>
      </c>
      <c r="F199" s="24" t="s">
        <v>883</v>
      </c>
      <c r="G199" t="s">
        <v>9</v>
      </c>
      <c r="H199" s="154"/>
      <c r="I199" s="154"/>
      <c r="J199" s="154"/>
      <c r="K199" s="154"/>
      <c r="L199" s="154"/>
      <c r="M199" s="154"/>
      <c r="N199" s="154"/>
      <c r="O199" s="154"/>
      <c r="P199" s="24" t="s">
        <v>2125</v>
      </c>
    </row>
    <row r="200" spans="1:16" x14ac:dyDescent="0.3">
      <c r="A200" s="125" t="s">
        <v>884</v>
      </c>
      <c r="B200" s="125">
        <v>332260</v>
      </c>
      <c r="C200" s="125">
        <v>343</v>
      </c>
      <c r="D200" t="s">
        <v>280</v>
      </c>
      <c r="E200" s="24" t="s">
        <v>284</v>
      </c>
      <c r="F200" s="24" t="s">
        <v>885</v>
      </c>
      <c r="G200" t="s">
        <v>9</v>
      </c>
      <c r="H200" s="154">
        <v>0.32300000000000001</v>
      </c>
      <c r="I200" s="154">
        <v>0</v>
      </c>
      <c r="J200" s="154">
        <v>0.32300000000000001</v>
      </c>
      <c r="K200" s="154">
        <v>0</v>
      </c>
      <c r="L200" s="154">
        <v>0</v>
      </c>
      <c r="M200" s="154">
        <v>0</v>
      </c>
      <c r="N200" s="154">
        <v>0</v>
      </c>
      <c r="O200" s="154">
        <v>0</v>
      </c>
      <c r="P200" s="24" t="s">
        <v>1306</v>
      </c>
    </row>
    <row r="201" spans="1:16" x14ac:dyDescent="0.3">
      <c r="A201" s="125" t="s">
        <v>886</v>
      </c>
      <c r="B201" s="125">
        <v>332270</v>
      </c>
      <c r="C201" s="125">
        <v>343</v>
      </c>
      <c r="D201" t="s">
        <v>280</v>
      </c>
      <c r="E201" s="24" t="s">
        <v>285</v>
      </c>
      <c r="F201" s="24" t="s">
        <v>887</v>
      </c>
      <c r="G201" t="s">
        <v>9</v>
      </c>
      <c r="H201" s="154">
        <v>0.13800000000000001</v>
      </c>
      <c r="I201" s="154">
        <v>0</v>
      </c>
      <c r="J201" s="154">
        <v>0.13800000000000001</v>
      </c>
      <c r="K201" s="154">
        <v>0</v>
      </c>
      <c r="L201" s="154">
        <v>0</v>
      </c>
      <c r="M201" s="154">
        <v>0</v>
      </c>
      <c r="N201" s="154">
        <v>0</v>
      </c>
      <c r="O201" s="154">
        <v>0</v>
      </c>
      <c r="P201" s="24" t="s">
        <v>1306</v>
      </c>
    </row>
    <row r="202" spans="1:16" x14ac:dyDescent="0.3">
      <c r="A202" s="125" t="s">
        <v>888</v>
      </c>
      <c r="B202" s="125">
        <v>332280</v>
      </c>
      <c r="C202" s="125">
        <v>22</v>
      </c>
      <c r="D202" t="s">
        <v>286</v>
      </c>
      <c r="E202" s="24" t="s">
        <v>287</v>
      </c>
      <c r="F202" s="24" t="s">
        <v>889</v>
      </c>
      <c r="G202" t="s">
        <v>6</v>
      </c>
      <c r="H202" s="154">
        <v>16.500000000000004</v>
      </c>
      <c r="I202" s="154">
        <v>0</v>
      </c>
      <c r="J202" s="154">
        <v>16.500000000000004</v>
      </c>
      <c r="K202" s="154">
        <v>0</v>
      </c>
      <c r="L202" s="154">
        <v>0</v>
      </c>
      <c r="M202" s="154">
        <v>0</v>
      </c>
      <c r="N202" s="154">
        <v>0</v>
      </c>
      <c r="O202" s="154">
        <v>0</v>
      </c>
      <c r="P202" s="24" t="s">
        <v>1305</v>
      </c>
    </row>
    <row r="203" spans="1:16" x14ac:dyDescent="0.3">
      <c r="A203" s="125" t="s">
        <v>1272</v>
      </c>
      <c r="B203" s="125">
        <v>332290</v>
      </c>
      <c r="C203" s="125">
        <v>319</v>
      </c>
      <c r="D203" t="s">
        <v>288</v>
      </c>
      <c r="E203" s="24" t="s">
        <v>289</v>
      </c>
      <c r="F203" s="24" t="s">
        <v>607</v>
      </c>
      <c r="G203" t="s">
        <v>9</v>
      </c>
      <c r="H203" s="154">
        <v>0.25</v>
      </c>
      <c r="I203" s="154">
        <v>0</v>
      </c>
      <c r="J203" s="154">
        <v>0.25</v>
      </c>
      <c r="K203" s="154">
        <v>0</v>
      </c>
      <c r="L203" s="154">
        <v>0</v>
      </c>
      <c r="M203" s="154">
        <v>0</v>
      </c>
      <c r="N203" s="154">
        <v>0</v>
      </c>
      <c r="O203" s="154">
        <v>0</v>
      </c>
      <c r="P203" s="24" t="s">
        <v>1306</v>
      </c>
    </row>
    <row r="204" spans="1:16" x14ac:dyDescent="0.3">
      <c r="A204" s="125" t="s">
        <v>891</v>
      </c>
      <c r="B204" s="125">
        <v>332300</v>
      </c>
      <c r="C204" s="125">
        <v>625</v>
      </c>
      <c r="D204" t="s">
        <v>405</v>
      </c>
      <c r="E204" s="24" t="s">
        <v>406</v>
      </c>
      <c r="F204" s="24" t="s">
        <v>892</v>
      </c>
      <c r="G204" t="s">
        <v>9</v>
      </c>
      <c r="H204" s="154">
        <v>0.56700000000000006</v>
      </c>
      <c r="I204" s="154">
        <v>0</v>
      </c>
      <c r="J204" s="154">
        <v>0.56700000000000006</v>
      </c>
      <c r="K204" s="154">
        <v>0</v>
      </c>
      <c r="L204" s="154">
        <v>0</v>
      </c>
      <c r="M204" s="154">
        <v>0</v>
      </c>
      <c r="N204" s="154">
        <v>0</v>
      </c>
      <c r="O204" s="154">
        <v>0</v>
      </c>
      <c r="P204" s="24" t="s">
        <v>1306</v>
      </c>
    </row>
    <row r="205" spans="1:16" x14ac:dyDescent="0.3">
      <c r="A205" s="125" t="s">
        <v>893</v>
      </c>
      <c r="B205" s="125">
        <v>332310</v>
      </c>
      <c r="C205" s="125">
        <v>365</v>
      </c>
      <c r="D205" t="s">
        <v>290</v>
      </c>
      <c r="E205" s="24" t="s">
        <v>291</v>
      </c>
      <c r="F205" s="24" t="s">
        <v>894</v>
      </c>
      <c r="G205" t="s">
        <v>9</v>
      </c>
      <c r="H205" s="154">
        <v>1.206</v>
      </c>
      <c r="I205" s="154">
        <v>0</v>
      </c>
      <c r="J205" s="154">
        <v>0.92100000000000004</v>
      </c>
      <c r="K205" s="154">
        <v>0</v>
      </c>
      <c r="L205" s="154">
        <v>0.28500000000000003</v>
      </c>
      <c r="M205" s="154">
        <v>0</v>
      </c>
      <c r="N205" s="154">
        <v>0</v>
      </c>
      <c r="O205" s="154">
        <v>0</v>
      </c>
      <c r="P205" s="24" t="s">
        <v>1306</v>
      </c>
    </row>
    <row r="206" spans="1:16" x14ac:dyDescent="0.3">
      <c r="A206" s="125" t="s">
        <v>1013</v>
      </c>
      <c r="B206" s="125">
        <v>332470</v>
      </c>
      <c r="C206" s="125">
        <v>659</v>
      </c>
      <c r="D206" t="s">
        <v>292</v>
      </c>
      <c r="E206" s="24" t="s">
        <v>293</v>
      </c>
      <c r="F206" s="24" t="s">
        <v>1014</v>
      </c>
      <c r="G206" t="s">
        <v>6</v>
      </c>
      <c r="H206" s="154">
        <v>0.49800000000000005</v>
      </c>
      <c r="I206" s="154">
        <v>0</v>
      </c>
      <c r="J206" s="154">
        <v>0.47400000000000003</v>
      </c>
      <c r="K206" s="154">
        <v>0</v>
      </c>
      <c r="L206" s="154">
        <v>2.3999999999999997E-2</v>
      </c>
      <c r="M206" s="154">
        <v>0</v>
      </c>
      <c r="N206" s="154">
        <v>0</v>
      </c>
      <c r="O206" s="154">
        <v>0</v>
      </c>
      <c r="P206" s="24" t="s">
        <v>1306</v>
      </c>
    </row>
    <row r="207" spans="1:16" x14ac:dyDescent="0.3">
      <c r="A207" s="125" t="s">
        <v>895</v>
      </c>
      <c r="B207" s="125">
        <v>332320</v>
      </c>
      <c r="C207" s="125">
        <v>340</v>
      </c>
      <c r="D207" t="s">
        <v>294</v>
      </c>
      <c r="E207" s="24" t="s">
        <v>295</v>
      </c>
      <c r="F207" s="24" t="s">
        <v>896</v>
      </c>
      <c r="G207" t="s">
        <v>4</v>
      </c>
      <c r="H207" s="154">
        <v>0.15000000000000002</v>
      </c>
      <c r="I207" s="154">
        <v>0</v>
      </c>
      <c r="J207" s="154">
        <v>0.15000000000000002</v>
      </c>
      <c r="K207" s="154">
        <v>0</v>
      </c>
      <c r="L207" s="154">
        <v>0</v>
      </c>
      <c r="M207" s="154">
        <v>0</v>
      </c>
      <c r="N207" s="154">
        <v>0</v>
      </c>
      <c r="O207" s="154">
        <v>0</v>
      </c>
      <c r="P207" s="24" t="s">
        <v>1306</v>
      </c>
    </row>
    <row r="208" spans="1:16" x14ac:dyDescent="0.3">
      <c r="A208" s="125" t="s">
        <v>897</v>
      </c>
      <c r="B208" s="125">
        <v>332110</v>
      </c>
      <c r="C208" s="125">
        <v>661</v>
      </c>
      <c r="D208" t="s">
        <v>296</v>
      </c>
      <c r="E208" s="24" t="s">
        <v>297</v>
      </c>
      <c r="F208" s="24" t="s">
        <v>898</v>
      </c>
      <c r="G208" t="s">
        <v>6</v>
      </c>
      <c r="H208" s="154">
        <v>0.70200000000000007</v>
      </c>
      <c r="I208" s="154">
        <v>0</v>
      </c>
      <c r="J208" s="154">
        <v>0.70200000000000007</v>
      </c>
      <c r="K208" s="154">
        <v>0</v>
      </c>
      <c r="L208" s="154">
        <v>0</v>
      </c>
      <c r="M208" s="154">
        <v>0</v>
      </c>
      <c r="N208" s="154">
        <v>0</v>
      </c>
      <c r="O208" s="154">
        <v>0</v>
      </c>
      <c r="P208" s="24" t="s">
        <v>1306</v>
      </c>
    </row>
    <row r="209" spans="1:16" x14ac:dyDescent="0.3">
      <c r="A209" s="125" t="s">
        <v>899</v>
      </c>
      <c r="B209" s="125">
        <v>332330</v>
      </c>
      <c r="C209" s="125">
        <v>416</v>
      </c>
      <c r="D209" t="s">
        <v>298</v>
      </c>
      <c r="E209" s="24" t="s">
        <v>299</v>
      </c>
      <c r="F209" s="24" t="s">
        <v>900</v>
      </c>
      <c r="G209" t="s">
        <v>14</v>
      </c>
      <c r="H209" s="154">
        <v>0.2</v>
      </c>
      <c r="I209" s="154">
        <v>0</v>
      </c>
      <c r="J209" s="154">
        <v>0.2</v>
      </c>
      <c r="K209" s="154">
        <v>0</v>
      </c>
      <c r="L209" s="154">
        <v>0</v>
      </c>
      <c r="M209" s="154">
        <v>0</v>
      </c>
      <c r="N209" s="154">
        <v>0</v>
      </c>
      <c r="O209" s="154">
        <v>0</v>
      </c>
      <c r="P209" s="24" t="s">
        <v>1306</v>
      </c>
    </row>
    <row r="210" spans="1:16" x14ac:dyDescent="0.3">
      <c r="A210" s="125" t="s">
        <v>901</v>
      </c>
      <c r="B210" s="125">
        <v>332340</v>
      </c>
      <c r="C210" s="125">
        <v>150</v>
      </c>
      <c r="D210" t="s">
        <v>300</v>
      </c>
      <c r="E210" s="24" t="s">
        <v>301</v>
      </c>
      <c r="F210" s="24" t="s">
        <v>902</v>
      </c>
      <c r="G210" t="s">
        <v>5</v>
      </c>
      <c r="H210" s="154">
        <v>18.399999999999999</v>
      </c>
      <c r="I210" s="154">
        <v>0</v>
      </c>
      <c r="J210" s="154">
        <v>16.599999999999998</v>
      </c>
      <c r="K210" s="154">
        <v>0</v>
      </c>
      <c r="L210" s="154">
        <v>1.8</v>
      </c>
      <c r="M210" s="154">
        <v>0</v>
      </c>
      <c r="N210" s="154">
        <v>0</v>
      </c>
      <c r="O210" s="154">
        <v>0</v>
      </c>
      <c r="P210" s="24" t="s">
        <v>1305</v>
      </c>
    </row>
    <row r="211" spans="1:16" x14ac:dyDescent="0.3">
      <c r="A211" s="125" t="s">
        <v>903</v>
      </c>
      <c r="B211" s="125">
        <v>332350</v>
      </c>
      <c r="C211" s="125">
        <v>254</v>
      </c>
      <c r="D211" t="s">
        <v>302</v>
      </c>
      <c r="E211" s="24" t="s">
        <v>303</v>
      </c>
      <c r="F211" s="24" t="s">
        <v>904</v>
      </c>
      <c r="G211" t="s">
        <v>10</v>
      </c>
      <c r="H211" s="154">
        <v>2.6999999999999997</v>
      </c>
      <c r="I211" s="154">
        <v>0</v>
      </c>
      <c r="J211" s="154">
        <v>2.6999999999999997</v>
      </c>
      <c r="K211" s="154">
        <v>0</v>
      </c>
      <c r="L211" s="154">
        <v>0</v>
      </c>
      <c r="M211" s="154">
        <v>0</v>
      </c>
      <c r="N211" s="154">
        <v>0</v>
      </c>
      <c r="O211" s="154">
        <v>0</v>
      </c>
      <c r="P211" s="24" t="s">
        <v>1305</v>
      </c>
    </row>
    <row r="212" spans="1:16" x14ac:dyDescent="0.3">
      <c r="A212" s="125" t="s">
        <v>905</v>
      </c>
      <c r="B212" s="125">
        <v>332360</v>
      </c>
      <c r="C212" s="125">
        <v>254</v>
      </c>
      <c r="D212" t="s">
        <v>302</v>
      </c>
      <c r="E212" s="24" t="s">
        <v>304</v>
      </c>
      <c r="F212" s="24" t="s">
        <v>906</v>
      </c>
      <c r="G212" t="s">
        <v>10</v>
      </c>
      <c r="H212" s="154">
        <v>3.2</v>
      </c>
      <c r="I212" s="154">
        <v>0</v>
      </c>
      <c r="J212" s="154">
        <v>3.2</v>
      </c>
      <c r="K212" s="154">
        <v>0</v>
      </c>
      <c r="L212" s="154">
        <v>0</v>
      </c>
      <c r="M212" s="154">
        <v>0</v>
      </c>
      <c r="N212" s="154">
        <v>0</v>
      </c>
      <c r="O212" s="154">
        <v>0</v>
      </c>
      <c r="P212" s="24" t="s">
        <v>1305</v>
      </c>
    </row>
    <row r="213" spans="1:16" x14ac:dyDescent="0.3">
      <c r="A213" s="125" t="s">
        <v>907</v>
      </c>
      <c r="B213" s="125">
        <v>332370</v>
      </c>
      <c r="C213" s="125">
        <v>254</v>
      </c>
      <c r="D213" t="s">
        <v>302</v>
      </c>
      <c r="E213" s="24" t="s">
        <v>305</v>
      </c>
      <c r="F213" s="24" t="s">
        <v>908</v>
      </c>
      <c r="G213" t="s">
        <v>10</v>
      </c>
      <c r="H213" s="154">
        <v>2.6</v>
      </c>
      <c r="I213" s="154">
        <v>0</v>
      </c>
      <c r="J213" s="154">
        <v>2.6</v>
      </c>
      <c r="K213" s="154">
        <v>0</v>
      </c>
      <c r="L213" s="154">
        <v>0</v>
      </c>
      <c r="M213" s="154">
        <v>0</v>
      </c>
      <c r="N213" s="154">
        <v>0</v>
      </c>
      <c r="O213" s="154">
        <v>0</v>
      </c>
      <c r="P213" s="24" t="s">
        <v>1305</v>
      </c>
    </row>
    <row r="214" spans="1:16" x14ac:dyDescent="0.3">
      <c r="A214" s="125" t="s">
        <v>909</v>
      </c>
      <c r="B214" s="125">
        <v>332380</v>
      </c>
      <c r="C214" s="125">
        <v>254</v>
      </c>
      <c r="D214" t="s">
        <v>302</v>
      </c>
      <c r="E214" s="24" t="s">
        <v>306</v>
      </c>
      <c r="F214" s="24" t="s">
        <v>910</v>
      </c>
      <c r="G214" t="s">
        <v>10</v>
      </c>
      <c r="H214" s="154">
        <v>4.4000000000000004</v>
      </c>
      <c r="I214" s="154">
        <v>0</v>
      </c>
      <c r="J214" s="154">
        <v>4.4000000000000004</v>
      </c>
      <c r="K214" s="154">
        <v>0</v>
      </c>
      <c r="L214" s="154">
        <v>0</v>
      </c>
      <c r="M214" s="154">
        <v>0</v>
      </c>
      <c r="N214" s="154">
        <v>0</v>
      </c>
      <c r="O214" s="154">
        <v>0</v>
      </c>
      <c r="P214" s="24" t="s">
        <v>1305</v>
      </c>
    </row>
    <row r="215" spans="1:16" x14ac:dyDescent="0.3">
      <c r="A215" s="125" t="s">
        <v>911</v>
      </c>
      <c r="B215" s="125">
        <v>332390</v>
      </c>
      <c r="C215" s="125">
        <v>254</v>
      </c>
      <c r="D215" t="s">
        <v>302</v>
      </c>
      <c r="E215" s="24" t="s">
        <v>307</v>
      </c>
      <c r="F215" s="24" t="s">
        <v>912</v>
      </c>
      <c r="G215" t="s">
        <v>10</v>
      </c>
      <c r="H215" s="154">
        <v>3.1</v>
      </c>
      <c r="I215" s="154">
        <v>0</v>
      </c>
      <c r="J215" s="154">
        <v>3.1</v>
      </c>
      <c r="K215" s="154">
        <v>0</v>
      </c>
      <c r="L215" s="154">
        <v>0</v>
      </c>
      <c r="M215" s="154">
        <v>0</v>
      </c>
      <c r="N215" s="154">
        <v>0</v>
      </c>
      <c r="O215" s="154">
        <v>0</v>
      </c>
      <c r="P215" s="24" t="s">
        <v>1305</v>
      </c>
    </row>
    <row r="216" spans="1:16" x14ac:dyDescent="0.3">
      <c r="A216" s="125" t="s">
        <v>913</v>
      </c>
      <c r="B216" s="125">
        <v>332400</v>
      </c>
      <c r="C216" s="125">
        <v>254</v>
      </c>
      <c r="D216" t="s">
        <v>302</v>
      </c>
      <c r="E216" s="24" t="s">
        <v>308</v>
      </c>
      <c r="F216" s="24" t="s">
        <v>914</v>
      </c>
      <c r="G216" t="s">
        <v>10</v>
      </c>
      <c r="H216" s="154">
        <v>2.4</v>
      </c>
      <c r="I216" s="154">
        <v>0</v>
      </c>
      <c r="J216" s="154">
        <v>2.4</v>
      </c>
      <c r="K216" s="154">
        <v>0</v>
      </c>
      <c r="L216" s="154">
        <v>0</v>
      </c>
      <c r="M216" s="154">
        <v>0</v>
      </c>
      <c r="N216" s="154">
        <v>0</v>
      </c>
      <c r="O216" s="154">
        <v>0</v>
      </c>
      <c r="P216" s="24" t="s">
        <v>1305</v>
      </c>
    </row>
    <row r="217" spans="1:16" x14ac:dyDescent="0.3">
      <c r="A217" s="125" t="s">
        <v>915</v>
      </c>
      <c r="B217" s="125">
        <v>332410</v>
      </c>
      <c r="C217" s="125">
        <v>254</v>
      </c>
      <c r="D217" t="s">
        <v>302</v>
      </c>
      <c r="E217" s="24" t="s">
        <v>309</v>
      </c>
      <c r="F217" s="24" t="s">
        <v>916</v>
      </c>
      <c r="G217" t="s">
        <v>10</v>
      </c>
      <c r="H217" s="154">
        <v>3</v>
      </c>
      <c r="I217" s="154">
        <v>0</v>
      </c>
      <c r="J217" s="154">
        <v>3</v>
      </c>
      <c r="K217" s="154">
        <v>0</v>
      </c>
      <c r="L217" s="154">
        <v>0</v>
      </c>
      <c r="M217" s="154">
        <v>0</v>
      </c>
      <c r="N217" s="154">
        <v>0</v>
      </c>
      <c r="O217" s="154">
        <v>0</v>
      </c>
      <c r="P217" s="24" t="s">
        <v>1305</v>
      </c>
    </row>
    <row r="218" spans="1:16" x14ac:dyDescent="0.3">
      <c r="A218" s="125" t="s">
        <v>917</v>
      </c>
      <c r="B218" s="125">
        <v>332420</v>
      </c>
      <c r="C218" s="125">
        <v>408</v>
      </c>
      <c r="D218" t="s">
        <v>310</v>
      </c>
      <c r="E218" s="24" t="s">
        <v>311</v>
      </c>
      <c r="F218" s="24" t="s">
        <v>918</v>
      </c>
      <c r="G218" t="s">
        <v>9</v>
      </c>
      <c r="H218" s="154">
        <v>1.68</v>
      </c>
      <c r="I218" s="154">
        <v>0</v>
      </c>
      <c r="J218" s="154">
        <v>1.68</v>
      </c>
      <c r="K218" s="154">
        <v>0</v>
      </c>
      <c r="L218" s="154">
        <v>0</v>
      </c>
      <c r="M218" s="154">
        <v>0</v>
      </c>
      <c r="N218" s="154">
        <v>0</v>
      </c>
      <c r="O218" s="154">
        <v>0</v>
      </c>
      <c r="P218" s="24" t="s">
        <v>1306</v>
      </c>
    </row>
    <row r="219" spans="1:16" x14ac:dyDescent="0.3">
      <c r="A219" s="125" t="s">
        <v>919</v>
      </c>
      <c r="B219" s="125">
        <v>332430</v>
      </c>
      <c r="C219" s="125">
        <v>45</v>
      </c>
      <c r="D219" t="s">
        <v>312</v>
      </c>
      <c r="E219" s="24" t="s">
        <v>313</v>
      </c>
      <c r="F219" s="24" t="s">
        <v>920</v>
      </c>
      <c r="G219" t="s">
        <v>6</v>
      </c>
      <c r="H219" s="154">
        <v>11</v>
      </c>
      <c r="I219" s="154">
        <v>0</v>
      </c>
      <c r="J219" s="154">
        <v>11</v>
      </c>
      <c r="K219" s="154">
        <v>0</v>
      </c>
      <c r="L219" s="154">
        <v>0</v>
      </c>
      <c r="M219" s="154">
        <v>0</v>
      </c>
      <c r="N219" s="154">
        <v>0</v>
      </c>
      <c r="O219" s="154">
        <v>0</v>
      </c>
      <c r="P219" s="24" t="s">
        <v>1305</v>
      </c>
    </row>
    <row r="220" spans="1:16" x14ac:dyDescent="0.3">
      <c r="A220" s="125" t="s">
        <v>922</v>
      </c>
      <c r="B220" s="125">
        <v>332440</v>
      </c>
      <c r="C220" s="125">
        <v>357</v>
      </c>
      <c r="D220" t="s">
        <v>314</v>
      </c>
      <c r="E220" s="24" t="s">
        <v>315</v>
      </c>
      <c r="F220" s="24" t="s">
        <v>923</v>
      </c>
      <c r="G220" t="s">
        <v>8</v>
      </c>
      <c r="H220" s="154">
        <v>0.46100000000000002</v>
      </c>
      <c r="I220" s="154">
        <v>0</v>
      </c>
      <c r="J220" s="154">
        <v>0.33600000000000002</v>
      </c>
      <c r="K220" s="154">
        <v>0.125</v>
      </c>
      <c r="L220" s="154">
        <v>0</v>
      </c>
      <c r="M220" s="154">
        <v>0</v>
      </c>
      <c r="N220" s="154">
        <v>0</v>
      </c>
      <c r="O220" s="154">
        <v>0</v>
      </c>
      <c r="P220" s="24" t="s">
        <v>1303</v>
      </c>
    </row>
    <row r="221" spans="1:16" x14ac:dyDescent="0.3">
      <c r="A221" s="125" t="s">
        <v>924</v>
      </c>
      <c r="B221" s="125">
        <v>332450</v>
      </c>
      <c r="C221" s="125">
        <v>662</v>
      </c>
      <c r="D221" t="s">
        <v>316</v>
      </c>
      <c r="E221" s="24" t="s">
        <v>317</v>
      </c>
      <c r="F221" s="24" t="s">
        <v>925</v>
      </c>
      <c r="G221" t="s">
        <v>6</v>
      </c>
      <c r="H221" s="154">
        <v>0.219</v>
      </c>
      <c r="I221" s="154">
        <v>0</v>
      </c>
      <c r="J221" s="154">
        <v>0.219</v>
      </c>
      <c r="K221" s="154">
        <v>0</v>
      </c>
      <c r="L221" s="154">
        <v>0</v>
      </c>
      <c r="M221" s="154">
        <v>0</v>
      </c>
      <c r="N221" s="154">
        <v>0</v>
      </c>
      <c r="O221" s="154">
        <v>0</v>
      </c>
      <c r="P221" s="24" t="s">
        <v>1306</v>
      </c>
    </row>
    <row r="222" spans="1:16" x14ac:dyDescent="0.3">
      <c r="A222" s="125" t="s">
        <v>926</v>
      </c>
      <c r="B222" s="125">
        <v>332460</v>
      </c>
      <c r="C222" s="125">
        <v>24</v>
      </c>
      <c r="D222" t="s">
        <v>318</v>
      </c>
      <c r="E222" s="24" t="s">
        <v>319</v>
      </c>
      <c r="F222" s="24" t="s">
        <v>927</v>
      </c>
      <c r="G222" t="s">
        <v>13</v>
      </c>
      <c r="H222" s="154">
        <v>2.4</v>
      </c>
      <c r="I222" s="154">
        <v>0</v>
      </c>
      <c r="J222" s="154">
        <v>1</v>
      </c>
      <c r="K222" s="154">
        <v>1.4</v>
      </c>
      <c r="L222" s="154">
        <v>0</v>
      </c>
      <c r="M222" s="154">
        <v>0</v>
      </c>
      <c r="N222" s="154">
        <v>0</v>
      </c>
      <c r="O222" s="154">
        <v>0</v>
      </c>
      <c r="P222" s="24" t="s">
        <v>1305</v>
      </c>
    </row>
    <row r="223" spans="1:16" x14ac:dyDescent="0.3">
      <c r="A223" s="125" t="s">
        <v>928</v>
      </c>
      <c r="C223" s="125">
        <v>212</v>
      </c>
      <c r="D223" t="s">
        <v>320</v>
      </c>
      <c r="E223" s="24" t="s">
        <v>321</v>
      </c>
      <c r="F223" s="24" t="s">
        <v>825</v>
      </c>
      <c r="G223" t="s">
        <v>13</v>
      </c>
      <c r="H223" s="154">
        <v>14.499999999999998</v>
      </c>
      <c r="I223" s="154">
        <v>0</v>
      </c>
      <c r="J223" s="154">
        <v>12.899999999999999</v>
      </c>
      <c r="K223" s="154">
        <v>1.6</v>
      </c>
      <c r="L223" s="154">
        <v>0</v>
      </c>
      <c r="M223" s="154">
        <v>0</v>
      </c>
      <c r="N223" s="154">
        <v>0</v>
      </c>
      <c r="O223" s="154">
        <v>0</v>
      </c>
      <c r="P223" s="24" t="s">
        <v>1305</v>
      </c>
    </row>
    <row r="224" spans="1:16" x14ac:dyDescent="0.3">
      <c r="A224" s="125" t="s">
        <v>931</v>
      </c>
      <c r="B224" s="125">
        <v>332480</v>
      </c>
      <c r="C224" s="125">
        <v>425</v>
      </c>
      <c r="D224" t="s">
        <v>323</v>
      </c>
      <c r="E224" s="24" t="s">
        <v>324</v>
      </c>
      <c r="F224" s="24" t="s">
        <v>932</v>
      </c>
      <c r="G224" t="s">
        <v>6</v>
      </c>
      <c r="H224" s="154">
        <v>0.49700000000000005</v>
      </c>
      <c r="I224" s="154">
        <v>0</v>
      </c>
      <c r="J224" s="154">
        <v>0.29700000000000004</v>
      </c>
      <c r="K224" s="154">
        <v>0</v>
      </c>
      <c r="L224" s="154">
        <v>0.2</v>
      </c>
      <c r="M224" s="154">
        <v>0</v>
      </c>
      <c r="N224" s="154">
        <v>0</v>
      </c>
      <c r="O224" s="154">
        <v>0</v>
      </c>
      <c r="P224" s="24" t="s">
        <v>1306</v>
      </c>
    </row>
    <row r="225" spans="1:17" x14ac:dyDescent="0.3">
      <c r="A225" s="125" t="s">
        <v>1273</v>
      </c>
      <c r="B225" s="125">
        <v>332490</v>
      </c>
      <c r="C225" s="125"/>
      <c r="D225" s="24" t="s">
        <v>325</v>
      </c>
      <c r="E225" s="24" t="s">
        <v>326</v>
      </c>
      <c r="F225" s="24" t="s">
        <v>1274</v>
      </c>
      <c r="G225" t="s">
        <v>9</v>
      </c>
      <c r="H225" s="154">
        <v>0.12</v>
      </c>
      <c r="I225" s="154">
        <v>0</v>
      </c>
      <c r="J225" s="154">
        <v>0.12</v>
      </c>
      <c r="K225" s="154">
        <v>0</v>
      </c>
      <c r="L225" s="154">
        <v>0</v>
      </c>
      <c r="M225" s="154">
        <v>0</v>
      </c>
      <c r="N225" s="154">
        <v>0</v>
      </c>
      <c r="O225" s="154">
        <v>0</v>
      </c>
      <c r="P225" s="24" t="s">
        <v>1306</v>
      </c>
    </row>
    <row r="226" spans="1:17" x14ac:dyDescent="0.3">
      <c r="A226" s="125" t="s">
        <v>933</v>
      </c>
      <c r="B226" s="125">
        <v>332500</v>
      </c>
      <c r="C226" s="125">
        <v>399</v>
      </c>
      <c r="D226" t="s">
        <v>327</v>
      </c>
      <c r="E226" s="24" t="s">
        <v>328</v>
      </c>
      <c r="F226" s="24" t="s">
        <v>934</v>
      </c>
      <c r="G226" t="s">
        <v>6</v>
      </c>
      <c r="H226" s="154">
        <v>0.70200000000000007</v>
      </c>
      <c r="I226" s="154">
        <v>0</v>
      </c>
      <c r="J226" s="154">
        <v>0.70200000000000007</v>
      </c>
      <c r="K226" s="154">
        <v>0</v>
      </c>
      <c r="L226" s="154">
        <v>0</v>
      </c>
      <c r="M226" s="154">
        <v>0</v>
      </c>
      <c r="N226" s="154">
        <v>0</v>
      </c>
      <c r="O226" s="154">
        <v>0</v>
      </c>
      <c r="P226" s="24" t="s">
        <v>1306</v>
      </c>
    </row>
    <row r="227" spans="1:17" x14ac:dyDescent="0.3">
      <c r="A227" s="125" t="s">
        <v>935</v>
      </c>
      <c r="B227" s="125">
        <v>332510</v>
      </c>
      <c r="C227" s="125">
        <v>395</v>
      </c>
      <c r="D227" t="s">
        <v>329</v>
      </c>
      <c r="E227" s="24" t="s">
        <v>330</v>
      </c>
      <c r="F227" s="24" t="s">
        <v>936</v>
      </c>
      <c r="G227" t="s">
        <v>9</v>
      </c>
      <c r="H227" s="154">
        <v>2.62</v>
      </c>
      <c r="I227" s="154">
        <v>0</v>
      </c>
      <c r="J227" s="154">
        <v>1.8499999999999999</v>
      </c>
      <c r="K227" s="154">
        <v>0</v>
      </c>
      <c r="L227" s="154">
        <v>0.47500000000000003</v>
      </c>
      <c r="M227" s="154">
        <v>0</v>
      </c>
      <c r="N227" s="154">
        <v>0.29499999999999998</v>
      </c>
      <c r="O227" s="154">
        <v>0</v>
      </c>
      <c r="P227" s="24">
        <v>0</v>
      </c>
    </row>
    <row r="228" spans="1:17" x14ac:dyDescent="0.3">
      <c r="A228" s="125" t="s">
        <v>937</v>
      </c>
      <c r="B228" s="125">
        <v>332520</v>
      </c>
      <c r="C228" s="125">
        <v>759</v>
      </c>
      <c r="D228" t="s">
        <v>331</v>
      </c>
      <c r="E228" s="24" t="s">
        <v>332</v>
      </c>
      <c r="F228" s="24" t="s">
        <v>938</v>
      </c>
      <c r="G228" t="s">
        <v>14</v>
      </c>
      <c r="H228" s="154">
        <v>0.26</v>
      </c>
      <c r="I228" s="154">
        <v>0</v>
      </c>
      <c r="J228" s="154">
        <v>0.26</v>
      </c>
      <c r="K228" s="154">
        <v>0</v>
      </c>
      <c r="L228" s="154">
        <v>0</v>
      </c>
      <c r="M228" s="154">
        <v>0</v>
      </c>
      <c r="N228" s="154">
        <v>0</v>
      </c>
      <c r="O228" s="154">
        <v>0</v>
      </c>
      <c r="P228" s="24" t="s">
        <v>1306</v>
      </c>
    </row>
    <row r="229" spans="1:17" x14ac:dyDescent="0.3">
      <c r="A229" s="125" t="s">
        <v>1275</v>
      </c>
      <c r="C229" s="125"/>
      <c r="D229" s="24" t="s">
        <v>1276</v>
      </c>
      <c r="E229" s="24" t="s">
        <v>1277</v>
      </c>
      <c r="F229" s="24" t="s">
        <v>561</v>
      </c>
      <c r="G229" t="s">
        <v>12</v>
      </c>
      <c r="H229" s="154">
        <v>1.3399999999999999</v>
      </c>
      <c r="I229" s="154">
        <v>0</v>
      </c>
      <c r="J229" s="154">
        <v>0</v>
      </c>
      <c r="K229" s="154">
        <v>0</v>
      </c>
      <c r="L229" s="154">
        <v>0</v>
      </c>
      <c r="M229" s="154">
        <v>1.3399999999999999</v>
      </c>
      <c r="N229" s="154">
        <v>0</v>
      </c>
      <c r="O229" s="154">
        <v>0</v>
      </c>
      <c r="P229" s="24" t="s">
        <v>1303</v>
      </c>
    </row>
    <row r="230" spans="1:17" x14ac:dyDescent="0.3">
      <c r="A230" s="125" t="s">
        <v>939</v>
      </c>
      <c r="B230" s="125">
        <v>332530</v>
      </c>
      <c r="C230" s="125">
        <v>364</v>
      </c>
      <c r="D230" t="s">
        <v>333</v>
      </c>
      <c r="E230" s="24" t="s">
        <v>334</v>
      </c>
      <c r="F230" s="24" t="s">
        <v>940</v>
      </c>
      <c r="G230" t="s">
        <v>14</v>
      </c>
      <c r="H230" s="154">
        <v>0.52700000000000002</v>
      </c>
      <c r="I230" s="154">
        <v>0</v>
      </c>
      <c r="J230" s="154">
        <v>0.52700000000000002</v>
      </c>
      <c r="K230" s="154">
        <v>0</v>
      </c>
      <c r="L230" s="154">
        <v>0</v>
      </c>
      <c r="M230" s="154">
        <v>0</v>
      </c>
      <c r="N230" s="154">
        <v>0</v>
      </c>
      <c r="O230" s="154">
        <v>0</v>
      </c>
      <c r="P230" s="24" t="s">
        <v>1306</v>
      </c>
      <c r="Q230" s="125"/>
    </row>
    <row r="231" spans="1:17" x14ac:dyDescent="0.3">
      <c r="A231" s="125" t="s">
        <v>941</v>
      </c>
      <c r="B231" s="125">
        <v>332550</v>
      </c>
      <c r="C231" s="125">
        <v>410</v>
      </c>
      <c r="D231" t="s">
        <v>335</v>
      </c>
      <c r="E231" s="24" t="s">
        <v>336</v>
      </c>
      <c r="F231" s="24" t="s">
        <v>942</v>
      </c>
      <c r="G231" t="s">
        <v>4</v>
      </c>
      <c r="H231" s="154">
        <v>0.92499999999999993</v>
      </c>
      <c r="I231" s="154">
        <v>0</v>
      </c>
      <c r="J231" s="154">
        <v>0.83</v>
      </c>
      <c r="K231" s="154">
        <v>0</v>
      </c>
      <c r="L231" s="154">
        <v>9.5000000000000001E-2</v>
      </c>
      <c r="M231" s="154">
        <v>0</v>
      </c>
      <c r="N231" s="154">
        <v>0</v>
      </c>
      <c r="O231" s="154">
        <v>0</v>
      </c>
      <c r="P231" s="24" t="s">
        <v>1306</v>
      </c>
    </row>
    <row r="232" spans="1:17" x14ac:dyDescent="0.3">
      <c r="A232" s="125" t="s">
        <v>943</v>
      </c>
      <c r="B232" s="125">
        <v>332560</v>
      </c>
      <c r="C232" s="125">
        <v>339</v>
      </c>
      <c r="D232" t="s">
        <v>337</v>
      </c>
      <c r="E232" s="24" t="s">
        <v>338</v>
      </c>
      <c r="F232" s="24" t="s">
        <v>944</v>
      </c>
      <c r="G232" t="s">
        <v>4</v>
      </c>
      <c r="H232" s="154">
        <v>2.65</v>
      </c>
      <c r="I232" s="154">
        <v>0</v>
      </c>
      <c r="J232" s="154">
        <v>2.65</v>
      </c>
      <c r="K232" s="154">
        <v>0</v>
      </c>
      <c r="L232" s="154">
        <v>0</v>
      </c>
      <c r="M232" s="154">
        <v>0</v>
      </c>
      <c r="N232" s="154">
        <v>0</v>
      </c>
      <c r="O232" s="154">
        <v>0</v>
      </c>
      <c r="P232" s="24" t="s">
        <v>1306</v>
      </c>
    </row>
    <row r="233" spans="1:17" x14ac:dyDescent="0.3">
      <c r="A233" s="125" t="s">
        <v>744</v>
      </c>
      <c r="C233" s="125">
        <v>108</v>
      </c>
      <c r="D233" t="s">
        <v>339</v>
      </c>
      <c r="E233" s="24" t="s">
        <v>340</v>
      </c>
      <c r="F233" s="24" t="s">
        <v>561</v>
      </c>
      <c r="G233" t="s">
        <v>12</v>
      </c>
      <c r="H233" s="154">
        <v>15.600000000000001</v>
      </c>
      <c r="I233" s="154">
        <v>0</v>
      </c>
      <c r="J233" s="154">
        <v>15.600000000000001</v>
      </c>
      <c r="K233" s="154">
        <v>0</v>
      </c>
      <c r="L233" s="154">
        <v>0</v>
      </c>
      <c r="M233" s="154">
        <v>0</v>
      </c>
      <c r="N233" s="154">
        <v>0</v>
      </c>
      <c r="O233" s="154">
        <v>0</v>
      </c>
      <c r="P233" s="24" t="s">
        <v>1305</v>
      </c>
    </row>
    <row r="234" spans="1:17" x14ac:dyDescent="0.3">
      <c r="A234" s="125" t="s">
        <v>945</v>
      </c>
      <c r="C234" s="125">
        <v>100</v>
      </c>
      <c r="D234" t="s">
        <v>341</v>
      </c>
      <c r="E234" s="24" t="s">
        <v>946</v>
      </c>
      <c r="F234" s="24" t="s">
        <v>947</v>
      </c>
      <c r="G234" t="s">
        <v>13</v>
      </c>
      <c r="H234" s="154">
        <v>15.899999999999999</v>
      </c>
      <c r="I234" s="154">
        <v>0</v>
      </c>
      <c r="J234" s="154">
        <v>0</v>
      </c>
      <c r="K234" s="154">
        <v>15.899999999999999</v>
      </c>
      <c r="L234" s="154">
        <v>0</v>
      </c>
      <c r="M234" s="154">
        <v>0</v>
      </c>
      <c r="N234" s="154">
        <v>0</v>
      </c>
      <c r="O234" s="154">
        <v>0</v>
      </c>
      <c r="P234" s="24" t="s">
        <v>1305</v>
      </c>
    </row>
    <row r="235" spans="1:17" x14ac:dyDescent="0.3">
      <c r="A235" s="125" t="s">
        <v>948</v>
      </c>
      <c r="C235" s="125">
        <v>100</v>
      </c>
      <c r="D235" t="s">
        <v>341</v>
      </c>
      <c r="E235" s="24" t="s">
        <v>343</v>
      </c>
      <c r="F235" s="24" t="s">
        <v>947</v>
      </c>
      <c r="G235" t="s">
        <v>13</v>
      </c>
      <c r="H235" s="154">
        <v>18.600000000000001</v>
      </c>
      <c r="I235" s="154">
        <v>0</v>
      </c>
      <c r="J235" s="154">
        <v>0</v>
      </c>
      <c r="K235" s="154">
        <v>18.600000000000001</v>
      </c>
      <c r="L235" s="154">
        <v>0</v>
      </c>
      <c r="M235" s="154">
        <v>0</v>
      </c>
      <c r="N235" s="154">
        <v>0</v>
      </c>
      <c r="O235" s="154">
        <v>0</v>
      </c>
      <c r="P235" s="24" t="s">
        <v>1305</v>
      </c>
    </row>
    <row r="236" spans="1:17" x14ac:dyDescent="0.3">
      <c r="A236" s="125" t="s">
        <v>949</v>
      </c>
      <c r="C236" s="125">
        <v>100</v>
      </c>
      <c r="D236" t="s">
        <v>341</v>
      </c>
      <c r="E236" s="24" t="s">
        <v>344</v>
      </c>
      <c r="F236" s="24" t="s">
        <v>947</v>
      </c>
      <c r="G236" t="s">
        <v>13</v>
      </c>
      <c r="H236" s="154">
        <v>25.6</v>
      </c>
      <c r="I236" s="154">
        <v>0</v>
      </c>
      <c r="J236" s="154">
        <v>25.6</v>
      </c>
      <c r="K236" s="154">
        <v>0</v>
      </c>
      <c r="L236" s="154">
        <v>0</v>
      </c>
      <c r="M236" s="154">
        <v>0</v>
      </c>
      <c r="N236" s="154">
        <v>0</v>
      </c>
      <c r="O236" s="154">
        <v>0</v>
      </c>
      <c r="P236" s="24" t="s">
        <v>1305</v>
      </c>
    </row>
    <row r="237" spans="1:17" x14ac:dyDescent="0.3">
      <c r="A237" s="125" t="s">
        <v>1278</v>
      </c>
      <c r="C237" s="125"/>
      <c r="D237" s="24" t="s">
        <v>1279</v>
      </c>
      <c r="E237" s="24" t="s">
        <v>1280</v>
      </c>
      <c r="F237" s="24" t="s">
        <v>561</v>
      </c>
      <c r="G237" t="s">
        <v>12</v>
      </c>
      <c r="H237" s="154">
        <v>1.2</v>
      </c>
      <c r="I237" s="154">
        <v>0</v>
      </c>
      <c r="J237" s="154">
        <v>0</v>
      </c>
      <c r="K237" s="154">
        <v>1.2</v>
      </c>
      <c r="L237" s="154">
        <v>0</v>
      </c>
      <c r="M237" s="154">
        <v>0</v>
      </c>
      <c r="N237" s="154">
        <v>0</v>
      </c>
      <c r="O237" s="154">
        <v>0</v>
      </c>
      <c r="P237" s="24" t="s">
        <v>1303</v>
      </c>
    </row>
    <row r="238" spans="1:17" x14ac:dyDescent="0.3">
      <c r="A238" s="125" t="s">
        <v>951</v>
      </c>
      <c r="C238" s="125"/>
      <c r="D238" s="24" t="s">
        <v>345</v>
      </c>
      <c r="E238" s="24" t="s">
        <v>952</v>
      </c>
      <c r="F238" s="24" t="s">
        <v>825</v>
      </c>
      <c r="G238" t="s">
        <v>13</v>
      </c>
      <c r="H238" s="154">
        <v>22.6</v>
      </c>
      <c r="I238" s="154">
        <v>0</v>
      </c>
      <c r="J238" s="154">
        <v>0</v>
      </c>
      <c r="K238" s="154">
        <v>22.6</v>
      </c>
      <c r="L238" s="154">
        <v>0</v>
      </c>
      <c r="M238" s="154">
        <v>0</v>
      </c>
      <c r="N238" s="154">
        <v>0</v>
      </c>
      <c r="O238" s="154">
        <v>0</v>
      </c>
      <c r="P238" s="24" t="s">
        <v>1305</v>
      </c>
    </row>
    <row r="239" spans="1:17" x14ac:dyDescent="0.3">
      <c r="A239" s="125" t="s">
        <v>953</v>
      </c>
      <c r="B239" s="125">
        <v>332570</v>
      </c>
      <c r="C239" s="125">
        <v>709</v>
      </c>
      <c r="D239" t="s">
        <v>346</v>
      </c>
      <c r="E239" s="24" t="s">
        <v>347</v>
      </c>
      <c r="F239" s="24" t="s">
        <v>954</v>
      </c>
      <c r="G239" t="s">
        <v>14</v>
      </c>
      <c r="H239" s="154">
        <v>0.28999999999999998</v>
      </c>
      <c r="I239" s="154">
        <v>0</v>
      </c>
      <c r="J239" s="154">
        <v>0.28999999999999998</v>
      </c>
      <c r="K239" s="154">
        <v>0</v>
      </c>
      <c r="L239" s="154">
        <v>0</v>
      </c>
      <c r="M239" s="154">
        <v>0</v>
      </c>
      <c r="N239" s="154">
        <v>0</v>
      </c>
      <c r="O239" s="154">
        <v>0</v>
      </c>
      <c r="P239" s="24" t="s">
        <v>1306</v>
      </c>
    </row>
    <row r="240" spans="1:17" x14ac:dyDescent="0.3">
      <c r="A240" s="125" t="s">
        <v>955</v>
      </c>
      <c r="B240" s="125">
        <v>332580</v>
      </c>
      <c r="C240" s="125">
        <v>394</v>
      </c>
      <c r="D240" t="s">
        <v>348</v>
      </c>
      <c r="E240" s="24" t="s">
        <v>349</v>
      </c>
      <c r="F240" s="24" t="s">
        <v>956</v>
      </c>
      <c r="G240" t="s">
        <v>14</v>
      </c>
      <c r="H240" s="154">
        <v>0.16700000000000001</v>
      </c>
      <c r="I240" s="154">
        <v>0</v>
      </c>
      <c r="J240" s="154">
        <v>0.16700000000000001</v>
      </c>
      <c r="K240" s="154">
        <v>0</v>
      </c>
      <c r="L240" s="154">
        <v>0</v>
      </c>
      <c r="M240" s="154">
        <v>0</v>
      </c>
      <c r="N240" s="154">
        <v>0</v>
      </c>
      <c r="O240" s="154">
        <v>0</v>
      </c>
      <c r="P240" s="24" t="s">
        <v>1306</v>
      </c>
      <c r="Q240" s="125"/>
    </row>
    <row r="241" spans="1:16" x14ac:dyDescent="0.3">
      <c r="A241" s="125" t="s">
        <v>957</v>
      </c>
      <c r="B241" s="125">
        <v>332590</v>
      </c>
      <c r="C241" s="125">
        <v>447</v>
      </c>
      <c r="D241" t="s">
        <v>350</v>
      </c>
      <c r="E241" s="24" t="s">
        <v>351</v>
      </c>
      <c r="F241" s="24" t="s">
        <v>958</v>
      </c>
      <c r="G241" t="s">
        <v>6</v>
      </c>
      <c r="H241" s="154">
        <v>0.81499999999999995</v>
      </c>
      <c r="I241" s="154">
        <v>0</v>
      </c>
      <c r="J241" s="154">
        <v>0.81499999999999995</v>
      </c>
      <c r="K241" s="154">
        <v>0</v>
      </c>
      <c r="L241" s="154">
        <v>0</v>
      </c>
      <c r="M241" s="154">
        <v>0</v>
      </c>
      <c r="N241" s="154">
        <v>0</v>
      </c>
      <c r="O241" s="154">
        <v>0</v>
      </c>
      <c r="P241" s="24" t="s">
        <v>1306</v>
      </c>
    </row>
    <row r="242" spans="1:16" x14ac:dyDescent="0.3">
      <c r="A242" s="125" t="s">
        <v>959</v>
      </c>
      <c r="B242" s="125">
        <v>332600</v>
      </c>
      <c r="C242" s="125">
        <v>92</v>
      </c>
      <c r="D242" t="s">
        <v>352</v>
      </c>
      <c r="E242" s="24" t="s">
        <v>353</v>
      </c>
      <c r="F242" s="24" t="s">
        <v>960</v>
      </c>
      <c r="G242" t="s">
        <v>14</v>
      </c>
      <c r="H242" s="154">
        <v>1.6050000000000002</v>
      </c>
      <c r="I242" s="154">
        <v>0</v>
      </c>
      <c r="J242" s="154">
        <v>1.6050000000000002</v>
      </c>
      <c r="K242" s="154">
        <v>0</v>
      </c>
      <c r="L242" s="154">
        <v>0</v>
      </c>
      <c r="M242" s="154">
        <v>0</v>
      </c>
      <c r="N242" s="154">
        <v>0</v>
      </c>
      <c r="O242" s="154">
        <v>0</v>
      </c>
      <c r="P242" s="24" t="s">
        <v>1306</v>
      </c>
    </row>
    <row r="243" spans="1:16" x14ac:dyDescent="0.3">
      <c r="A243" s="125" t="s">
        <v>961</v>
      </c>
      <c r="B243" s="125">
        <v>332610</v>
      </c>
      <c r="C243" s="125">
        <v>573</v>
      </c>
      <c r="D243" t="s">
        <v>354</v>
      </c>
      <c r="E243" s="24" t="s">
        <v>355</v>
      </c>
      <c r="F243" s="24" t="s">
        <v>962</v>
      </c>
      <c r="G243" t="s">
        <v>7</v>
      </c>
      <c r="H243" s="154"/>
      <c r="I243" s="154"/>
      <c r="J243" s="154"/>
      <c r="K243" s="154"/>
      <c r="L243" s="154"/>
      <c r="M243" s="154"/>
      <c r="N243" s="154"/>
      <c r="O243" s="154"/>
      <c r="P243" s="24" t="s">
        <v>2125</v>
      </c>
    </row>
    <row r="244" spans="1:16" x14ac:dyDescent="0.3">
      <c r="A244" s="125" t="s">
        <v>963</v>
      </c>
      <c r="B244" s="125">
        <v>331005</v>
      </c>
      <c r="C244" s="125">
        <v>704</v>
      </c>
      <c r="D244" t="s">
        <v>356</v>
      </c>
      <c r="E244" s="24" t="s">
        <v>357</v>
      </c>
      <c r="F244" s="24" t="s">
        <v>964</v>
      </c>
      <c r="G244" t="s">
        <v>4</v>
      </c>
      <c r="H244" s="154"/>
      <c r="I244" s="154"/>
      <c r="J244" s="154"/>
      <c r="K244" s="154"/>
      <c r="L244" s="154"/>
      <c r="M244" s="154"/>
      <c r="N244" s="154"/>
      <c r="O244" s="154"/>
      <c r="P244" s="24" t="s">
        <v>2125</v>
      </c>
    </row>
    <row r="245" spans="1:16" x14ac:dyDescent="0.3">
      <c r="A245" s="125" t="s">
        <v>965</v>
      </c>
      <c r="B245" s="125">
        <v>332540</v>
      </c>
      <c r="C245" s="125">
        <v>749</v>
      </c>
      <c r="D245" t="s">
        <v>358</v>
      </c>
      <c r="E245" s="24" t="s">
        <v>359</v>
      </c>
      <c r="F245" s="24" t="s">
        <v>966</v>
      </c>
      <c r="G245" t="s">
        <v>4</v>
      </c>
      <c r="H245" s="154">
        <v>3.88</v>
      </c>
      <c r="I245" s="154">
        <v>0</v>
      </c>
      <c r="J245" s="154">
        <v>2.88</v>
      </c>
      <c r="K245" s="154">
        <v>0</v>
      </c>
      <c r="L245" s="154">
        <v>1</v>
      </c>
      <c r="M245" s="154">
        <v>0</v>
      </c>
      <c r="N245" s="154">
        <v>0</v>
      </c>
      <c r="O245" s="154">
        <v>0</v>
      </c>
      <c r="P245" s="24" t="s">
        <v>1306</v>
      </c>
    </row>
    <row r="246" spans="1:16" x14ac:dyDescent="0.3">
      <c r="A246" s="125" t="s">
        <v>967</v>
      </c>
      <c r="B246" s="125">
        <v>332200</v>
      </c>
      <c r="C246" s="125">
        <v>72</v>
      </c>
      <c r="D246" t="s">
        <v>360</v>
      </c>
      <c r="E246" s="24" t="s">
        <v>361</v>
      </c>
      <c r="F246" s="24" t="s">
        <v>968</v>
      </c>
      <c r="G246" t="s">
        <v>14</v>
      </c>
      <c r="H246" s="154">
        <v>0.23600000000000002</v>
      </c>
      <c r="I246" s="154">
        <v>0</v>
      </c>
      <c r="J246" s="154">
        <v>0.23600000000000002</v>
      </c>
      <c r="K246" s="154">
        <v>0</v>
      </c>
      <c r="L246" s="154">
        <v>0</v>
      </c>
      <c r="M246" s="154">
        <v>0</v>
      </c>
      <c r="N246" s="154">
        <v>0</v>
      </c>
      <c r="O246" s="154">
        <v>0</v>
      </c>
      <c r="P246" s="24" t="s">
        <v>1306</v>
      </c>
    </row>
    <row r="247" spans="1:16" x14ac:dyDescent="0.3">
      <c r="A247" s="125" t="s">
        <v>969</v>
      </c>
      <c r="C247" s="125">
        <v>227</v>
      </c>
      <c r="D247" t="s">
        <v>1242</v>
      </c>
      <c r="E247" s="24" t="s">
        <v>971</v>
      </c>
      <c r="F247" s="24" t="s">
        <v>973</v>
      </c>
      <c r="G247" t="s">
        <v>10</v>
      </c>
      <c r="H247" s="154">
        <v>25.7</v>
      </c>
      <c r="I247" s="154">
        <v>25.4</v>
      </c>
      <c r="J247" s="154">
        <v>0.3</v>
      </c>
      <c r="K247" s="154">
        <v>0</v>
      </c>
      <c r="L247" s="154">
        <v>0</v>
      </c>
      <c r="M247" s="154">
        <v>0</v>
      </c>
      <c r="N247" s="154">
        <v>0</v>
      </c>
      <c r="O247" s="154">
        <v>0</v>
      </c>
      <c r="P247" s="24" t="s">
        <v>1305</v>
      </c>
    </row>
    <row r="248" spans="1:16" x14ac:dyDescent="0.3">
      <c r="A248" s="125" t="s">
        <v>974</v>
      </c>
      <c r="C248" s="125">
        <v>227</v>
      </c>
      <c r="D248" t="s">
        <v>1242</v>
      </c>
      <c r="E248" s="24" t="s">
        <v>975</v>
      </c>
      <c r="F248" s="24" t="s">
        <v>973</v>
      </c>
      <c r="G248" t="s">
        <v>10</v>
      </c>
      <c r="H248" s="154">
        <v>7.8000000000000007</v>
      </c>
      <c r="I248" s="154">
        <v>0</v>
      </c>
      <c r="J248" s="154">
        <v>7.8000000000000007</v>
      </c>
      <c r="K248" s="154">
        <v>0</v>
      </c>
      <c r="L248" s="154">
        <v>0</v>
      </c>
      <c r="M248" s="154">
        <v>0</v>
      </c>
      <c r="N248" s="154">
        <v>0</v>
      </c>
      <c r="O248" s="154">
        <v>0</v>
      </c>
      <c r="P248" s="24" t="s">
        <v>1305</v>
      </c>
    </row>
    <row r="249" spans="1:16" x14ac:dyDescent="0.3">
      <c r="A249" s="125" t="s">
        <v>976</v>
      </c>
      <c r="B249" s="125">
        <v>332630</v>
      </c>
      <c r="C249" s="125">
        <v>363</v>
      </c>
      <c r="D249" t="s">
        <v>362</v>
      </c>
      <c r="E249" s="24" t="s">
        <v>363</v>
      </c>
      <c r="F249" s="24" t="s">
        <v>977</v>
      </c>
      <c r="G249" t="s">
        <v>13</v>
      </c>
      <c r="H249" s="154">
        <v>0.42</v>
      </c>
      <c r="I249" s="154">
        <v>0</v>
      </c>
      <c r="J249" s="154">
        <v>0.24</v>
      </c>
      <c r="K249" s="154">
        <v>0.18</v>
      </c>
      <c r="L249" s="154">
        <v>0</v>
      </c>
      <c r="M249" s="154">
        <v>0</v>
      </c>
      <c r="N249" s="154">
        <v>0</v>
      </c>
      <c r="O249" s="154">
        <v>0</v>
      </c>
      <c r="P249" s="24" t="s">
        <v>1303</v>
      </c>
    </row>
    <row r="250" spans="1:16" x14ac:dyDescent="0.3">
      <c r="A250" s="125" t="s">
        <v>978</v>
      </c>
      <c r="C250" s="125"/>
      <c r="D250" t="s">
        <v>1281</v>
      </c>
      <c r="E250" s="24" t="s">
        <v>980</v>
      </c>
      <c r="F250" s="24" t="s">
        <v>561</v>
      </c>
      <c r="G250" t="s">
        <v>12</v>
      </c>
      <c r="H250" s="154">
        <v>8.6</v>
      </c>
      <c r="I250" s="154">
        <v>8.6</v>
      </c>
      <c r="J250" s="154">
        <v>0</v>
      </c>
      <c r="K250" s="154">
        <v>0</v>
      </c>
      <c r="L250" s="154">
        <v>0</v>
      </c>
      <c r="M250" s="154">
        <v>0</v>
      </c>
      <c r="N250" s="154">
        <v>0</v>
      </c>
      <c r="O250" s="154">
        <v>0</v>
      </c>
      <c r="P250" s="24" t="s">
        <v>1305</v>
      </c>
    </row>
    <row r="251" spans="1:16" x14ac:dyDescent="0.3">
      <c r="A251" s="125" t="s">
        <v>981</v>
      </c>
      <c r="B251" s="125">
        <v>332710</v>
      </c>
      <c r="C251" s="125">
        <v>664</v>
      </c>
      <c r="D251" t="s">
        <v>364</v>
      </c>
      <c r="E251" s="24" t="s">
        <v>365</v>
      </c>
      <c r="F251" s="24" t="s">
        <v>982</v>
      </c>
      <c r="G251" t="s">
        <v>9</v>
      </c>
      <c r="H251" s="154">
        <v>0.44999999999999996</v>
      </c>
      <c r="I251" s="154">
        <v>0</v>
      </c>
      <c r="J251" s="154">
        <v>0.44999999999999996</v>
      </c>
      <c r="K251" s="154">
        <v>0</v>
      </c>
      <c r="L251" s="154">
        <v>0</v>
      </c>
      <c r="M251" s="154">
        <v>0</v>
      </c>
      <c r="N251" s="154">
        <v>0</v>
      </c>
      <c r="O251" s="154">
        <v>0</v>
      </c>
      <c r="P251" s="24" t="s">
        <v>1306</v>
      </c>
    </row>
    <row r="252" spans="1:16" x14ac:dyDescent="0.3">
      <c r="A252" s="125" t="s">
        <v>983</v>
      </c>
      <c r="B252" s="125">
        <v>332720</v>
      </c>
      <c r="C252" s="125">
        <v>344</v>
      </c>
      <c r="D252" t="s">
        <v>366</v>
      </c>
      <c r="E252" s="24" t="s">
        <v>367</v>
      </c>
      <c r="F252" s="24" t="s">
        <v>984</v>
      </c>
      <c r="G252" t="s">
        <v>9</v>
      </c>
      <c r="H252" s="154">
        <v>2.4649999999999999</v>
      </c>
      <c r="I252" s="154">
        <v>0</v>
      </c>
      <c r="J252" s="154">
        <v>1.6949999999999998</v>
      </c>
      <c r="K252" s="154">
        <v>0</v>
      </c>
      <c r="L252" s="154">
        <v>0.47500000000000003</v>
      </c>
      <c r="M252" s="154">
        <v>0</v>
      </c>
      <c r="N252" s="154">
        <v>0.29499999999999998</v>
      </c>
      <c r="O252" s="154">
        <v>0</v>
      </c>
      <c r="P252" s="24">
        <v>0</v>
      </c>
    </row>
    <row r="253" spans="1:16" x14ac:dyDescent="0.3">
      <c r="A253" s="125" t="s">
        <v>985</v>
      </c>
      <c r="B253" s="125">
        <v>332730</v>
      </c>
      <c r="C253" s="125">
        <v>729</v>
      </c>
      <c r="D253" t="s">
        <v>368</v>
      </c>
      <c r="E253" s="24" t="s">
        <v>369</v>
      </c>
      <c r="F253" s="24" t="s">
        <v>986</v>
      </c>
      <c r="G253" t="s">
        <v>6</v>
      </c>
      <c r="H253" s="154">
        <v>0.34099999999999997</v>
      </c>
      <c r="I253" s="154">
        <v>0</v>
      </c>
      <c r="J253" s="154">
        <v>0.34099999999999997</v>
      </c>
      <c r="K253" s="154">
        <v>0</v>
      </c>
      <c r="L253" s="154">
        <v>0</v>
      </c>
      <c r="M253" s="154">
        <v>0</v>
      </c>
      <c r="N253" s="154">
        <v>0</v>
      </c>
      <c r="O253" s="154">
        <v>0</v>
      </c>
      <c r="P253" s="24" t="s">
        <v>1306</v>
      </c>
    </row>
    <row r="254" spans="1:16" x14ac:dyDescent="0.3">
      <c r="A254" s="125" t="s">
        <v>990</v>
      </c>
      <c r="B254" s="125">
        <v>332740</v>
      </c>
      <c r="C254" s="125">
        <v>242</v>
      </c>
      <c r="D254" t="s">
        <v>370</v>
      </c>
      <c r="E254" s="24" t="s">
        <v>371</v>
      </c>
      <c r="F254" s="24" t="s">
        <v>991</v>
      </c>
      <c r="G254" t="s">
        <v>4</v>
      </c>
      <c r="H254" s="154">
        <v>6.5000000000000002E-2</v>
      </c>
      <c r="I254" s="154">
        <v>0</v>
      </c>
      <c r="J254" s="154">
        <v>0</v>
      </c>
      <c r="K254" s="154">
        <v>0</v>
      </c>
      <c r="L254" s="154">
        <v>6.5000000000000002E-2</v>
      </c>
      <c r="M254" s="154">
        <v>0</v>
      </c>
      <c r="N254" s="154">
        <v>0</v>
      </c>
      <c r="O254" s="154">
        <v>0</v>
      </c>
      <c r="P254" s="24" t="s">
        <v>1303</v>
      </c>
    </row>
    <row r="255" spans="1:16" x14ac:dyDescent="0.3">
      <c r="A255" s="125" t="s">
        <v>992</v>
      </c>
      <c r="B255" s="125">
        <v>332850</v>
      </c>
      <c r="C255" s="125">
        <v>741</v>
      </c>
      <c r="D255" t="s">
        <v>372</v>
      </c>
      <c r="E255" s="24" t="s">
        <v>373</v>
      </c>
      <c r="F255" s="24" t="s">
        <v>993</v>
      </c>
      <c r="G255" t="s">
        <v>5</v>
      </c>
      <c r="H255" s="154">
        <v>2.5</v>
      </c>
      <c r="I255" s="154">
        <v>0</v>
      </c>
      <c r="J255" s="154">
        <v>1.9</v>
      </c>
      <c r="K255" s="154">
        <v>0</v>
      </c>
      <c r="L255" s="154">
        <v>0.6</v>
      </c>
      <c r="M255" s="154">
        <v>0</v>
      </c>
      <c r="N255" s="154">
        <v>0</v>
      </c>
      <c r="O255" s="154">
        <v>0</v>
      </c>
      <c r="P255" s="24" t="s">
        <v>1305</v>
      </c>
    </row>
    <row r="256" spans="1:16" x14ac:dyDescent="0.3">
      <c r="A256" s="125" t="s">
        <v>994</v>
      </c>
      <c r="C256" s="125">
        <v>106</v>
      </c>
      <c r="D256" t="s">
        <v>374</v>
      </c>
      <c r="E256" s="24" t="s">
        <v>375</v>
      </c>
      <c r="F256" s="24" t="s">
        <v>995</v>
      </c>
      <c r="G256" t="s">
        <v>4</v>
      </c>
      <c r="H256" s="154">
        <v>21.900000000000002</v>
      </c>
      <c r="I256" s="154">
        <v>0</v>
      </c>
      <c r="J256" s="154">
        <v>21.900000000000002</v>
      </c>
      <c r="K256" s="154">
        <v>0</v>
      </c>
      <c r="L256" s="154">
        <v>0</v>
      </c>
      <c r="M256" s="154">
        <v>0</v>
      </c>
      <c r="N256" s="154">
        <v>0</v>
      </c>
      <c r="O256" s="154">
        <v>0</v>
      </c>
      <c r="P256" s="24" t="s">
        <v>1305</v>
      </c>
    </row>
    <row r="257" spans="1:16" x14ac:dyDescent="0.3">
      <c r="A257" s="125" t="s">
        <v>996</v>
      </c>
      <c r="C257" s="125">
        <v>106</v>
      </c>
      <c r="D257" t="s">
        <v>374</v>
      </c>
      <c r="E257" s="24" t="s">
        <v>376</v>
      </c>
      <c r="F257" s="24" t="s">
        <v>995</v>
      </c>
      <c r="G257" t="s">
        <v>4</v>
      </c>
      <c r="H257" s="154">
        <v>1.25</v>
      </c>
      <c r="I257" s="154">
        <v>0</v>
      </c>
      <c r="J257" s="154">
        <v>1.1000000000000001</v>
      </c>
      <c r="K257" s="154">
        <v>0</v>
      </c>
      <c r="L257" s="154">
        <v>0</v>
      </c>
      <c r="M257" s="154">
        <v>0</v>
      </c>
      <c r="N257" s="154">
        <v>0</v>
      </c>
      <c r="O257" s="154">
        <v>0</v>
      </c>
      <c r="P257" s="24" t="s">
        <v>2109</v>
      </c>
    </row>
    <row r="258" spans="1:16" x14ac:dyDescent="0.3">
      <c r="A258" s="125" t="s">
        <v>997</v>
      </c>
      <c r="B258" s="125">
        <v>332870</v>
      </c>
      <c r="C258" s="125">
        <v>375</v>
      </c>
      <c r="D258" t="s">
        <v>408</v>
      </c>
      <c r="E258" s="24" t="s">
        <v>409</v>
      </c>
      <c r="F258" s="24" t="s">
        <v>998</v>
      </c>
      <c r="G258" t="s">
        <v>9</v>
      </c>
      <c r="H258" s="154">
        <v>0.379</v>
      </c>
      <c r="I258" s="154">
        <v>0</v>
      </c>
      <c r="J258" s="154">
        <v>0.379</v>
      </c>
      <c r="K258" s="154">
        <v>0</v>
      </c>
      <c r="L258" s="154">
        <v>0</v>
      </c>
      <c r="M258" s="154">
        <v>0</v>
      </c>
      <c r="N258" s="154">
        <v>0</v>
      </c>
      <c r="O258" s="154">
        <v>0</v>
      </c>
      <c r="P258" s="24" t="s">
        <v>1306</v>
      </c>
    </row>
    <row r="259" spans="1:16" x14ac:dyDescent="0.3">
      <c r="A259" s="125" t="s">
        <v>999</v>
      </c>
      <c r="C259" s="125"/>
      <c r="D259" t="s">
        <v>1000</v>
      </c>
      <c r="E259" s="24" t="s">
        <v>1001</v>
      </c>
      <c r="F259" s="24" t="s">
        <v>995</v>
      </c>
      <c r="G259" t="s">
        <v>4</v>
      </c>
      <c r="H259" s="154">
        <v>17.5</v>
      </c>
      <c r="I259" s="154">
        <v>0</v>
      </c>
      <c r="J259" s="154">
        <v>17.5</v>
      </c>
      <c r="K259" s="154">
        <v>0</v>
      </c>
      <c r="L259" s="154">
        <v>0</v>
      </c>
      <c r="M259" s="154">
        <v>0</v>
      </c>
      <c r="N259" s="154">
        <v>0</v>
      </c>
      <c r="O259" s="154">
        <v>0</v>
      </c>
      <c r="P259" s="24" t="s">
        <v>1305</v>
      </c>
    </row>
    <row r="260" spans="1:16" x14ac:dyDescent="0.3">
      <c r="A260" s="125" t="s">
        <v>1002</v>
      </c>
      <c r="C260" s="125">
        <v>452</v>
      </c>
      <c r="D260" t="s">
        <v>1003</v>
      </c>
      <c r="E260" s="24" t="s">
        <v>1004</v>
      </c>
      <c r="F260" s="24" t="s">
        <v>561</v>
      </c>
      <c r="G260" t="s">
        <v>12</v>
      </c>
      <c r="H260" s="154">
        <v>39.6</v>
      </c>
      <c r="I260" s="154">
        <v>30</v>
      </c>
      <c r="J260" s="154">
        <v>9.6</v>
      </c>
      <c r="K260" s="154">
        <v>0</v>
      </c>
      <c r="L260" s="154">
        <v>0</v>
      </c>
      <c r="M260" s="154">
        <v>0</v>
      </c>
      <c r="N260" s="154">
        <v>0</v>
      </c>
      <c r="O260" s="154">
        <v>0</v>
      </c>
      <c r="P260" s="24" t="s">
        <v>1305</v>
      </c>
    </row>
    <row r="261" spans="1:16" x14ac:dyDescent="0.3">
      <c r="A261" s="125" t="s">
        <v>987</v>
      </c>
      <c r="C261" s="125"/>
      <c r="D261" t="s">
        <v>1282</v>
      </c>
      <c r="E261" s="24" t="s">
        <v>989</v>
      </c>
      <c r="F261" s="24" t="s">
        <v>561</v>
      </c>
      <c r="G261" t="s">
        <v>12</v>
      </c>
      <c r="H261" s="154">
        <v>31</v>
      </c>
      <c r="I261" s="154">
        <v>25</v>
      </c>
      <c r="J261" s="154">
        <v>6</v>
      </c>
      <c r="K261" s="154">
        <v>0</v>
      </c>
      <c r="L261" s="154">
        <v>0</v>
      </c>
      <c r="M261" s="154">
        <v>0</v>
      </c>
      <c r="N261" s="154">
        <v>0</v>
      </c>
      <c r="O261" s="154">
        <v>0</v>
      </c>
      <c r="P261" s="24" t="s">
        <v>1305</v>
      </c>
    </row>
    <row r="262" spans="1:16" x14ac:dyDescent="0.3">
      <c r="A262" s="125" t="s">
        <v>1005</v>
      </c>
      <c r="B262" s="125">
        <v>332880</v>
      </c>
      <c r="C262" s="125">
        <v>663</v>
      </c>
      <c r="D262" t="s">
        <v>377</v>
      </c>
      <c r="E262" s="24" t="s">
        <v>378</v>
      </c>
      <c r="F262" s="24" t="s">
        <v>1006</v>
      </c>
      <c r="G262" t="s">
        <v>14</v>
      </c>
      <c r="H262" s="154">
        <v>0.495</v>
      </c>
      <c r="I262" s="154">
        <v>0</v>
      </c>
      <c r="J262" s="154">
        <v>0.495</v>
      </c>
      <c r="K262" s="154">
        <v>0</v>
      </c>
      <c r="L262" s="154">
        <v>0</v>
      </c>
      <c r="M262" s="154">
        <v>0</v>
      </c>
      <c r="N262" s="154">
        <v>0</v>
      </c>
      <c r="O262" s="154">
        <v>0</v>
      </c>
      <c r="P262" s="24" t="s">
        <v>1306</v>
      </c>
    </row>
    <row r="263" spans="1:16" x14ac:dyDescent="0.3">
      <c r="A263" s="125" t="s">
        <v>1007</v>
      </c>
      <c r="C263" s="125"/>
      <c r="D263" t="s">
        <v>1008</v>
      </c>
      <c r="E263" s="24" t="s">
        <v>1009</v>
      </c>
      <c r="F263" s="24" t="s">
        <v>995</v>
      </c>
      <c r="G263" t="s">
        <v>4</v>
      </c>
      <c r="H263" s="154">
        <v>6.6000000000000005</v>
      </c>
      <c r="I263" s="154">
        <v>0</v>
      </c>
      <c r="J263" s="154">
        <v>6.6000000000000005</v>
      </c>
      <c r="K263" s="154">
        <v>0</v>
      </c>
      <c r="L263" s="154">
        <v>0</v>
      </c>
      <c r="M263" s="154">
        <v>0</v>
      </c>
      <c r="N263" s="154">
        <v>0</v>
      </c>
      <c r="O263" s="154">
        <v>0</v>
      </c>
      <c r="P263" s="24" t="s">
        <v>1305</v>
      </c>
    </row>
    <row r="264" spans="1:16" x14ac:dyDescent="0.3">
      <c r="A264" s="125" t="s">
        <v>1010</v>
      </c>
      <c r="B264" s="125">
        <v>332890</v>
      </c>
      <c r="C264" s="125">
        <v>409</v>
      </c>
      <c r="D264" t="s">
        <v>379</v>
      </c>
      <c r="E264" s="24" t="s">
        <v>380</v>
      </c>
      <c r="F264" s="24" t="s">
        <v>1011</v>
      </c>
      <c r="G264" t="s">
        <v>5</v>
      </c>
      <c r="H264" s="154">
        <v>0.38200000000000001</v>
      </c>
      <c r="I264" s="154">
        <v>0</v>
      </c>
      <c r="J264" s="154">
        <v>0.38200000000000001</v>
      </c>
      <c r="K264" s="154">
        <v>0</v>
      </c>
      <c r="L264" s="154">
        <v>0</v>
      </c>
      <c r="M264" s="154">
        <v>0</v>
      </c>
      <c r="N264" s="154">
        <v>0</v>
      </c>
      <c r="O264" s="154">
        <v>0</v>
      </c>
      <c r="P264" s="24" t="s">
        <v>1306</v>
      </c>
    </row>
    <row r="265" spans="1:16" x14ac:dyDescent="0.3">
      <c r="A265" s="125" t="s">
        <v>1012</v>
      </c>
      <c r="C265" s="125">
        <v>111</v>
      </c>
      <c r="D265" t="s">
        <v>381</v>
      </c>
      <c r="E265" s="24" t="s">
        <v>382</v>
      </c>
      <c r="F265" s="24" t="s">
        <v>825</v>
      </c>
      <c r="G265" t="s">
        <v>13</v>
      </c>
      <c r="H265" s="154">
        <v>8.5</v>
      </c>
      <c r="I265" s="154">
        <v>0</v>
      </c>
      <c r="J265" s="154">
        <v>8.5</v>
      </c>
      <c r="K265" s="154">
        <v>0</v>
      </c>
      <c r="L265" s="154">
        <v>0</v>
      </c>
      <c r="M265" s="154">
        <v>0</v>
      </c>
      <c r="N265" s="154">
        <v>0</v>
      </c>
      <c r="O265" s="154">
        <v>0</v>
      </c>
      <c r="P265" s="24" t="s">
        <v>1305</v>
      </c>
    </row>
    <row r="266" spans="1:16" x14ac:dyDescent="0.3">
      <c r="A266" s="125" t="s">
        <v>1283</v>
      </c>
      <c r="C266" s="125"/>
      <c r="D266">
        <v>0</v>
      </c>
      <c r="E266" s="24" t="s">
        <v>1284</v>
      </c>
      <c r="F266" s="24" t="s">
        <v>561</v>
      </c>
      <c r="G266" t="s">
        <v>12</v>
      </c>
      <c r="H266" s="154">
        <v>0.16</v>
      </c>
      <c r="I266" s="154">
        <v>0</v>
      </c>
      <c r="J266" s="154">
        <v>0</v>
      </c>
      <c r="K266" s="154">
        <v>0.16</v>
      </c>
      <c r="L266" s="154">
        <v>0</v>
      </c>
      <c r="M266" s="154">
        <v>0</v>
      </c>
      <c r="N266" s="154">
        <v>0</v>
      </c>
      <c r="O266" s="154">
        <v>0</v>
      </c>
      <c r="P266" s="24" t="s">
        <v>1303</v>
      </c>
    </row>
    <row r="267" spans="1:16" x14ac:dyDescent="0.3">
      <c r="A267" s="241" t="s">
        <v>1285</v>
      </c>
      <c r="C267" s="125"/>
      <c r="D267">
        <v>0</v>
      </c>
      <c r="E267" s="24" t="s">
        <v>209</v>
      </c>
      <c r="F267" s="24">
        <v>0</v>
      </c>
      <c r="G267" t="e">
        <v>#N/A</v>
      </c>
      <c r="H267" s="154">
        <v>0.125</v>
      </c>
      <c r="I267" s="154">
        <v>0</v>
      </c>
      <c r="J267" s="154">
        <v>0</v>
      </c>
      <c r="K267" s="154">
        <v>0.125</v>
      </c>
      <c r="L267" s="154">
        <v>0</v>
      </c>
      <c r="M267" s="154">
        <v>0</v>
      </c>
      <c r="N267" s="154">
        <v>0</v>
      </c>
      <c r="O267" s="154">
        <v>0</v>
      </c>
      <c r="P267" s="24" t="s">
        <v>1303</v>
      </c>
    </row>
    <row r="268" spans="1:16" x14ac:dyDescent="0.3">
      <c r="A268" s="241" t="s">
        <v>1286</v>
      </c>
      <c r="C268" s="125">
        <v>760</v>
      </c>
      <c r="D268" t="s">
        <v>1307</v>
      </c>
      <c r="E268" s="24" t="s">
        <v>1308</v>
      </c>
      <c r="F268" s="24" t="s">
        <v>563</v>
      </c>
      <c r="G268" t="s">
        <v>13</v>
      </c>
      <c r="H268" s="154">
        <v>5</v>
      </c>
      <c r="I268" s="154">
        <v>0</v>
      </c>
      <c r="J268" s="154">
        <v>0</v>
      </c>
      <c r="K268" s="154">
        <v>5</v>
      </c>
      <c r="L268" s="154">
        <v>0</v>
      </c>
      <c r="M268" s="154">
        <v>0</v>
      </c>
      <c r="N268" s="154">
        <v>0</v>
      </c>
      <c r="O268" s="154">
        <v>0</v>
      </c>
      <c r="P268" s="24" t="s">
        <v>1305</v>
      </c>
    </row>
    <row r="269" spans="1:16" x14ac:dyDescent="0.3">
      <c r="A269" s="241" t="s">
        <v>1315</v>
      </c>
      <c r="C269" s="125">
        <v>8</v>
      </c>
      <c r="D269" t="s">
        <v>188</v>
      </c>
      <c r="E269" s="24" t="s">
        <v>1287</v>
      </c>
      <c r="F269" s="24" t="s">
        <v>561</v>
      </c>
      <c r="G269" t="s">
        <v>12</v>
      </c>
      <c r="H269" s="154">
        <v>3</v>
      </c>
      <c r="I269" s="154">
        <v>0</v>
      </c>
      <c r="J269" s="154">
        <v>0</v>
      </c>
      <c r="K269" s="154">
        <v>0</v>
      </c>
      <c r="L269" s="154">
        <v>0</v>
      </c>
      <c r="M269" s="154">
        <v>0</v>
      </c>
      <c r="N269" s="154">
        <v>2</v>
      </c>
      <c r="O269" s="154">
        <v>1</v>
      </c>
      <c r="P269" s="24" t="s">
        <v>1303</v>
      </c>
    </row>
    <row r="270" spans="1:16" x14ac:dyDescent="0.3">
      <c r="A270" s="241" t="s">
        <v>1316</v>
      </c>
      <c r="C270" s="125">
        <v>749</v>
      </c>
      <c r="D270" t="s">
        <v>358</v>
      </c>
      <c r="E270" s="24" t="s">
        <v>1288</v>
      </c>
      <c r="F270" s="24" t="s">
        <v>944</v>
      </c>
      <c r="G270" t="s">
        <v>4</v>
      </c>
      <c r="H270" s="154">
        <v>0.22500000000000001</v>
      </c>
      <c r="I270" s="154">
        <v>0</v>
      </c>
      <c r="J270" s="154">
        <v>0</v>
      </c>
      <c r="K270" s="154">
        <v>0</v>
      </c>
      <c r="L270" s="154">
        <v>0.22500000000000001</v>
      </c>
      <c r="M270" s="154">
        <v>0</v>
      </c>
      <c r="N270" s="154">
        <v>0</v>
      </c>
      <c r="O270" s="154">
        <v>0</v>
      </c>
      <c r="P270" s="24" t="s">
        <v>1303</v>
      </c>
    </row>
    <row r="271" spans="1:16" x14ac:dyDescent="0.3">
      <c r="A271" s="125" t="s">
        <v>1317</v>
      </c>
      <c r="C271" s="125"/>
      <c r="D271" t="s">
        <v>1318</v>
      </c>
      <c r="E271" s="24" t="s">
        <v>1319</v>
      </c>
      <c r="F271" s="24" t="s">
        <v>561</v>
      </c>
      <c r="G271" t="s">
        <v>12</v>
      </c>
      <c r="H271" s="154">
        <v>0.3</v>
      </c>
      <c r="I271" s="154">
        <v>0</v>
      </c>
      <c r="J271" s="154">
        <v>0</v>
      </c>
      <c r="K271" s="154">
        <v>0.3</v>
      </c>
      <c r="L271" s="154">
        <v>0</v>
      </c>
      <c r="M271" s="154">
        <v>0</v>
      </c>
      <c r="N271" s="154">
        <v>0</v>
      </c>
      <c r="O271" s="154">
        <v>0</v>
      </c>
      <c r="P271" s="24" t="s">
        <v>1442</v>
      </c>
    </row>
    <row r="273" spans="5:11" x14ac:dyDescent="0.3">
      <c r="E273"/>
      <c r="F273"/>
      <c r="G273"/>
      <c r="H273"/>
      <c r="I273"/>
      <c r="J273"/>
      <c r="K273"/>
    </row>
    <row r="274" spans="5:11" x14ac:dyDescent="0.3">
      <c r="E274"/>
      <c r="F274"/>
      <c r="G274"/>
      <c r="H274"/>
      <c r="I274"/>
      <c r="J274"/>
      <c r="K274"/>
    </row>
    <row r="275" spans="5:11" x14ac:dyDescent="0.3">
      <c r="E275"/>
      <c r="F275"/>
      <c r="G275"/>
      <c r="H275"/>
      <c r="I275"/>
      <c r="J275"/>
      <c r="K275"/>
    </row>
    <row r="276" spans="5:11" x14ac:dyDescent="0.3">
      <c r="E276"/>
      <c r="F276"/>
      <c r="G276"/>
      <c r="H276"/>
      <c r="I276"/>
      <c r="J276"/>
      <c r="K276"/>
    </row>
    <row r="277" spans="5:11" x14ac:dyDescent="0.3">
      <c r="E277"/>
      <c r="F277"/>
      <c r="G277"/>
      <c r="H277"/>
      <c r="I277"/>
      <c r="J277"/>
      <c r="K277"/>
    </row>
    <row r="278" spans="5:11" x14ac:dyDescent="0.3">
      <c r="E278"/>
      <c r="F278"/>
      <c r="G278"/>
      <c r="H278"/>
      <c r="I278"/>
      <c r="J278"/>
      <c r="K278"/>
    </row>
    <row r="279" spans="5:11" x14ac:dyDescent="0.3">
      <c r="E279"/>
      <c r="F279"/>
      <c r="G279"/>
      <c r="H279"/>
      <c r="I279"/>
      <c r="J279"/>
      <c r="K279"/>
    </row>
    <row r="280" spans="5:11" x14ac:dyDescent="0.3">
      <c r="E280"/>
      <c r="F280"/>
      <c r="G280"/>
      <c r="H280"/>
      <c r="I280"/>
    </row>
    <row r="282" spans="5:11" x14ac:dyDescent="0.3">
      <c r="J282" s="125"/>
    </row>
  </sheetData>
  <sortState xmlns:xlrd2="http://schemas.microsoft.com/office/spreadsheetml/2017/richdata2" ref="A5:Q271">
    <sortCondition ref="A5:A271"/>
  </sortState>
  <conditionalFormatting sqref="A1:A1048576">
    <cfRule type="duplicateValues" dxfId="95" priority="59"/>
  </conditionalFormatting>
  <conditionalFormatting sqref="B2:B3">
    <cfRule type="duplicateValues" dxfId="94" priority="67"/>
  </conditionalFormatting>
  <pageMargins left="0.7" right="0.7" top="0.75" bottom="0.75" header="0.3" footer="0.3"/>
  <pageSetup orientation="portrait" horizontalDpi="4294967293" verticalDpi="4294967293"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4"/>
  <sheetViews>
    <sheetView workbookViewId="0">
      <pane xSplit="2" ySplit="5" topLeftCell="C6" activePane="bottomRight" state="frozen"/>
      <selection pane="topRight"/>
      <selection pane="bottomLeft"/>
      <selection pane="bottomRight" activeCell="A2" sqref="A2"/>
    </sheetView>
  </sheetViews>
  <sheetFormatPr defaultRowHeight="14.4" x14ac:dyDescent="0.3"/>
  <cols>
    <col min="1" max="1" width="13.33203125" customWidth="1"/>
    <col min="2" max="2" width="10.5546875" style="125" customWidth="1"/>
    <col min="3" max="3" width="9" style="125" customWidth="1"/>
    <col min="4" max="4" width="30.88671875" customWidth="1"/>
    <col min="5" max="5" width="18.33203125" customWidth="1"/>
    <col min="6" max="6" width="22.88671875" customWidth="1"/>
    <col min="7" max="7" width="28.33203125" customWidth="1"/>
    <col min="8" max="8" width="13.44140625" customWidth="1"/>
    <col min="9" max="9" width="14.6640625" customWidth="1"/>
    <col min="10" max="10" width="13.109375" bestFit="1" customWidth="1"/>
    <col min="11" max="11" width="12.77734375" customWidth="1"/>
    <col min="12" max="12" width="12" bestFit="1" customWidth="1"/>
    <col min="13" max="13" width="15" style="21" bestFit="1" customWidth="1"/>
    <col min="14" max="14" width="9" bestFit="1" customWidth="1"/>
    <col min="15" max="15" width="12" bestFit="1" customWidth="1"/>
    <col min="16" max="16" width="12.6640625" bestFit="1" customWidth="1"/>
    <col min="17" max="17" width="11" style="125" bestFit="1" customWidth="1"/>
    <col min="18" max="18" width="44.5546875" customWidth="1"/>
    <col min="19" max="19" width="8.44140625" style="125" bestFit="1" customWidth="1"/>
    <col min="20" max="20" width="43.109375" style="125" customWidth="1"/>
  </cols>
  <sheetData>
    <row r="1" spans="1:20" ht="15.6" x14ac:dyDescent="0.3">
      <c r="A1" s="349" t="s">
        <v>2512</v>
      </c>
      <c r="B1" s="350"/>
      <c r="C1" s="350"/>
      <c r="D1" s="350"/>
    </row>
    <row r="2" spans="1:20" x14ac:dyDescent="0.3">
      <c r="A2" s="3" t="s">
        <v>2823</v>
      </c>
      <c r="B2" s="176"/>
      <c r="C2" s="176"/>
      <c r="D2" s="3"/>
      <c r="E2" s="3"/>
      <c r="F2" s="392"/>
      <c r="G2" s="3"/>
      <c r="H2" s="3"/>
      <c r="I2" s="3"/>
      <c r="J2" s="3"/>
      <c r="K2" s="3"/>
      <c r="L2" s="3"/>
      <c r="M2" s="63"/>
    </row>
    <row r="3" spans="1:20" x14ac:dyDescent="0.3">
      <c r="A3" s="392" t="s">
        <v>2669</v>
      </c>
      <c r="B3" s="176"/>
      <c r="C3" s="176"/>
      <c r="D3" s="3"/>
      <c r="E3" s="3"/>
      <c r="F3" s="3"/>
      <c r="G3" s="3"/>
      <c r="H3" s="3"/>
      <c r="I3" s="3"/>
      <c r="J3" s="3"/>
      <c r="K3" s="3"/>
      <c r="L3" s="3"/>
      <c r="M3" s="63"/>
    </row>
    <row r="4" spans="1:20" x14ac:dyDescent="0.3">
      <c r="A4" s="392"/>
      <c r="B4" s="176"/>
      <c r="C4" s="176"/>
      <c r="D4" s="3"/>
      <c r="E4" s="3"/>
      <c r="F4" s="3"/>
      <c r="G4" s="3"/>
      <c r="H4" s="3"/>
      <c r="I4" s="3"/>
      <c r="J4" s="3"/>
      <c r="K4" s="3"/>
      <c r="L4" s="3"/>
      <c r="M4" s="63"/>
    </row>
    <row r="5" spans="1:20" s="124" customFormat="1" ht="57.6" x14ac:dyDescent="0.3">
      <c r="A5" s="123" t="s">
        <v>1401</v>
      </c>
      <c r="B5" s="123" t="s">
        <v>529</v>
      </c>
      <c r="C5" s="123" t="s">
        <v>1338</v>
      </c>
      <c r="D5" s="123" t="s">
        <v>52</v>
      </c>
      <c r="E5" s="123" t="s">
        <v>1339</v>
      </c>
      <c r="F5" s="123" t="s">
        <v>1030</v>
      </c>
      <c r="G5" s="123" t="s">
        <v>531</v>
      </c>
      <c r="H5" s="386" t="s">
        <v>2683</v>
      </c>
      <c r="I5" s="386" t="s">
        <v>386</v>
      </c>
      <c r="J5" s="386" t="s">
        <v>387</v>
      </c>
      <c r="K5" s="386" t="s">
        <v>2653</v>
      </c>
      <c r="L5" s="386" t="s">
        <v>388</v>
      </c>
      <c r="M5" s="386" t="s">
        <v>389</v>
      </c>
      <c r="N5" s="386" t="s">
        <v>390</v>
      </c>
      <c r="O5" s="386" t="s">
        <v>1031</v>
      </c>
      <c r="P5" s="386" t="s">
        <v>391</v>
      </c>
      <c r="Q5" s="123" t="s">
        <v>2695</v>
      </c>
      <c r="R5" s="123" t="s">
        <v>1032</v>
      </c>
      <c r="S5" s="123" t="s">
        <v>536</v>
      </c>
      <c r="T5" s="123" t="s">
        <v>59</v>
      </c>
    </row>
    <row r="6" spans="1:20" x14ac:dyDescent="0.3">
      <c r="A6" t="s">
        <v>1040</v>
      </c>
      <c r="B6" s="125">
        <v>0</v>
      </c>
      <c r="C6" s="125">
        <v>1</v>
      </c>
      <c r="D6" t="s">
        <v>1304</v>
      </c>
      <c r="E6" t="s">
        <v>1248</v>
      </c>
      <c r="F6" t="s">
        <v>548</v>
      </c>
      <c r="G6" t="s">
        <v>13</v>
      </c>
      <c r="H6" s="12">
        <v>149121</v>
      </c>
      <c r="I6" s="12">
        <v>283147</v>
      </c>
      <c r="J6" s="12">
        <v>0</v>
      </c>
      <c r="K6" s="12">
        <v>432268</v>
      </c>
      <c r="L6" s="12">
        <v>404334</v>
      </c>
      <c r="M6" s="12"/>
      <c r="N6" s="12"/>
      <c r="O6" s="12">
        <v>4811</v>
      </c>
      <c r="P6" s="12">
        <v>23123</v>
      </c>
      <c r="Q6" s="125" t="s">
        <v>1038</v>
      </c>
      <c r="R6" t="s">
        <v>1041</v>
      </c>
      <c r="S6" s="125">
        <v>12</v>
      </c>
    </row>
    <row r="7" spans="1:20" x14ac:dyDescent="0.3">
      <c r="A7" t="s">
        <v>1226</v>
      </c>
      <c r="B7" s="125">
        <v>0</v>
      </c>
      <c r="C7" s="125">
        <v>227</v>
      </c>
      <c r="D7" t="s">
        <v>970</v>
      </c>
      <c r="E7" t="s">
        <v>970</v>
      </c>
      <c r="F7" t="s">
        <v>973</v>
      </c>
      <c r="G7" t="s">
        <v>10</v>
      </c>
      <c r="H7" s="12">
        <v>50683</v>
      </c>
      <c r="I7" s="12"/>
      <c r="J7" s="12">
        <v>0</v>
      </c>
      <c r="K7" s="12">
        <v>50683</v>
      </c>
      <c r="L7" s="12">
        <v>46930</v>
      </c>
      <c r="M7" s="12"/>
      <c r="N7" s="12"/>
      <c r="O7" s="12"/>
      <c r="P7" s="12">
        <v>3753</v>
      </c>
      <c r="Q7" s="125" t="s">
        <v>1038</v>
      </c>
      <c r="R7" t="s">
        <v>972</v>
      </c>
      <c r="S7" s="125">
        <v>12</v>
      </c>
    </row>
    <row r="8" spans="1:20" x14ac:dyDescent="0.3">
      <c r="A8" t="s">
        <v>1093</v>
      </c>
      <c r="B8" s="125">
        <v>331420</v>
      </c>
      <c r="C8" s="125">
        <v>169</v>
      </c>
      <c r="D8" t="s">
        <v>102</v>
      </c>
      <c r="E8" t="s">
        <v>123</v>
      </c>
      <c r="F8" t="s">
        <v>629</v>
      </c>
      <c r="G8" t="s">
        <v>5</v>
      </c>
      <c r="H8" s="12">
        <v>1264.7570000000001</v>
      </c>
      <c r="I8" s="12">
        <v>0</v>
      </c>
      <c r="J8" s="12">
        <v>0</v>
      </c>
      <c r="K8" s="296">
        <v>1264.7570000000001</v>
      </c>
      <c r="L8" s="12">
        <v>1224.7860000000001</v>
      </c>
      <c r="M8" s="12">
        <v>0</v>
      </c>
      <c r="N8" s="12">
        <v>0</v>
      </c>
      <c r="O8" s="12">
        <v>22.07</v>
      </c>
      <c r="P8" s="296">
        <v>17.901000000000003</v>
      </c>
      <c r="Q8" s="125" t="s">
        <v>514</v>
      </c>
      <c r="R8" t="s">
        <v>123</v>
      </c>
      <c r="S8" s="125">
        <v>12</v>
      </c>
    </row>
    <row r="9" spans="1:20" x14ac:dyDescent="0.3">
      <c r="A9" t="s">
        <v>1175</v>
      </c>
      <c r="B9" s="125">
        <v>332140</v>
      </c>
      <c r="C9" s="125">
        <v>687</v>
      </c>
      <c r="D9" t="s">
        <v>261</v>
      </c>
      <c r="E9" t="s">
        <v>262</v>
      </c>
      <c r="F9" t="s">
        <v>856</v>
      </c>
      <c r="G9" t="s">
        <v>14</v>
      </c>
      <c r="H9" s="12">
        <v>181.79400000000001</v>
      </c>
      <c r="I9" s="12">
        <v>0</v>
      </c>
      <c r="J9" s="12">
        <v>0</v>
      </c>
      <c r="K9" s="296">
        <v>181.79400000000001</v>
      </c>
      <c r="L9" s="12">
        <v>126.988</v>
      </c>
      <c r="M9" s="12">
        <v>0</v>
      </c>
      <c r="N9" s="12">
        <v>8.7999999999999995E-2</v>
      </c>
      <c r="O9" s="12">
        <v>11.16</v>
      </c>
      <c r="P9" s="296">
        <v>43.558000000000007</v>
      </c>
      <c r="Q9" s="125" t="s">
        <v>514</v>
      </c>
      <c r="R9" t="s">
        <v>262</v>
      </c>
      <c r="S9" s="125">
        <v>0</v>
      </c>
    </row>
    <row r="10" spans="1:20" x14ac:dyDescent="0.3">
      <c r="A10" t="s">
        <v>1176</v>
      </c>
      <c r="B10" s="125">
        <v>332150</v>
      </c>
      <c r="C10" s="125">
        <v>281</v>
      </c>
      <c r="D10" t="s">
        <v>263</v>
      </c>
      <c r="E10" t="s">
        <v>264</v>
      </c>
      <c r="F10" t="s">
        <v>858</v>
      </c>
      <c r="G10" t="s">
        <v>9</v>
      </c>
      <c r="H10" s="12">
        <v>1757.2750000000001</v>
      </c>
      <c r="I10" s="12">
        <v>0</v>
      </c>
      <c r="J10" s="12">
        <v>0</v>
      </c>
      <c r="K10" s="296">
        <v>1757.2750000000001</v>
      </c>
      <c r="L10" s="12">
        <v>1407.528</v>
      </c>
      <c r="M10" s="12">
        <v>0</v>
      </c>
      <c r="N10" s="12">
        <v>143.33600000000001</v>
      </c>
      <c r="O10" s="12">
        <v>43.262999999999998</v>
      </c>
      <c r="P10" s="296">
        <v>163.14800000000005</v>
      </c>
      <c r="Q10" s="125" t="s">
        <v>514</v>
      </c>
      <c r="R10" t="s">
        <v>264</v>
      </c>
      <c r="S10" s="125">
        <v>0</v>
      </c>
    </row>
    <row r="11" spans="1:20" x14ac:dyDescent="0.3">
      <c r="A11" t="s">
        <v>1177</v>
      </c>
      <c r="B11" s="125">
        <v>332160</v>
      </c>
      <c r="C11" s="125">
        <v>376</v>
      </c>
      <c r="D11" t="s">
        <v>265</v>
      </c>
      <c r="E11" t="s">
        <v>266</v>
      </c>
      <c r="F11" t="s">
        <v>860</v>
      </c>
      <c r="G11" t="s">
        <v>9</v>
      </c>
      <c r="H11" s="12">
        <v>1162.808</v>
      </c>
      <c r="I11" s="12">
        <v>0</v>
      </c>
      <c r="J11" s="12">
        <v>0</v>
      </c>
      <c r="K11" s="296">
        <v>1162.808</v>
      </c>
      <c r="L11" s="12">
        <v>1008.542</v>
      </c>
      <c r="M11" s="12">
        <v>0</v>
      </c>
      <c r="N11" s="12">
        <v>15.664</v>
      </c>
      <c r="O11" s="12">
        <v>50.749000000000002</v>
      </c>
      <c r="P11" s="296">
        <v>87.85299999999998</v>
      </c>
      <c r="Q11" s="125" t="s">
        <v>514</v>
      </c>
      <c r="R11" t="s">
        <v>266</v>
      </c>
      <c r="S11" s="125">
        <v>0</v>
      </c>
    </row>
    <row r="12" spans="1:20" x14ac:dyDescent="0.3">
      <c r="A12" t="s">
        <v>1178</v>
      </c>
      <c r="B12" s="125">
        <v>332170</v>
      </c>
      <c r="C12" s="125">
        <f>VLOOKUP(VLOOKUP(A12,'LOOKUP Sales reporting 05242023'!$A$1:$B$216,2,FALSE),'LOOKUP OPERATOR 05032023'!$A$1:$D$173,4,FALSE)</f>
        <v>353</v>
      </c>
      <c r="D12" t="s">
        <v>267</v>
      </c>
      <c r="F12" t="s">
        <v>862</v>
      </c>
      <c r="G12" t="s">
        <v>8</v>
      </c>
      <c r="H12" s="12"/>
      <c r="I12" s="12"/>
      <c r="J12" s="12"/>
      <c r="K12" s="12"/>
      <c r="L12" s="12"/>
      <c r="M12" s="12"/>
      <c r="N12" s="12"/>
      <c r="O12" s="12"/>
      <c r="P12" s="12"/>
      <c r="R12" t="s">
        <v>268</v>
      </c>
      <c r="T12" s="125" t="s">
        <v>2126</v>
      </c>
    </row>
    <row r="13" spans="1:20" x14ac:dyDescent="0.3">
      <c r="A13" t="s">
        <v>1179</v>
      </c>
      <c r="B13" s="125">
        <v>332180</v>
      </c>
      <c r="C13" s="125">
        <v>330</v>
      </c>
      <c r="D13" t="s">
        <v>269</v>
      </c>
      <c r="E13" t="s">
        <v>270</v>
      </c>
      <c r="F13" t="s">
        <v>864</v>
      </c>
      <c r="G13" t="s">
        <v>6</v>
      </c>
      <c r="H13" s="12">
        <v>445.52800000000002</v>
      </c>
      <c r="I13" s="12">
        <v>0</v>
      </c>
      <c r="J13" s="12">
        <v>0</v>
      </c>
      <c r="K13" s="296">
        <v>445.52800000000002</v>
      </c>
      <c r="L13" s="12">
        <v>337.81799999999998</v>
      </c>
      <c r="M13" s="12">
        <v>0</v>
      </c>
      <c r="N13" s="12">
        <v>14.599</v>
      </c>
      <c r="O13" s="12">
        <v>13.182</v>
      </c>
      <c r="P13" s="296">
        <v>79.92900000000003</v>
      </c>
      <c r="Q13" s="125" t="s">
        <v>514</v>
      </c>
      <c r="R13" t="s">
        <v>270</v>
      </c>
      <c r="S13" s="125">
        <v>12</v>
      </c>
    </row>
    <row r="14" spans="1:20" x14ac:dyDescent="0.3">
      <c r="A14" t="s">
        <v>1180</v>
      </c>
      <c r="B14" s="125">
        <v>332190</v>
      </c>
      <c r="C14" s="125">
        <v>570</v>
      </c>
      <c r="D14" t="s">
        <v>402</v>
      </c>
      <c r="E14" t="s">
        <v>403</v>
      </c>
      <c r="F14" t="s">
        <v>866</v>
      </c>
      <c r="G14" t="s">
        <v>9</v>
      </c>
      <c r="H14" s="12">
        <v>3.6349999999999998</v>
      </c>
      <c r="I14" s="12">
        <v>0</v>
      </c>
      <c r="J14" s="12">
        <v>0</v>
      </c>
      <c r="K14" s="296">
        <v>3.6349999999999998</v>
      </c>
      <c r="L14" s="12">
        <v>4.07</v>
      </c>
      <c r="M14" s="12">
        <v>0</v>
      </c>
      <c r="N14" s="12">
        <v>0</v>
      </c>
      <c r="O14" s="12">
        <v>0.224</v>
      </c>
      <c r="P14" s="296">
        <v>-0.65900000000000047</v>
      </c>
      <c r="Q14" s="125" t="s">
        <v>514</v>
      </c>
      <c r="R14" t="s">
        <v>403</v>
      </c>
      <c r="S14" s="125">
        <v>12</v>
      </c>
    </row>
    <row r="15" spans="1:20" x14ac:dyDescent="0.3">
      <c r="A15" t="s">
        <v>1094</v>
      </c>
      <c r="B15" s="125">
        <v>331430</v>
      </c>
      <c r="C15" s="125">
        <v>169</v>
      </c>
      <c r="D15" t="s">
        <v>102</v>
      </c>
      <c r="E15" t="s">
        <v>395</v>
      </c>
      <c r="F15" t="s">
        <v>665</v>
      </c>
      <c r="G15" t="s">
        <v>9</v>
      </c>
      <c r="H15" s="12">
        <v>0</v>
      </c>
      <c r="I15" s="12">
        <v>0</v>
      </c>
      <c r="J15" s="12">
        <v>0</v>
      </c>
      <c r="K15" s="296">
        <v>0</v>
      </c>
      <c r="L15" s="12">
        <v>639.05499999999995</v>
      </c>
      <c r="M15" s="12">
        <v>0</v>
      </c>
      <c r="N15" s="12">
        <v>0</v>
      </c>
      <c r="O15" s="12">
        <v>0</v>
      </c>
      <c r="P15" s="296">
        <v>-639.05499999999995</v>
      </c>
      <c r="Q15" s="125" t="s">
        <v>514</v>
      </c>
      <c r="R15" t="s">
        <v>395</v>
      </c>
      <c r="S15" s="125">
        <v>10</v>
      </c>
    </row>
    <row r="16" spans="1:20" x14ac:dyDescent="0.3">
      <c r="A16" t="s">
        <v>1225</v>
      </c>
      <c r="B16" s="125">
        <v>332200</v>
      </c>
      <c r="C16" s="125">
        <v>72</v>
      </c>
      <c r="D16" t="s">
        <v>360</v>
      </c>
      <c r="E16" t="s">
        <v>361</v>
      </c>
      <c r="F16" t="s">
        <v>968</v>
      </c>
      <c r="G16" t="s">
        <v>14</v>
      </c>
      <c r="H16" s="12">
        <v>569.72699999999998</v>
      </c>
      <c r="I16" s="12">
        <v>0</v>
      </c>
      <c r="J16" s="12">
        <v>0</v>
      </c>
      <c r="K16" s="296">
        <v>569.72699999999998</v>
      </c>
      <c r="L16" s="12">
        <v>473.505</v>
      </c>
      <c r="M16" s="12">
        <v>0</v>
      </c>
      <c r="N16" s="12">
        <v>0</v>
      </c>
      <c r="O16" s="12">
        <v>29.081</v>
      </c>
      <c r="P16" s="296">
        <v>67.140999999999977</v>
      </c>
      <c r="Q16" s="125" t="s">
        <v>514</v>
      </c>
      <c r="R16" t="s">
        <v>361</v>
      </c>
      <c r="S16" s="125">
        <v>12</v>
      </c>
    </row>
    <row r="17" spans="1:19" x14ac:dyDescent="0.3">
      <c r="A17" t="s">
        <v>1181</v>
      </c>
      <c r="B17" s="125">
        <v>332210</v>
      </c>
      <c r="C17" s="125">
        <v>321</v>
      </c>
      <c r="D17" t="s">
        <v>271</v>
      </c>
      <c r="E17" t="s">
        <v>272</v>
      </c>
      <c r="F17" t="s">
        <v>868</v>
      </c>
      <c r="G17" t="s">
        <v>6</v>
      </c>
      <c r="H17" s="12">
        <v>571.34299999999996</v>
      </c>
      <c r="I17" s="12">
        <v>0</v>
      </c>
      <c r="J17" s="12">
        <v>0</v>
      </c>
      <c r="K17" s="296">
        <v>571.34299999999996</v>
      </c>
      <c r="L17" s="12">
        <v>841.79100000000005</v>
      </c>
      <c r="M17" s="210">
        <v>0</v>
      </c>
      <c r="N17" s="12">
        <v>40.595999999999997</v>
      </c>
      <c r="O17" s="12">
        <v>19.221</v>
      </c>
      <c r="P17" s="296">
        <v>-330.2650000000001</v>
      </c>
      <c r="Q17" s="125" t="s">
        <v>514</v>
      </c>
      <c r="R17" t="s">
        <v>272</v>
      </c>
      <c r="S17" s="125">
        <v>12</v>
      </c>
    </row>
    <row r="18" spans="1:19" x14ac:dyDescent="0.3">
      <c r="A18" t="s">
        <v>1224</v>
      </c>
      <c r="B18" s="125">
        <v>331005</v>
      </c>
      <c r="C18" s="125">
        <v>684</v>
      </c>
      <c r="D18" t="s">
        <v>356</v>
      </c>
      <c r="E18" t="s">
        <v>357</v>
      </c>
      <c r="F18" t="s">
        <v>964</v>
      </c>
      <c r="G18" t="s">
        <v>4</v>
      </c>
      <c r="H18" s="12">
        <v>1515.06</v>
      </c>
      <c r="I18" s="12">
        <v>0</v>
      </c>
      <c r="J18" s="12">
        <v>0</v>
      </c>
      <c r="K18" s="296">
        <v>1515.06</v>
      </c>
      <c r="L18" s="12">
        <v>1139.855</v>
      </c>
      <c r="M18" s="12">
        <v>0</v>
      </c>
      <c r="N18" s="12">
        <v>0</v>
      </c>
      <c r="O18" s="12">
        <v>330.89</v>
      </c>
      <c r="P18" s="296">
        <v>44.314999999999941</v>
      </c>
      <c r="Q18" s="125" t="s">
        <v>514</v>
      </c>
      <c r="R18" t="s">
        <v>357</v>
      </c>
      <c r="S18" s="125">
        <v>12</v>
      </c>
    </row>
    <row r="19" spans="1:19" x14ac:dyDescent="0.3">
      <c r="A19" t="s">
        <v>1095</v>
      </c>
      <c r="B19" s="125">
        <v>331440</v>
      </c>
      <c r="C19" s="125">
        <v>169</v>
      </c>
      <c r="D19" t="s">
        <v>102</v>
      </c>
      <c r="E19" t="s">
        <v>124</v>
      </c>
      <c r="F19" t="s">
        <v>631</v>
      </c>
      <c r="G19" t="s">
        <v>9</v>
      </c>
      <c r="H19" s="12">
        <v>1537.376</v>
      </c>
      <c r="I19" s="12">
        <v>0</v>
      </c>
      <c r="J19" s="12">
        <v>0</v>
      </c>
      <c r="K19" s="296">
        <v>1537.376</v>
      </c>
      <c r="L19" s="12">
        <v>1487.049</v>
      </c>
      <c r="M19" s="12">
        <v>0</v>
      </c>
      <c r="N19" s="12">
        <v>0</v>
      </c>
      <c r="O19" s="12">
        <v>27.402000000000001</v>
      </c>
      <c r="P19" s="296">
        <v>22.924999999999997</v>
      </c>
      <c r="Q19" s="125" t="s">
        <v>514</v>
      </c>
      <c r="R19" t="s">
        <v>124</v>
      </c>
      <c r="S19" s="125">
        <v>12</v>
      </c>
    </row>
    <row r="20" spans="1:19" x14ac:dyDescent="0.3">
      <c r="A20" t="s">
        <v>1183</v>
      </c>
      <c r="B20" s="125">
        <v>332220</v>
      </c>
      <c r="C20" s="125">
        <v>44</v>
      </c>
      <c r="D20" t="s">
        <v>273</v>
      </c>
      <c r="E20" t="s">
        <v>274</v>
      </c>
      <c r="F20" t="s">
        <v>873</v>
      </c>
      <c r="G20" t="s">
        <v>14</v>
      </c>
      <c r="H20" s="12">
        <v>2073.4540000000002</v>
      </c>
      <c r="I20" s="12">
        <v>0</v>
      </c>
      <c r="J20" s="12">
        <v>0</v>
      </c>
      <c r="K20" s="296">
        <v>2073.4540000000002</v>
      </c>
      <c r="L20" s="12">
        <v>1880.443</v>
      </c>
      <c r="M20" s="12">
        <v>0</v>
      </c>
      <c r="N20" s="12">
        <v>6.3179999999999996</v>
      </c>
      <c r="O20" s="12">
        <v>86.706999999999994</v>
      </c>
      <c r="P20" s="296">
        <v>99.986000000000189</v>
      </c>
      <c r="Q20" s="125" t="s">
        <v>514</v>
      </c>
      <c r="R20" t="s">
        <v>274</v>
      </c>
      <c r="S20" s="125">
        <v>12</v>
      </c>
    </row>
    <row r="21" spans="1:19" x14ac:dyDescent="0.3">
      <c r="A21" t="s">
        <v>1096</v>
      </c>
      <c r="B21" s="125">
        <v>331450</v>
      </c>
      <c r="C21" s="125">
        <v>169</v>
      </c>
      <c r="D21" t="s">
        <v>102</v>
      </c>
      <c r="E21" t="s">
        <v>125</v>
      </c>
      <c r="F21" t="s">
        <v>683</v>
      </c>
      <c r="G21" t="s">
        <v>9</v>
      </c>
      <c r="H21" s="12">
        <v>878.22299999999996</v>
      </c>
      <c r="I21" s="12">
        <v>0</v>
      </c>
      <c r="J21" s="12">
        <v>0</v>
      </c>
      <c r="K21" s="296">
        <v>878.22299999999996</v>
      </c>
      <c r="L21" s="12">
        <v>826.26599999999996</v>
      </c>
      <c r="M21" s="210">
        <v>0</v>
      </c>
      <c r="N21" s="12">
        <v>0</v>
      </c>
      <c r="O21" s="12">
        <v>46.335999999999999</v>
      </c>
      <c r="P21" s="296">
        <v>5.6209999999999951</v>
      </c>
      <c r="Q21" s="125" t="s">
        <v>514</v>
      </c>
      <c r="R21" t="s">
        <v>125</v>
      </c>
      <c r="S21" s="125">
        <v>12</v>
      </c>
    </row>
    <row r="22" spans="1:19" x14ac:dyDescent="0.3">
      <c r="A22" t="s">
        <v>1057</v>
      </c>
      <c r="B22" s="125">
        <v>331160</v>
      </c>
      <c r="C22" s="125">
        <v>2</v>
      </c>
      <c r="D22" t="s">
        <v>79</v>
      </c>
      <c r="E22" t="s">
        <v>392</v>
      </c>
      <c r="F22" t="s">
        <v>584</v>
      </c>
      <c r="G22" t="s">
        <v>7</v>
      </c>
      <c r="H22" s="12">
        <v>0</v>
      </c>
      <c r="I22" s="12">
        <v>0</v>
      </c>
      <c r="J22" s="12">
        <v>0</v>
      </c>
      <c r="K22" s="296">
        <v>0</v>
      </c>
      <c r="L22" s="12">
        <v>468.09100000000001</v>
      </c>
      <c r="M22" s="12">
        <v>0</v>
      </c>
      <c r="N22" s="12">
        <v>0</v>
      </c>
      <c r="O22" s="12">
        <v>0</v>
      </c>
      <c r="P22" s="296">
        <v>-468.09100000000001</v>
      </c>
      <c r="Q22" s="125" t="s">
        <v>514</v>
      </c>
      <c r="R22" t="s">
        <v>392</v>
      </c>
      <c r="S22" s="125">
        <v>12</v>
      </c>
    </row>
    <row r="23" spans="1:19" x14ac:dyDescent="0.3">
      <c r="A23" t="s">
        <v>1097</v>
      </c>
      <c r="B23" s="125">
        <v>331460</v>
      </c>
      <c r="C23" s="125">
        <v>169</v>
      </c>
      <c r="D23" t="s">
        <v>102</v>
      </c>
      <c r="E23" t="s">
        <v>126</v>
      </c>
      <c r="F23" t="s">
        <v>685</v>
      </c>
      <c r="G23" t="s">
        <v>14</v>
      </c>
      <c r="H23" s="12">
        <v>755.38599999999997</v>
      </c>
      <c r="I23" s="12">
        <v>0</v>
      </c>
      <c r="J23" s="12">
        <v>0</v>
      </c>
      <c r="K23" s="296">
        <v>755.38599999999997</v>
      </c>
      <c r="L23" s="12">
        <v>734.048</v>
      </c>
      <c r="M23" s="12">
        <v>0</v>
      </c>
      <c r="N23" s="12">
        <v>0</v>
      </c>
      <c r="O23" s="12">
        <v>12.936999999999999</v>
      </c>
      <c r="P23" s="296">
        <v>8.4009999999999661</v>
      </c>
      <c r="Q23" s="125" t="s">
        <v>514</v>
      </c>
      <c r="R23" t="s">
        <v>126</v>
      </c>
      <c r="S23" s="125">
        <v>12</v>
      </c>
    </row>
    <row r="24" spans="1:19" x14ac:dyDescent="0.3">
      <c r="A24" t="s">
        <v>1098</v>
      </c>
      <c r="B24" s="125">
        <v>331470</v>
      </c>
      <c r="C24" s="125">
        <v>169</v>
      </c>
      <c r="D24" t="s">
        <v>102</v>
      </c>
      <c r="E24" t="s">
        <v>127</v>
      </c>
      <c r="F24" t="s">
        <v>645</v>
      </c>
      <c r="G24" t="s">
        <v>9</v>
      </c>
      <c r="H24" s="12">
        <v>0</v>
      </c>
      <c r="I24" s="12">
        <v>0</v>
      </c>
      <c r="J24" s="12">
        <v>0</v>
      </c>
      <c r="K24" s="296">
        <v>0</v>
      </c>
      <c r="L24" s="12">
        <v>2523.2649999999999</v>
      </c>
      <c r="M24" s="12">
        <v>0</v>
      </c>
      <c r="N24" s="12">
        <v>0</v>
      </c>
      <c r="O24" s="12">
        <v>0</v>
      </c>
      <c r="P24" s="296">
        <v>-2523.2649999999999</v>
      </c>
      <c r="Q24" s="125" t="s">
        <v>514</v>
      </c>
      <c r="R24" t="s">
        <v>127</v>
      </c>
      <c r="S24" s="125">
        <v>12</v>
      </c>
    </row>
    <row r="25" spans="1:19" x14ac:dyDescent="0.3">
      <c r="A25" t="s">
        <v>1189</v>
      </c>
      <c r="B25" s="125">
        <v>332280</v>
      </c>
      <c r="C25" s="125">
        <v>22</v>
      </c>
      <c r="D25" t="s">
        <v>286</v>
      </c>
      <c r="E25" t="s">
        <v>890</v>
      </c>
      <c r="F25" t="s">
        <v>889</v>
      </c>
      <c r="G25" t="s">
        <v>6</v>
      </c>
      <c r="H25" s="12">
        <v>23761.949000000001</v>
      </c>
      <c r="I25" s="12">
        <v>0</v>
      </c>
      <c r="J25" s="12">
        <v>0</v>
      </c>
      <c r="K25" s="296">
        <v>23761.949000000001</v>
      </c>
      <c r="L25" s="12">
        <v>21578.377</v>
      </c>
      <c r="M25" s="12">
        <v>0</v>
      </c>
      <c r="N25" s="12">
        <v>0</v>
      </c>
      <c r="O25" s="12">
        <v>567.01499999999999</v>
      </c>
      <c r="P25" s="296">
        <v>1616.5570000000002</v>
      </c>
      <c r="Q25" s="125" t="s">
        <v>514</v>
      </c>
      <c r="R25" t="s">
        <v>890</v>
      </c>
      <c r="S25" s="125">
        <v>12</v>
      </c>
    </row>
    <row r="26" spans="1:19" x14ac:dyDescent="0.3">
      <c r="A26" t="s">
        <v>1190</v>
      </c>
      <c r="B26" s="125">
        <v>332290</v>
      </c>
      <c r="C26" s="125">
        <v>319</v>
      </c>
      <c r="D26" t="s">
        <v>288</v>
      </c>
      <c r="E26" t="s">
        <v>289</v>
      </c>
      <c r="F26" t="s">
        <v>607</v>
      </c>
      <c r="G26" t="s">
        <v>9</v>
      </c>
      <c r="H26" s="12">
        <v>0</v>
      </c>
      <c r="I26" s="12">
        <v>767.65499999999997</v>
      </c>
      <c r="J26" s="12">
        <v>0</v>
      </c>
      <c r="K26" s="296">
        <v>767.65499999999997</v>
      </c>
      <c r="L26" s="12">
        <v>668.66200000000003</v>
      </c>
      <c r="M26" s="12">
        <v>0</v>
      </c>
      <c r="N26" s="12">
        <v>60.055999999999997</v>
      </c>
      <c r="O26" s="12">
        <v>0</v>
      </c>
      <c r="P26" s="296">
        <v>38.936999999999941</v>
      </c>
      <c r="Q26" s="125" t="s">
        <v>514</v>
      </c>
      <c r="R26" t="s">
        <v>289</v>
      </c>
      <c r="S26" s="125">
        <v>12</v>
      </c>
    </row>
    <row r="27" spans="1:19" x14ac:dyDescent="0.3">
      <c r="A27" t="s">
        <v>1191</v>
      </c>
      <c r="B27" s="125">
        <v>332300</v>
      </c>
      <c r="C27" s="125">
        <v>625</v>
      </c>
      <c r="D27" t="s">
        <v>405</v>
      </c>
      <c r="E27" t="s">
        <v>406</v>
      </c>
      <c r="F27" t="s">
        <v>892</v>
      </c>
      <c r="G27" t="s">
        <v>9</v>
      </c>
      <c r="H27" s="12">
        <v>1073.4659999999999</v>
      </c>
      <c r="I27" s="12">
        <v>0</v>
      </c>
      <c r="J27" s="12">
        <v>0</v>
      </c>
      <c r="K27" s="296">
        <v>1073.4659999999999</v>
      </c>
      <c r="L27" s="12">
        <v>664.73099999999999</v>
      </c>
      <c r="M27" s="12">
        <v>0</v>
      </c>
      <c r="N27" s="12">
        <v>40.101999999999997</v>
      </c>
      <c r="O27" s="12">
        <v>55.14</v>
      </c>
      <c r="P27" s="296">
        <v>313.49299999999994</v>
      </c>
      <c r="Q27" s="125" t="s">
        <v>514</v>
      </c>
      <c r="R27" t="s">
        <v>406</v>
      </c>
      <c r="S27" s="125">
        <v>12</v>
      </c>
    </row>
    <row r="28" spans="1:19" x14ac:dyDescent="0.3">
      <c r="A28" t="s">
        <v>1058</v>
      </c>
      <c r="B28" s="125">
        <v>331170</v>
      </c>
      <c r="C28" s="125">
        <v>2</v>
      </c>
      <c r="D28" t="s">
        <v>79</v>
      </c>
      <c r="E28" t="s">
        <v>92</v>
      </c>
      <c r="F28" t="s">
        <v>563</v>
      </c>
      <c r="G28" t="s">
        <v>13</v>
      </c>
      <c r="H28" s="12">
        <v>-11.688000000000001</v>
      </c>
      <c r="I28" s="12">
        <v>0</v>
      </c>
      <c r="J28" s="12">
        <v>0</v>
      </c>
      <c r="K28" s="296">
        <v>-11.688000000000001</v>
      </c>
      <c r="L28" s="12">
        <v>653.38199999999995</v>
      </c>
      <c r="M28" s="12">
        <v>0</v>
      </c>
      <c r="N28" s="12">
        <v>0</v>
      </c>
      <c r="O28" s="12">
        <v>11.688000000000001</v>
      </c>
      <c r="P28" s="296">
        <v>-676.75799999999992</v>
      </c>
      <c r="Q28" s="125" t="s">
        <v>514</v>
      </c>
      <c r="R28" t="s">
        <v>92</v>
      </c>
      <c r="S28" s="125">
        <v>12</v>
      </c>
    </row>
    <row r="29" spans="1:19" x14ac:dyDescent="0.3">
      <c r="A29" t="s">
        <v>1033</v>
      </c>
      <c r="B29" s="125">
        <v>331010</v>
      </c>
      <c r="C29" s="125">
        <v>449</v>
      </c>
      <c r="D29" t="s">
        <v>60</v>
      </c>
      <c r="E29" t="s">
        <v>61</v>
      </c>
      <c r="F29" t="s">
        <v>539</v>
      </c>
      <c r="G29" t="s">
        <v>8</v>
      </c>
      <c r="H29" s="12">
        <v>274.84300000000002</v>
      </c>
      <c r="I29" s="12">
        <v>0</v>
      </c>
      <c r="J29" s="12">
        <v>0</v>
      </c>
      <c r="K29" s="296">
        <v>274.84300000000002</v>
      </c>
      <c r="L29" s="12">
        <v>246.86199999999999</v>
      </c>
      <c r="M29" s="12">
        <v>0</v>
      </c>
      <c r="N29" s="12">
        <v>0</v>
      </c>
      <c r="O29" s="12">
        <v>11.988</v>
      </c>
      <c r="P29" s="296">
        <v>15.993000000000023</v>
      </c>
      <c r="Q29" s="125" t="s">
        <v>514</v>
      </c>
      <c r="R29" t="s">
        <v>61</v>
      </c>
      <c r="S29" s="125">
        <v>12</v>
      </c>
    </row>
    <row r="30" spans="1:19" x14ac:dyDescent="0.3">
      <c r="A30" t="s">
        <v>1193</v>
      </c>
      <c r="B30" s="125">
        <v>332320</v>
      </c>
      <c r="C30" s="125">
        <v>340</v>
      </c>
      <c r="D30" t="s">
        <v>294</v>
      </c>
      <c r="E30" t="s">
        <v>295</v>
      </c>
      <c r="F30" t="s">
        <v>896</v>
      </c>
      <c r="G30" t="s">
        <v>4</v>
      </c>
      <c r="H30" s="12">
        <v>286.98700000000002</v>
      </c>
      <c r="I30" s="12">
        <v>0</v>
      </c>
      <c r="J30" s="12">
        <v>0</v>
      </c>
      <c r="K30" s="296">
        <v>286.98700000000002</v>
      </c>
      <c r="L30" s="12">
        <v>242.214</v>
      </c>
      <c r="M30" s="12">
        <v>0</v>
      </c>
      <c r="N30" s="12">
        <v>0</v>
      </c>
      <c r="O30" s="12">
        <v>16.667999999999999</v>
      </c>
      <c r="P30" s="296">
        <v>28.105000000000025</v>
      </c>
      <c r="Q30" s="125" t="s">
        <v>514</v>
      </c>
      <c r="R30" t="s">
        <v>295</v>
      </c>
      <c r="S30" s="125">
        <v>12</v>
      </c>
    </row>
    <row r="31" spans="1:19" x14ac:dyDescent="0.3">
      <c r="A31" t="s">
        <v>1099</v>
      </c>
      <c r="B31" s="125">
        <v>331480</v>
      </c>
      <c r="C31" s="125">
        <v>169</v>
      </c>
      <c r="D31" t="s">
        <v>102</v>
      </c>
      <c r="E31" t="s">
        <v>128</v>
      </c>
      <c r="F31" t="s">
        <v>635</v>
      </c>
      <c r="G31" t="s">
        <v>6</v>
      </c>
      <c r="H31" s="12">
        <v>1879.3150000000001</v>
      </c>
      <c r="I31" s="12">
        <v>0</v>
      </c>
      <c r="J31" s="12">
        <v>0</v>
      </c>
      <c r="K31" s="296">
        <v>1879.3150000000001</v>
      </c>
      <c r="L31" s="12">
        <v>1363.8510000000001</v>
      </c>
      <c r="M31" s="12">
        <v>0</v>
      </c>
      <c r="N31" s="12">
        <v>0</v>
      </c>
      <c r="O31" s="12">
        <v>42.393000000000001</v>
      </c>
      <c r="P31" s="296">
        <v>473.07099999999991</v>
      </c>
      <c r="Q31" s="125" t="s">
        <v>514</v>
      </c>
      <c r="R31" t="s">
        <v>128</v>
      </c>
      <c r="S31" s="125">
        <v>12</v>
      </c>
    </row>
    <row r="32" spans="1:19" x14ac:dyDescent="0.3">
      <c r="A32" t="s">
        <v>1234</v>
      </c>
      <c r="B32" s="125">
        <v>332870</v>
      </c>
      <c r="C32" s="125">
        <v>375</v>
      </c>
      <c r="D32" t="s">
        <v>408</v>
      </c>
      <c r="E32" t="s">
        <v>409</v>
      </c>
      <c r="F32" t="s">
        <v>998</v>
      </c>
      <c r="G32" t="s">
        <v>9</v>
      </c>
      <c r="H32" s="12">
        <v>272.65300000000002</v>
      </c>
      <c r="I32" s="12">
        <v>0</v>
      </c>
      <c r="J32" s="12">
        <v>0</v>
      </c>
      <c r="K32" s="296">
        <v>272.65300000000002</v>
      </c>
      <c r="L32" s="12">
        <v>369.791</v>
      </c>
      <c r="M32" s="12">
        <v>0</v>
      </c>
      <c r="N32" s="12">
        <v>1.1639999999999999</v>
      </c>
      <c r="O32" s="12">
        <v>8.3989999999999991</v>
      </c>
      <c r="P32" s="296">
        <v>-106.70099999999998</v>
      </c>
      <c r="Q32" s="125" t="s">
        <v>514</v>
      </c>
      <c r="R32" t="s">
        <v>409</v>
      </c>
      <c r="S32" s="125">
        <v>12</v>
      </c>
    </row>
    <row r="33" spans="1:19" x14ac:dyDescent="0.3">
      <c r="A33" t="s">
        <v>1100</v>
      </c>
      <c r="B33" s="125">
        <v>331490</v>
      </c>
      <c r="C33" s="125">
        <v>169</v>
      </c>
      <c r="D33" t="s">
        <v>102</v>
      </c>
      <c r="E33" t="s">
        <v>129</v>
      </c>
      <c r="F33" t="s">
        <v>663</v>
      </c>
      <c r="G33" t="s">
        <v>9</v>
      </c>
      <c r="H33" s="12">
        <v>0</v>
      </c>
      <c r="I33" s="12">
        <v>0</v>
      </c>
      <c r="J33" s="12">
        <v>0</v>
      </c>
      <c r="K33" s="296">
        <v>0</v>
      </c>
      <c r="L33" s="12">
        <v>895.41800000000001</v>
      </c>
      <c r="M33" s="12">
        <v>0</v>
      </c>
      <c r="N33" s="12">
        <v>0</v>
      </c>
      <c r="O33" s="12">
        <v>0</v>
      </c>
      <c r="P33" s="296">
        <v>-895.41800000000001</v>
      </c>
      <c r="Q33" s="125" t="s">
        <v>514</v>
      </c>
      <c r="R33" t="s">
        <v>129</v>
      </c>
      <c r="S33" s="125">
        <v>12</v>
      </c>
    </row>
    <row r="34" spans="1:19" x14ac:dyDescent="0.3">
      <c r="A34" t="s">
        <v>1195</v>
      </c>
      <c r="B34" s="125">
        <v>332330</v>
      </c>
      <c r="C34" s="125">
        <v>416</v>
      </c>
      <c r="D34" t="s">
        <v>298</v>
      </c>
      <c r="E34" t="s">
        <v>299</v>
      </c>
      <c r="F34" t="s">
        <v>900</v>
      </c>
      <c r="G34" t="s">
        <v>14</v>
      </c>
      <c r="H34" s="12">
        <v>420.37400000000002</v>
      </c>
      <c r="I34" s="12">
        <v>0</v>
      </c>
      <c r="J34" s="12">
        <v>0</v>
      </c>
      <c r="K34" s="296">
        <v>420.37400000000002</v>
      </c>
      <c r="L34" s="12">
        <v>348.82900000000001</v>
      </c>
      <c r="M34" s="12">
        <v>0</v>
      </c>
      <c r="N34" s="12">
        <v>3.7650000000000001</v>
      </c>
      <c r="O34" s="12">
        <v>12.590999999999999</v>
      </c>
      <c r="P34" s="296">
        <v>55.189000000000014</v>
      </c>
      <c r="Q34" s="125" t="s">
        <v>514</v>
      </c>
      <c r="R34" t="s">
        <v>299</v>
      </c>
      <c r="S34" s="125">
        <v>12</v>
      </c>
    </row>
    <row r="35" spans="1:19" x14ac:dyDescent="0.3">
      <c r="A35" t="s">
        <v>1231</v>
      </c>
      <c r="B35" s="125">
        <v>332740</v>
      </c>
      <c r="C35" s="125">
        <v>242</v>
      </c>
      <c r="D35" t="s">
        <v>370</v>
      </c>
      <c r="E35" t="s">
        <v>371</v>
      </c>
      <c r="F35" t="s">
        <v>991</v>
      </c>
      <c r="G35" t="s">
        <v>4</v>
      </c>
      <c r="H35" s="12">
        <v>80.906000000000006</v>
      </c>
      <c r="I35" s="12">
        <v>0</v>
      </c>
      <c r="J35" s="12">
        <v>0</v>
      </c>
      <c r="K35" s="296">
        <v>80.906000000000006</v>
      </c>
      <c r="L35" s="12">
        <v>106.69799999999999</v>
      </c>
      <c r="M35" s="12">
        <v>0</v>
      </c>
      <c r="N35" s="12">
        <v>0</v>
      </c>
      <c r="O35" s="12">
        <v>14.462</v>
      </c>
      <c r="P35" s="296">
        <v>-40.253999999999991</v>
      </c>
      <c r="Q35" s="125" t="s">
        <v>514</v>
      </c>
      <c r="R35" t="s">
        <v>371</v>
      </c>
      <c r="S35" s="125">
        <v>12</v>
      </c>
    </row>
    <row r="36" spans="1:19" x14ac:dyDescent="0.3">
      <c r="A36" t="s">
        <v>1101</v>
      </c>
      <c r="B36" s="125">
        <v>331500</v>
      </c>
      <c r="C36" s="125">
        <v>169</v>
      </c>
      <c r="D36" t="s">
        <v>102</v>
      </c>
      <c r="E36" t="s">
        <v>130</v>
      </c>
      <c r="F36" t="s">
        <v>637</v>
      </c>
      <c r="G36" t="s">
        <v>11</v>
      </c>
      <c r="H36" s="12">
        <v>1808.145</v>
      </c>
      <c r="I36" s="12">
        <v>0</v>
      </c>
      <c r="J36" s="12">
        <v>0</v>
      </c>
      <c r="K36" s="296">
        <v>1808.145</v>
      </c>
      <c r="L36" s="12">
        <v>1761.568</v>
      </c>
      <c r="M36" s="12">
        <v>0</v>
      </c>
      <c r="N36" s="12">
        <v>0</v>
      </c>
      <c r="O36" s="12">
        <v>44.625999999999998</v>
      </c>
      <c r="P36" s="296">
        <v>1.9510000000000005</v>
      </c>
      <c r="Q36" s="125" t="s">
        <v>514</v>
      </c>
      <c r="R36" t="s">
        <v>130</v>
      </c>
      <c r="S36" s="125">
        <v>12</v>
      </c>
    </row>
    <row r="37" spans="1:19" x14ac:dyDescent="0.3">
      <c r="A37" t="s">
        <v>1196</v>
      </c>
      <c r="B37" s="125">
        <v>332340</v>
      </c>
      <c r="C37" s="125">
        <v>150</v>
      </c>
      <c r="D37" t="s">
        <v>300</v>
      </c>
      <c r="E37" t="s">
        <v>167</v>
      </c>
      <c r="F37" t="s">
        <v>902</v>
      </c>
      <c r="G37" t="s">
        <v>5</v>
      </c>
      <c r="H37" s="12">
        <v>30972.558000000001</v>
      </c>
      <c r="I37" s="12">
        <v>0</v>
      </c>
      <c r="J37" s="12">
        <v>0</v>
      </c>
      <c r="K37" s="296">
        <v>30972.558000000001</v>
      </c>
      <c r="L37" s="12">
        <v>29589.717000000001</v>
      </c>
      <c r="M37" s="12">
        <v>0</v>
      </c>
      <c r="N37" s="12">
        <v>0</v>
      </c>
      <c r="O37" s="12">
        <v>1262.3240000000001</v>
      </c>
      <c r="P37" s="296">
        <v>120.51700000000028</v>
      </c>
      <c r="Q37" s="125" t="s">
        <v>514</v>
      </c>
      <c r="R37" t="s">
        <v>167</v>
      </c>
      <c r="S37" s="125">
        <v>12</v>
      </c>
    </row>
    <row r="38" spans="1:19" x14ac:dyDescent="0.3">
      <c r="A38" t="s">
        <v>1102</v>
      </c>
      <c r="B38" s="125">
        <v>331510</v>
      </c>
      <c r="C38" s="125">
        <v>169</v>
      </c>
      <c r="D38" t="s">
        <v>102</v>
      </c>
      <c r="E38" t="s">
        <v>131</v>
      </c>
      <c r="F38" t="s">
        <v>639</v>
      </c>
      <c r="G38" t="s">
        <v>11</v>
      </c>
      <c r="H38" s="12">
        <v>1942.7619999999999</v>
      </c>
      <c r="I38" s="12">
        <v>0</v>
      </c>
      <c r="J38" s="12">
        <v>0</v>
      </c>
      <c r="K38" s="296">
        <v>1942.7619999999999</v>
      </c>
      <c r="L38" s="12">
        <v>1893.1569999999999</v>
      </c>
      <c r="M38" s="12">
        <v>0</v>
      </c>
      <c r="N38" s="12">
        <v>0</v>
      </c>
      <c r="O38" s="12">
        <v>32.901000000000003</v>
      </c>
      <c r="P38" s="296">
        <v>16.704000000000015</v>
      </c>
      <c r="Q38" s="125" t="s">
        <v>514</v>
      </c>
      <c r="R38" t="s">
        <v>131</v>
      </c>
      <c r="S38" s="125">
        <v>12</v>
      </c>
    </row>
    <row r="39" spans="1:19" x14ac:dyDescent="0.3">
      <c r="A39" t="s">
        <v>1059</v>
      </c>
      <c r="B39" s="125">
        <v>331180</v>
      </c>
      <c r="C39" s="125">
        <v>2</v>
      </c>
      <c r="D39" t="s">
        <v>79</v>
      </c>
      <c r="E39" t="s">
        <v>581</v>
      </c>
      <c r="F39" t="s">
        <v>580</v>
      </c>
      <c r="G39" t="s">
        <v>14</v>
      </c>
      <c r="H39" s="12">
        <v>1083.9760000000001</v>
      </c>
      <c r="I39" s="12">
        <v>0</v>
      </c>
      <c r="J39" s="12">
        <v>0</v>
      </c>
      <c r="K39" s="296">
        <v>1083.9760000000001</v>
      </c>
      <c r="L39" s="12">
        <v>1005.504</v>
      </c>
      <c r="M39" s="12">
        <v>0</v>
      </c>
      <c r="N39" s="12">
        <v>0</v>
      </c>
      <c r="O39" s="12">
        <v>12.023999999999999</v>
      </c>
      <c r="P39" s="296">
        <v>66.448000000000093</v>
      </c>
      <c r="Q39" s="125" t="s">
        <v>514</v>
      </c>
      <c r="R39" t="s">
        <v>581</v>
      </c>
      <c r="S39" s="125">
        <v>12</v>
      </c>
    </row>
    <row r="40" spans="1:19" x14ac:dyDescent="0.3">
      <c r="A40" t="s">
        <v>1034</v>
      </c>
      <c r="B40" s="125">
        <v>331020</v>
      </c>
      <c r="C40" s="125">
        <v>412</v>
      </c>
      <c r="D40" t="s">
        <v>62</v>
      </c>
      <c r="E40" t="s">
        <v>63</v>
      </c>
      <c r="F40" t="s">
        <v>541</v>
      </c>
      <c r="G40" t="s">
        <v>9</v>
      </c>
      <c r="H40" s="12">
        <v>1950.6959999999999</v>
      </c>
      <c r="I40" s="12">
        <v>0</v>
      </c>
      <c r="J40" s="12">
        <v>0</v>
      </c>
      <c r="K40" s="296">
        <v>1950.6959999999999</v>
      </c>
      <c r="L40" s="12">
        <v>1781.46</v>
      </c>
      <c r="M40" s="12">
        <v>0</v>
      </c>
      <c r="N40" s="12">
        <v>46.234000000000002</v>
      </c>
      <c r="O40" s="12">
        <v>53.005000000000003</v>
      </c>
      <c r="P40" s="296">
        <v>69.996999999999872</v>
      </c>
      <c r="Q40" s="125" t="s">
        <v>514</v>
      </c>
      <c r="R40" t="s">
        <v>63</v>
      </c>
      <c r="S40" s="125">
        <v>12</v>
      </c>
    </row>
    <row r="41" spans="1:19" x14ac:dyDescent="0.3">
      <c r="A41" t="s">
        <v>1200</v>
      </c>
      <c r="B41" s="125">
        <v>332380</v>
      </c>
      <c r="C41" s="125">
        <v>254</v>
      </c>
      <c r="D41" t="s">
        <v>302</v>
      </c>
      <c r="E41" t="s">
        <v>306</v>
      </c>
      <c r="F41" t="s">
        <v>910</v>
      </c>
      <c r="G41" t="s">
        <v>10</v>
      </c>
      <c r="H41" s="12">
        <v>6183.857</v>
      </c>
      <c r="I41" s="12">
        <v>0</v>
      </c>
      <c r="J41" s="12">
        <v>0</v>
      </c>
      <c r="K41" s="296">
        <v>6183.857</v>
      </c>
      <c r="L41" s="12">
        <v>6206.9809999999998</v>
      </c>
      <c r="M41" s="12">
        <v>0</v>
      </c>
      <c r="N41" s="12">
        <v>0</v>
      </c>
      <c r="O41" s="12">
        <v>264.14800000000002</v>
      </c>
      <c r="P41" s="296">
        <v>-287.27199999999982</v>
      </c>
      <c r="Q41" s="125" t="s">
        <v>514</v>
      </c>
      <c r="R41" t="s">
        <v>306</v>
      </c>
      <c r="S41" s="125">
        <v>12</v>
      </c>
    </row>
    <row r="42" spans="1:19" x14ac:dyDescent="0.3">
      <c r="A42" t="s">
        <v>1103</v>
      </c>
      <c r="B42" s="125">
        <v>331520</v>
      </c>
      <c r="C42" s="125">
        <v>169</v>
      </c>
      <c r="D42" t="s">
        <v>102</v>
      </c>
      <c r="E42" t="s">
        <v>132</v>
      </c>
      <c r="F42" t="s">
        <v>687</v>
      </c>
      <c r="G42" t="s">
        <v>14</v>
      </c>
      <c r="H42" s="12">
        <v>1052.7619999999999</v>
      </c>
      <c r="I42" s="12">
        <v>0</v>
      </c>
      <c r="J42" s="12">
        <v>0</v>
      </c>
      <c r="K42" s="296">
        <v>1052.7619999999999</v>
      </c>
      <c r="L42" s="12">
        <v>991.41899999999998</v>
      </c>
      <c r="M42" s="12">
        <v>0</v>
      </c>
      <c r="N42" s="12">
        <v>0</v>
      </c>
      <c r="O42" s="12">
        <v>18.155000000000001</v>
      </c>
      <c r="P42" s="296">
        <v>43.18799999999996</v>
      </c>
      <c r="Q42" s="125" t="s">
        <v>514</v>
      </c>
      <c r="R42" t="s">
        <v>132</v>
      </c>
      <c r="S42" s="125">
        <v>12</v>
      </c>
    </row>
    <row r="43" spans="1:19" x14ac:dyDescent="0.3">
      <c r="A43" t="s">
        <v>1204</v>
      </c>
      <c r="B43" s="125">
        <v>332420</v>
      </c>
      <c r="C43" s="125">
        <v>408</v>
      </c>
      <c r="D43" t="s">
        <v>310</v>
      </c>
      <c r="E43" t="s">
        <v>311</v>
      </c>
      <c r="F43" t="s">
        <v>918</v>
      </c>
      <c r="G43" t="s">
        <v>9</v>
      </c>
      <c r="H43" s="12">
        <v>824.93899999999996</v>
      </c>
      <c r="I43" s="12">
        <v>0</v>
      </c>
      <c r="J43" s="12">
        <v>0</v>
      </c>
      <c r="K43" s="296">
        <v>824.93899999999996</v>
      </c>
      <c r="L43" s="12">
        <v>796.96699999999998</v>
      </c>
      <c r="M43" s="12">
        <v>0</v>
      </c>
      <c r="N43" s="12">
        <v>8.0289999999999999</v>
      </c>
      <c r="O43" s="12">
        <v>44.195</v>
      </c>
      <c r="P43" s="296">
        <v>-24.25200000000002</v>
      </c>
      <c r="Q43" s="125" t="s">
        <v>514</v>
      </c>
      <c r="R43" t="s">
        <v>311</v>
      </c>
      <c r="S43" s="125">
        <v>0</v>
      </c>
    </row>
    <row r="44" spans="1:19" x14ac:dyDescent="0.3">
      <c r="A44" t="s">
        <v>1104</v>
      </c>
      <c r="B44" s="125">
        <v>331530</v>
      </c>
      <c r="C44" s="125">
        <v>169</v>
      </c>
      <c r="D44" t="s">
        <v>102</v>
      </c>
      <c r="E44" t="s">
        <v>133</v>
      </c>
      <c r="F44" t="s">
        <v>621</v>
      </c>
      <c r="G44" t="s">
        <v>9</v>
      </c>
      <c r="H44" s="12">
        <v>0</v>
      </c>
      <c r="I44" s="12">
        <v>0</v>
      </c>
      <c r="J44" s="12">
        <v>0</v>
      </c>
      <c r="K44" s="296">
        <v>0</v>
      </c>
      <c r="L44" s="12">
        <v>1233.0719999999999</v>
      </c>
      <c r="M44" s="12">
        <v>0</v>
      </c>
      <c r="N44" s="12">
        <v>0</v>
      </c>
      <c r="O44" s="12">
        <v>0</v>
      </c>
      <c r="P44" s="296">
        <v>-1233.0719999999999</v>
      </c>
      <c r="Q44" s="125" t="s">
        <v>514</v>
      </c>
      <c r="R44" t="s">
        <v>133</v>
      </c>
      <c r="S44" s="125">
        <v>0</v>
      </c>
    </row>
    <row r="45" spans="1:19" x14ac:dyDescent="0.3">
      <c r="A45" t="s">
        <v>1105</v>
      </c>
      <c r="B45" s="125">
        <v>331540</v>
      </c>
      <c r="C45" s="125">
        <v>169</v>
      </c>
      <c r="D45" t="s">
        <v>102</v>
      </c>
      <c r="E45" t="s">
        <v>134</v>
      </c>
      <c r="F45" t="s">
        <v>689</v>
      </c>
      <c r="G45" t="s">
        <v>8</v>
      </c>
      <c r="H45" s="12">
        <v>771.68499999999995</v>
      </c>
      <c r="I45" s="12">
        <v>0</v>
      </c>
      <c r="J45" s="12">
        <v>0</v>
      </c>
      <c r="K45" s="296">
        <v>771.68499999999995</v>
      </c>
      <c r="L45" s="12">
        <v>732.7</v>
      </c>
      <c r="M45" s="12">
        <v>0</v>
      </c>
      <c r="N45" s="12">
        <v>0</v>
      </c>
      <c r="O45" s="12">
        <v>37.119999999999997</v>
      </c>
      <c r="P45" s="296">
        <v>1.8649999999999025</v>
      </c>
      <c r="Q45" s="125" t="s">
        <v>514</v>
      </c>
      <c r="R45" t="s">
        <v>134</v>
      </c>
      <c r="S45" s="125">
        <v>0</v>
      </c>
    </row>
    <row r="46" spans="1:19" x14ac:dyDescent="0.3">
      <c r="A46" t="s">
        <v>1206</v>
      </c>
      <c r="B46" s="125">
        <v>332440</v>
      </c>
      <c r="C46" s="125">
        <v>357</v>
      </c>
      <c r="D46" t="s">
        <v>314</v>
      </c>
      <c r="E46" t="s">
        <v>315</v>
      </c>
      <c r="F46" t="s">
        <v>923</v>
      </c>
      <c r="G46" t="s">
        <v>8</v>
      </c>
      <c r="H46" s="12">
        <v>655.10299999999995</v>
      </c>
      <c r="I46" s="12">
        <v>0</v>
      </c>
      <c r="J46" s="12">
        <v>0</v>
      </c>
      <c r="K46" s="296">
        <v>655.10299999999995</v>
      </c>
      <c r="L46" s="12">
        <v>594.66600000000005</v>
      </c>
      <c r="M46" s="12">
        <v>0</v>
      </c>
      <c r="N46" s="12">
        <v>0</v>
      </c>
      <c r="O46" s="12">
        <v>13.186999999999999</v>
      </c>
      <c r="P46" s="296">
        <v>47.249999999999901</v>
      </c>
      <c r="Q46" s="125" t="s">
        <v>514</v>
      </c>
      <c r="R46" t="s">
        <v>315</v>
      </c>
      <c r="S46" s="125">
        <v>12</v>
      </c>
    </row>
    <row r="47" spans="1:19" x14ac:dyDescent="0.3">
      <c r="A47" t="s">
        <v>1207</v>
      </c>
      <c r="B47" s="125">
        <v>332450</v>
      </c>
      <c r="C47" s="125">
        <v>662</v>
      </c>
      <c r="D47" t="s">
        <v>316</v>
      </c>
      <c r="E47" t="s">
        <v>317</v>
      </c>
      <c r="F47" t="s">
        <v>925</v>
      </c>
      <c r="G47" t="s">
        <v>6</v>
      </c>
      <c r="H47" s="12">
        <v>196.81899999999999</v>
      </c>
      <c r="I47" s="12">
        <v>0</v>
      </c>
      <c r="J47" s="12">
        <v>0</v>
      </c>
      <c r="K47" s="296">
        <v>196.81899999999999</v>
      </c>
      <c r="L47" s="12">
        <v>178.107</v>
      </c>
      <c r="M47" s="12">
        <v>0</v>
      </c>
      <c r="N47" s="12">
        <v>0</v>
      </c>
      <c r="O47" s="12">
        <v>12.54</v>
      </c>
      <c r="P47" s="296">
        <v>6.1719999999999899</v>
      </c>
      <c r="Q47" s="125" t="s">
        <v>514</v>
      </c>
      <c r="R47" t="s">
        <v>317</v>
      </c>
      <c r="S47" s="125">
        <v>12</v>
      </c>
    </row>
    <row r="48" spans="1:19" x14ac:dyDescent="0.3">
      <c r="A48" t="s">
        <v>1240</v>
      </c>
      <c r="B48" s="125">
        <v>332460</v>
      </c>
      <c r="C48" s="125">
        <v>24</v>
      </c>
      <c r="D48" t="s">
        <v>318</v>
      </c>
      <c r="E48" t="s">
        <v>319</v>
      </c>
      <c r="F48" t="s">
        <v>927</v>
      </c>
      <c r="G48" t="s">
        <v>13</v>
      </c>
      <c r="H48" s="12">
        <v>772.17100000000005</v>
      </c>
      <c r="I48" s="12">
        <v>0</v>
      </c>
      <c r="J48" s="12">
        <v>0</v>
      </c>
      <c r="K48" s="296">
        <v>772.17100000000005</v>
      </c>
      <c r="L48" s="12">
        <v>579.21400000000006</v>
      </c>
      <c r="M48" s="12">
        <v>0</v>
      </c>
      <c r="N48" s="12">
        <v>107.938</v>
      </c>
      <c r="O48" s="12">
        <v>33.866</v>
      </c>
      <c r="P48" s="296">
        <v>51.152999999999992</v>
      </c>
      <c r="Q48" s="125" t="s">
        <v>514</v>
      </c>
      <c r="R48" t="s">
        <v>319</v>
      </c>
      <c r="S48" s="125">
        <v>12</v>
      </c>
    </row>
    <row r="49" spans="1:20" x14ac:dyDescent="0.3">
      <c r="A49" t="s">
        <v>1239</v>
      </c>
      <c r="B49" s="125">
        <v>332470</v>
      </c>
      <c r="C49" s="125">
        <f>VLOOKUP(VLOOKUP(A49,'LOOKUP Sales reporting 05242023'!$A$1:$B$216,2,FALSE),'LOOKUP OPERATOR 05032023'!$A$1:$D$173,4,FALSE)</f>
        <v>659</v>
      </c>
      <c r="D49" t="s">
        <v>292</v>
      </c>
      <c r="F49" t="s">
        <v>1014</v>
      </c>
      <c r="G49" t="s">
        <v>6</v>
      </c>
      <c r="H49" s="12"/>
      <c r="I49" s="12"/>
      <c r="J49" s="12"/>
      <c r="K49" s="12"/>
      <c r="L49" s="12"/>
      <c r="M49" s="210"/>
      <c r="N49" s="12"/>
      <c r="O49" s="12"/>
      <c r="P49" s="12"/>
      <c r="R49" t="s">
        <v>293</v>
      </c>
      <c r="T49" s="125" t="s">
        <v>2126</v>
      </c>
    </row>
    <row r="50" spans="1:20" x14ac:dyDescent="0.3">
      <c r="A50" t="s">
        <v>1209</v>
      </c>
      <c r="B50" s="125">
        <v>332480</v>
      </c>
      <c r="C50" s="125">
        <v>425</v>
      </c>
      <c r="D50" t="s">
        <v>323</v>
      </c>
      <c r="E50" t="s">
        <v>324</v>
      </c>
      <c r="F50" t="s">
        <v>932</v>
      </c>
      <c r="G50" t="s">
        <v>6</v>
      </c>
      <c r="H50" s="12">
        <v>441.71899999999999</v>
      </c>
      <c r="I50" s="12">
        <v>0</v>
      </c>
      <c r="J50" s="12">
        <v>0</v>
      </c>
      <c r="K50" s="296">
        <v>441.71899999999999</v>
      </c>
      <c r="L50" s="12">
        <v>371.53699999999998</v>
      </c>
      <c r="M50" s="12">
        <v>0</v>
      </c>
      <c r="N50" s="12">
        <v>0</v>
      </c>
      <c r="O50" s="12">
        <v>20.640999999999998</v>
      </c>
      <c r="P50" s="296">
        <v>49.541000000000018</v>
      </c>
      <c r="Q50" s="125" t="s">
        <v>514</v>
      </c>
      <c r="R50" t="s">
        <v>324</v>
      </c>
      <c r="S50" s="125">
        <v>12</v>
      </c>
    </row>
    <row r="51" spans="1:20" x14ac:dyDescent="0.3">
      <c r="A51" t="s">
        <v>1035</v>
      </c>
      <c r="B51" s="125">
        <v>331030</v>
      </c>
      <c r="C51" s="125">
        <v>635</v>
      </c>
      <c r="D51" t="s">
        <v>64</v>
      </c>
      <c r="E51" t="s">
        <v>65</v>
      </c>
      <c r="F51" t="s">
        <v>543</v>
      </c>
      <c r="G51" t="s">
        <v>9</v>
      </c>
      <c r="H51" s="12">
        <v>218.92099999999999</v>
      </c>
      <c r="I51" s="12">
        <v>0</v>
      </c>
      <c r="J51" s="12">
        <v>0</v>
      </c>
      <c r="K51" s="296">
        <v>218.92099999999999</v>
      </c>
      <c r="L51" s="12">
        <v>196.09299999999999</v>
      </c>
      <c r="M51" s="12">
        <v>0</v>
      </c>
      <c r="N51" s="12">
        <v>2.4060000000000001</v>
      </c>
      <c r="O51" s="12">
        <v>5.7729999999999997</v>
      </c>
      <c r="P51" s="296">
        <v>14.649000000000004</v>
      </c>
      <c r="Q51" s="125" t="s">
        <v>514</v>
      </c>
      <c r="R51" t="s">
        <v>65</v>
      </c>
      <c r="S51" s="125">
        <v>12</v>
      </c>
    </row>
    <row r="52" spans="1:20" x14ac:dyDescent="0.3">
      <c r="A52" t="s">
        <v>1106</v>
      </c>
      <c r="B52" s="125">
        <v>331550</v>
      </c>
      <c r="C52" s="125">
        <v>169</v>
      </c>
      <c r="D52" t="s">
        <v>102</v>
      </c>
      <c r="E52" t="s">
        <v>135</v>
      </c>
      <c r="F52" t="s">
        <v>641</v>
      </c>
      <c r="G52" t="s">
        <v>9</v>
      </c>
      <c r="H52" s="12">
        <v>1853.9280000000001</v>
      </c>
      <c r="I52" s="12">
        <v>0</v>
      </c>
      <c r="J52" s="12">
        <v>0</v>
      </c>
      <c r="K52" s="296">
        <v>1853.9280000000001</v>
      </c>
      <c r="L52" s="12">
        <v>1816.614</v>
      </c>
      <c r="M52" s="12">
        <v>0</v>
      </c>
      <c r="N52" s="12">
        <v>0</v>
      </c>
      <c r="O52" s="12">
        <v>22.709</v>
      </c>
      <c r="P52" s="296">
        <v>14.605000000000079</v>
      </c>
      <c r="Q52" s="125" t="s">
        <v>514</v>
      </c>
      <c r="R52" t="s">
        <v>135</v>
      </c>
      <c r="S52" s="125">
        <v>12</v>
      </c>
    </row>
    <row r="53" spans="1:20" x14ac:dyDescent="0.3">
      <c r="A53" t="s">
        <v>1107</v>
      </c>
      <c r="B53" s="125">
        <v>331560</v>
      </c>
      <c r="C53" s="125">
        <v>169</v>
      </c>
      <c r="D53" t="s">
        <v>102</v>
      </c>
      <c r="E53" t="s">
        <v>396</v>
      </c>
      <c r="F53" t="s">
        <v>645</v>
      </c>
      <c r="G53" t="s">
        <v>9</v>
      </c>
      <c r="H53" s="12">
        <v>0</v>
      </c>
      <c r="I53" s="12">
        <v>0</v>
      </c>
      <c r="J53" s="12">
        <v>0</v>
      </c>
      <c r="K53" s="296">
        <v>0</v>
      </c>
      <c r="L53" s="12">
        <v>331.29899999999998</v>
      </c>
      <c r="M53" s="12">
        <v>0</v>
      </c>
      <c r="N53" s="12">
        <v>0</v>
      </c>
      <c r="O53" s="12">
        <v>0</v>
      </c>
      <c r="P53" s="296">
        <v>-331.29899999999998</v>
      </c>
      <c r="Q53" s="125" t="s">
        <v>514</v>
      </c>
      <c r="R53" t="s">
        <v>396</v>
      </c>
      <c r="S53" s="125">
        <v>12</v>
      </c>
    </row>
    <row r="54" spans="1:20" x14ac:dyDescent="0.3">
      <c r="A54" t="s">
        <v>1402</v>
      </c>
      <c r="B54" s="125">
        <v>332490</v>
      </c>
      <c r="C54" s="125">
        <f>VLOOKUP(VLOOKUP(A54,'LOOKUP Sales reporting 05242023'!$A$1:$B$216,2,FALSE),'LOOKUP OPERATOR 05032023'!$A$1:$D$173,4,FALSE)</f>
        <v>0</v>
      </c>
      <c r="D54" t="s">
        <v>325</v>
      </c>
      <c r="F54" t="s">
        <v>1274</v>
      </c>
      <c r="G54" t="s">
        <v>9</v>
      </c>
      <c r="H54" s="12"/>
      <c r="I54" s="12"/>
      <c r="J54" s="12"/>
      <c r="K54" s="12"/>
      <c r="L54" s="12"/>
      <c r="M54" s="12"/>
      <c r="N54" s="12"/>
      <c r="O54" s="12"/>
      <c r="P54" s="12"/>
      <c r="R54" t="s">
        <v>326</v>
      </c>
      <c r="T54" s="125" t="s">
        <v>2126</v>
      </c>
    </row>
    <row r="55" spans="1:20" x14ac:dyDescent="0.3">
      <c r="A55" t="s">
        <v>1201</v>
      </c>
      <c r="B55" s="125">
        <v>332390</v>
      </c>
      <c r="C55" s="125">
        <v>254</v>
      </c>
      <c r="D55" t="s">
        <v>302</v>
      </c>
      <c r="E55" t="s">
        <v>307</v>
      </c>
      <c r="F55" t="s">
        <v>912</v>
      </c>
      <c r="G55" t="s">
        <v>10</v>
      </c>
      <c r="H55" s="12">
        <v>5576.9380000000001</v>
      </c>
      <c r="I55" s="12">
        <v>0</v>
      </c>
      <c r="J55" s="12">
        <v>0</v>
      </c>
      <c r="K55" s="296">
        <v>5576.9380000000001</v>
      </c>
      <c r="L55" s="12">
        <v>5693.3419999999996</v>
      </c>
      <c r="M55" s="12">
        <v>0</v>
      </c>
      <c r="N55" s="12">
        <v>0</v>
      </c>
      <c r="O55" s="12">
        <v>248.15299999999999</v>
      </c>
      <c r="P55" s="296">
        <v>-364.55699999999956</v>
      </c>
      <c r="Q55" s="125" t="s">
        <v>514</v>
      </c>
      <c r="R55" t="s">
        <v>307</v>
      </c>
      <c r="S55" s="125">
        <v>12</v>
      </c>
    </row>
    <row r="56" spans="1:20" x14ac:dyDescent="0.3">
      <c r="A56" t="s">
        <v>1202</v>
      </c>
      <c r="B56" s="125">
        <v>332400</v>
      </c>
      <c r="C56" s="125">
        <v>254</v>
      </c>
      <c r="D56" t="s">
        <v>302</v>
      </c>
      <c r="E56" t="s">
        <v>308</v>
      </c>
      <c r="F56" t="s">
        <v>914</v>
      </c>
      <c r="G56" t="s">
        <v>10</v>
      </c>
      <c r="H56" s="12">
        <v>3360.6790000000001</v>
      </c>
      <c r="I56" s="12">
        <v>0</v>
      </c>
      <c r="J56" s="12">
        <v>0</v>
      </c>
      <c r="K56" s="296">
        <v>3360.6790000000001</v>
      </c>
      <c r="L56" s="12">
        <v>3249.4229999999998</v>
      </c>
      <c r="M56" s="12">
        <v>0</v>
      </c>
      <c r="N56" s="12">
        <v>0</v>
      </c>
      <c r="O56" s="12">
        <v>25.224</v>
      </c>
      <c r="P56" s="296">
        <v>86.032000000000309</v>
      </c>
      <c r="Q56" s="125" t="s">
        <v>514</v>
      </c>
      <c r="R56" t="s">
        <v>308</v>
      </c>
      <c r="S56" s="125">
        <v>12</v>
      </c>
    </row>
    <row r="57" spans="1:20" x14ac:dyDescent="0.3">
      <c r="A57" t="s">
        <v>1221</v>
      </c>
      <c r="B57" s="125">
        <v>332590</v>
      </c>
      <c r="C57" s="125">
        <v>447</v>
      </c>
      <c r="D57" t="s">
        <v>350</v>
      </c>
      <c r="E57" t="s">
        <v>351</v>
      </c>
      <c r="F57" t="s">
        <v>958</v>
      </c>
      <c r="G57" t="s">
        <v>6</v>
      </c>
      <c r="H57" s="12">
        <v>910.56299999999999</v>
      </c>
      <c r="I57" s="12">
        <v>0</v>
      </c>
      <c r="J57" s="12">
        <v>0</v>
      </c>
      <c r="K57" s="296">
        <v>910.56299999999999</v>
      </c>
      <c r="L57" s="12">
        <v>856.85599999999999</v>
      </c>
      <c r="M57" s="12">
        <v>0</v>
      </c>
      <c r="N57" s="12">
        <v>0</v>
      </c>
      <c r="O57" s="12">
        <v>23.863</v>
      </c>
      <c r="P57" s="296">
        <v>29.843999999999994</v>
      </c>
      <c r="Q57" s="125" t="s">
        <v>514</v>
      </c>
      <c r="R57" t="s">
        <v>351</v>
      </c>
      <c r="S57" s="125">
        <v>12</v>
      </c>
    </row>
    <row r="58" spans="1:20" x14ac:dyDescent="0.3">
      <c r="A58" t="s">
        <v>1210</v>
      </c>
      <c r="B58" s="125">
        <v>332500</v>
      </c>
      <c r="C58" s="125">
        <v>399</v>
      </c>
      <c r="D58" t="s">
        <v>327</v>
      </c>
      <c r="E58" t="s">
        <v>328</v>
      </c>
      <c r="F58" t="s">
        <v>934</v>
      </c>
      <c r="G58" t="s">
        <v>6</v>
      </c>
      <c r="H58" s="12">
        <v>599.30600000000004</v>
      </c>
      <c r="I58" s="12">
        <v>0</v>
      </c>
      <c r="J58" s="12">
        <v>0</v>
      </c>
      <c r="K58" s="296">
        <v>599.30600000000004</v>
      </c>
      <c r="L58" s="12">
        <v>499.92599999999999</v>
      </c>
      <c r="M58" s="12">
        <v>0</v>
      </c>
      <c r="N58" s="12">
        <v>0</v>
      </c>
      <c r="O58" s="12">
        <v>22.62</v>
      </c>
      <c r="P58" s="296">
        <v>76.760000000000048</v>
      </c>
      <c r="Q58" s="125" t="s">
        <v>514</v>
      </c>
      <c r="R58" t="s">
        <v>328</v>
      </c>
      <c r="S58" s="125">
        <v>12</v>
      </c>
    </row>
    <row r="59" spans="1:20" x14ac:dyDescent="0.3">
      <c r="A59" t="s">
        <v>1108</v>
      </c>
      <c r="B59" s="125">
        <v>331570</v>
      </c>
      <c r="C59" s="125">
        <v>169</v>
      </c>
      <c r="D59" t="s">
        <v>102</v>
      </c>
      <c r="E59" t="s">
        <v>136</v>
      </c>
      <c r="F59" t="s">
        <v>643</v>
      </c>
      <c r="G59" t="s">
        <v>9</v>
      </c>
      <c r="H59" s="12">
        <v>2285.828</v>
      </c>
      <c r="I59" s="12">
        <v>0</v>
      </c>
      <c r="J59" s="12">
        <v>0</v>
      </c>
      <c r="K59" s="296">
        <v>2285.828</v>
      </c>
      <c r="L59" s="12">
        <v>2291.29</v>
      </c>
      <c r="M59" s="12">
        <v>0</v>
      </c>
      <c r="N59" s="12">
        <v>0</v>
      </c>
      <c r="O59" s="12">
        <v>54.924999999999997</v>
      </c>
      <c r="P59" s="296">
        <v>-60.386999999999986</v>
      </c>
      <c r="Q59" s="125" t="s">
        <v>514</v>
      </c>
      <c r="R59" t="s">
        <v>136</v>
      </c>
      <c r="S59" s="125">
        <v>12</v>
      </c>
    </row>
    <row r="60" spans="1:20" x14ac:dyDescent="0.3">
      <c r="A60" t="s">
        <v>1212</v>
      </c>
      <c r="B60" s="125">
        <v>332520</v>
      </c>
      <c r="C60" s="125">
        <v>759</v>
      </c>
      <c r="D60" t="s">
        <v>331</v>
      </c>
      <c r="E60" t="s">
        <v>332</v>
      </c>
      <c r="F60" t="s">
        <v>938</v>
      </c>
      <c r="G60" t="s">
        <v>14</v>
      </c>
      <c r="H60" s="12">
        <v>109.637</v>
      </c>
      <c r="I60" s="12">
        <v>0</v>
      </c>
      <c r="J60" s="12">
        <v>0</v>
      </c>
      <c r="K60" s="296">
        <v>109.637</v>
      </c>
      <c r="L60" s="12">
        <v>99.774000000000001</v>
      </c>
      <c r="M60" s="12">
        <v>0</v>
      </c>
      <c r="N60" s="12">
        <v>0</v>
      </c>
      <c r="O60" s="12">
        <v>13.093</v>
      </c>
      <c r="P60" s="296">
        <v>-3.2300000000000004</v>
      </c>
      <c r="Q60" s="125" t="s">
        <v>514</v>
      </c>
      <c r="R60" t="s">
        <v>332</v>
      </c>
      <c r="S60" s="125">
        <v>12</v>
      </c>
    </row>
    <row r="61" spans="1:20" x14ac:dyDescent="0.3">
      <c r="A61" t="s">
        <v>1186</v>
      </c>
      <c r="B61" s="125">
        <v>332250</v>
      </c>
      <c r="C61" s="125">
        <v>343</v>
      </c>
      <c r="D61" t="s">
        <v>280</v>
      </c>
      <c r="E61" t="s">
        <v>283</v>
      </c>
      <c r="F61" t="s">
        <v>883</v>
      </c>
      <c r="G61" t="s">
        <v>9</v>
      </c>
      <c r="H61" s="12">
        <v>75.691999999999993</v>
      </c>
      <c r="I61" s="12">
        <v>0</v>
      </c>
      <c r="J61" s="12">
        <v>0</v>
      </c>
      <c r="K61" s="296">
        <v>75.691999999999993</v>
      </c>
      <c r="L61" s="12">
        <v>60.338000000000001</v>
      </c>
      <c r="M61" s="12">
        <v>0</v>
      </c>
      <c r="N61" s="12">
        <v>0</v>
      </c>
      <c r="O61" s="12">
        <v>2.0209999999999999</v>
      </c>
      <c r="P61" s="296">
        <v>13.332999999999991</v>
      </c>
      <c r="Q61" s="125" t="s">
        <v>514</v>
      </c>
      <c r="R61" t="s">
        <v>283</v>
      </c>
      <c r="S61" s="125">
        <v>12</v>
      </c>
    </row>
    <row r="62" spans="1:20" x14ac:dyDescent="0.3">
      <c r="A62" t="s">
        <v>1036</v>
      </c>
      <c r="B62" s="125">
        <v>331040</v>
      </c>
      <c r="C62" s="125">
        <v>293</v>
      </c>
      <c r="D62" t="s">
        <v>66</v>
      </c>
      <c r="E62" t="s">
        <v>67</v>
      </c>
      <c r="F62" t="s">
        <v>545</v>
      </c>
      <c r="G62" t="s">
        <v>4</v>
      </c>
      <c r="H62" s="12">
        <v>584.33699999999999</v>
      </c>
      <c r="I62" s="12">
        <v>0</v>
      </c>
      <c r="J62" s="12">
        <v>0</v>
      </c>
      <c r="K62" s="296">
        <v>584.33699999999999</v>
      </c>
      <c r="L62" s="12">
        <v>539.27200000000005</v>
      </c>
      <c r="M62" s="12">
        <v>0</v>
      </c>
      <c r="N62" s="12">
        <v>0</v>
      </c>
      <c r="O62" s="12">
        <v>99.204999999999998</v>
      </c>
      <c r="P62" s="296">
        <v>-54.140000000000057</v>
      </c>
      <c r="Q62" s="125" t="s">
        <v>514</v>
      </c>
      <c r="R62" t="s">
        <v>67</v>
      </c>
      <c r="S62" s="125">
        <v>12</v>
      </c>
    </row>
    <row r="63" spans="1:20" x14ac:dyDescent="0.3">
      <c r="A63" t="s">
        <v>1213</v>
      </c>
      <c r="B63" s="125">
        <v>332530</v>
      </c>
      <c r="C63" s="125">
        <v>364</v>
      </c>
      <c r="D63" t="s">
        <v>333</v>
      </c>
      <c r="E63" t="s">
        <v>334</v>
      </c>
      <c r="F63" t="s">
        <v>940</v>
      </c>
      <c r="G63" t="s">
        <v>14</v>
      </c>
      <c r="H63" s="12">
        <v>657.96199999999999</v>
      </c>
      <c r="I63" s="12">
        <v>0</v>
      </c>
      <c r="J63" s="12">
        <v>0</v>
      </c>
      <c r="K63" s="296">
        <v>657.96199999999999</v>
      </c>
      <c r="L63" s="12">
        <v>672.94</v>
      </c>
      <c r="M63" s="210">
        <v>0</v>
      </c>
      <c r="N63" s="12">
        <v>0</v>
      </c>
      <c r="O63" s="12">
        <v>21.399000000000001</v>
      </c>
      <c r="P63" s="296">
        <v>-36.377000000000066</v>
      </c>
      <c r="Q63" s="125" t="s">
        <v>514</v>
      </c>
      <c r="R63" t="s">
        <v>334</v>
      </c>
      <c r="S63" s="125">
        <v>12</v>
      </c>
    </row>
    <row r="64" spans="1:20" x14ac:dyDescent="0.3">
      <c r="A64" t="s">
        <v>1109</v>
      </c>
      <c r="B64" s="125">
        <v>331580</v>
      </c>
      <c r="C64" s="125">
        <v>169</v>
      </c>
      <c r="D64" t="s">
        <v>102</v>
      </c>
      <c r="E64" t="s">
        <v>137</v>
      </c>
      <c r="F64" t="s">
        <v>691</v>
      </c>
      <c r="G64" t="s">
        <v>9</v>
      </c>
      <c r="H64" s="12">
        <v>927.05</v>
      </c>
      <c r="I64" s="12">
        <v>0</v>
      </c>
      <c r="J64" s="12">
        <v>0</v>
      </c>
      <c r="K64" s="296">
        <v>927.05</v>
      </c>
      <c r="L64" s="12">
        <v>888.07</v>
      </c>
      <c r="M64" s="12">
        <v>0</v>
      </c>
      <c r="N64" s="12">
        <v>0</v>
      </c>
      <c r="O64" s="12">
        <v>24.248999999999999</v>
      </c>
      <c r="P64" s="296">
        <v>14.730999999999906</v>
      </c>
      <c r="Q64" s="125" t="s">
        <v>514</v>
      </c>
      <c r="R64" t="s">
        <v>137</v>
      </c>
      <c r="S64" s="125">
        <v>12</v>
      </c>
    </row>
    <row r="65" spans="1:19" x14ac:dyDescent="0.3">
      <c r="A65" t="s">
        <v>1214</v>
      </c>
      <c r="B65" s="125">
        <v>332550</v>
      </c>
      <c r="C65" s="125">
        <v>410</v>
      </c>
      <c r="D65" t="s">
        <v>335</v>
      </c>
      <c r="E65" t="s">
        <v>336</v>
      </c>
      <c r="F65" t="s">
        <v>942</v>
      </c>
      <c r="G65" t="s">
        <v>4</v>
      </c>
      <c r="H65" s="12">
        <v>457.33100000000002</v>
      </c>
      <c r="I65" s="12">
        <v>0</v>
      </c>
      <c r="J65" s="12">
        <v>0</v>
      </c>
      <c r="K65" s="296">
        <v>457.33100000000002</v>
      </c>
      <c r="L65" s="12">
        <v>340.625</v>
      </c>
      <c r="M65" s="12">
        <v>0</v>
      </c>
      <c r="N65" s="12">
        <v>45.715000000000003</v>
      </c>
      <c r="O65" s="12">
        <v>21.050999999999998</v>
      </c>
      <c r="P65" s="296">
        <v>49.940000000000012</v>
      </c>
      <c r="Q65" s="125" t="s">
        <v>514</v>
      </c>
      <c r="R65" t="s">
        <v>336</v>
      </c>
      <c r="S65" s="125">
        <v>12</v>
      </c>
    </row>
    <row r="66" spans="1:19" x14ac:dyDescent="0.3">
      <c r="A66" t="s">
        <v>1110</v>
      </c>
      <c r="B66" s="125">
        <v>331660</v>
      </c>
      <c r="C66" s="125">
        <v>169</v>
      </c>
      <c r="D66" t="s">
        <v>102</v>
      </c>
      <c r="E66" t="s">
        <v>1111</v>
      </c>
      <c r="F66" t="s">
        <v>645</v>
      </c>
      <c r="G66" t="s">
        <v>9</v>
      </c>
      <c r="H66" s="12">
        <v>5553.02</v>
      </c>
      <c r="I66" s="12">
        <v>0</v>
      </c>
      <c r="J66" s="12">
        <v>0</v>
      </c>
      <c r="K66" s="296">
        <v>5553.02</v>
      </c>
      <c r="L66" s="12">
        <v>2620.4319999999998</v>
      </c>
      <c r="M66" s="12">
        <v>0</v>
      </c>
      <c r="N66" s="12">
        <v>0</v>
      </c>
      <c r="O66" s="12">
        <v>157.262</v>
      </c>
      <c r="P66" s="296">
        <v>2775.3260000000005</v>
      </c>
      <c r="Q66" s="125" t="s">
        <v>514</v>
      </c>
      <c r="R66" t="s">
        <v>1111</v>
      </c>
      <c r="S66" s="125">
        <v>12</v>
      </c>
    </row>
    <row r="67" spans="1:19" x14ac:dyDescent="0.3">
      <c r="A67" t="s">
        <v>1112</v>
      </c>
      <c r="B67" s="125">
        <v>331670</v>
      </c>
      <c r="C67" s="125">
        <v>169</v>
      </c>
      <c r="D67" t="s">
        <v>102</v>
      </c>
      <c r="E67" t="s">
        <v>139</v>
      </c>
      <c r="F67" t="s">
        <v>659</v>
      </c>
      <c r="G67" t="s">
        <v>5</v>
      </c>
      <c r="H67" s="12">
        <v>0</v>
      </c>
      <c r="I67" s="12">
        <v>0</v>
      </c>
      <c r="J67" s="12">
        <v>0</v>
      </c>
      <c r="K67" s="296">
        <v>0</v>
      </c>
      <c r="L67" s="12">
        <v>1788.1759999999999</v>
      </c>
      <c r="M67" s="12">
        <v>0</v>
      </c>
      <c r="N67" s="12">
        <v>0</v>
      </c>
      <c r="O67" s="12">
        <v>0</v>
      </c>
      <c r="P67" s="296">
        <v>-1788.1759999999999</v>
      </c>
      <c r="Q67" s="125" t="s">
        <v>514</v>
      </c>
      <c r="R67" t="s">
        <v>139</v>
      </c>
      <c r="S67" s="125">
        <v>12</v>
      </c>
    </row>
    <row r="68" spans="1:19" x14ac:dyDescent="0.3">
      <c r="A68" t="s">
        <v>1215</v>
      </c>
      <c r="B68" s="125">
        <v>332560</v>
      </c>
      <c r="C68" s="125">
        <v>339</v>
      </c>
      <c r="D68" t="s">
        <v>1340</v>
      </c>
      <c r="E68" t="s">
        <v>338</v>
      </c>
      <c r="F68" t="s">
        <v>944</v>
      </c>
      <c r="G68" t="s">
        <v>4</v>
      </c>
      <c r="H68" s="12">
        <v>3151.3139999999999</v>
      </c>
      <c r="I68" s="12">
        <v>27.542999999999999</v>
      </c>
      <c r="J68" s="12">
        <v>0</v>
      </c>
      <c r="K68" s="296">
        <v>3178.857</v>
      </c>
      <c r="L68" s="12">
        <v>2879.25</v>
      </c>
      <c r="M68" s="12">
        <v>0</v>
      </c>
      <c r="N68" s="12">
        <v>0</v>
      </c>
      <c r="O68" s="12">
        <v>153.846</v>
      </c>
      <c r="P68" s="296">
        <v>145.76099999999997</v>
      </c>
      <c r="Q68" s="125" t="s">
        <v>514</v>
      </c>
      <c r="R68" t="s">
        <v>338</v>
      </c>
      <c r="S68" s="125">
        <v>12</v>
      </c>
    </row>
    <row r="69" spans="1:19" x14ac:dyDescent="0.3">
      <c r="A69" t="s">
        <v>1216</v>
      </c>
      <c r="B69" s="125">
        <v>332540</v>
      </c>
      <c r="C69" s="125">
        <v>749</v>
      </c>
      <c r="D69" t="s">
        <v>358</v>
      </c>
      <c r="E69" t="s">
        <v>359</v>
      </c>
      <c r="F69" t="s">
        <v>966</v>
      </c>
      <c r="G69" t="s">
        <v>4</v>
      </c>
      <c r="H69" s="12">
        <v>3536.9479999999999</v>
      </c>
      <c r="I69" s="12">
        <v>119.06</v>
      </c>
      <c r="J69" s="12">
        <v>0</v>
      </c>
      <c r="K69" s="296">
        <v>3656.0079999999998</v>
      </c>
      <c r="L69" s="12">
        <v>3389.9580000000001</v>
      </c>
      <c r="M69" s="12">
        <v>0</v>
      </c>
      <c r="N69" s="12">
        <v>1.9019999999999999</v>
      </c>
      <c r="O69" s="12">
        <v>88.391999999999996</v>
      </c>
      <c r="P69" s="296">
        <v>175.75599999999974</v>
      </c>
      <c r="Q69" s="125" t="s">
        <v>514</v>
      </c>
      <c r="R69" t="s">
        <v>359</v>
      </c>
      <c r="S69" s="125">
        <v>12</v>
      </c>
    </row>
    <row r="70" spans="1:19" x14ac:dyDescent="0.3">
      <c r="A70" t="s">
        <v>1113</v>
      </c>
      <c r="B70" s="125">
        <v>331590</v>
      </c>
      <c r="C70" s="125">
        <v>169</v>
      </c>
      <c r="D70" t="s">
        <v>102</v>
      </c>
      <c r="E70" t="s">
        <v>140</v>
      </c>
      <c r="F70" t="s">
        <v>648</v>
      </c>
      <c r="G70" t="s">
        <v>5</v>
      </c>
      <c r="H70" s="12">
        <v>2484.3829999999998</v>
      </c>
      <c r="I70" s="12">
        <v>0</v>
      </c>
      <c r="J70" s="12">
        <v>0</v>
      </c>
      <c r="K70" s="296">
        <v>2484.3829999999998</v>
      </c>
      <c r="L70" s="12">
        <v>2421.6190000000001</v>
      </c>
      <c r="M70" s="210">
        <v>0</v>
      </c>
      <c r="N70" s="12">
        <v>0</v>
      </c>
      <c r="O70" s="12">
        <v>43.252000000000002</v>
      </c>
      <c r="P70" s="296">
        <v>19.511999999999666</v>
      </c>
      <c r="Q70" s="125" t="s">
        <v>514</v>
      </c>
      <c r="R70" t="s">
        <v>140</v>
      </c>
      <c r="S70" s="125">
        <v>12</v>
      </c>
    </row>
    <row r="71" spans="1:19" x14ac:dyDescent="0.3">
      <c r="A71" t="s">
        <v>1114</v>
      </c>
      <c r="B71" s="125">
        <v>331600</v>
      </c>
      <c r="C71" s="125">
        <v>169</v>
      </c>
      <c r="D71" t="s">
        <v>102</v>
      </c>
      <c r="E71" t="s">
        <v>141</v>
      </c>
      <c r="F71" t="s">
        <v>650</v>
      </c>
      <c r="G71" t="s">
        <v>9</v>
      </c>
      <c r="H71" s="12">
        <v>1676.691</v>
      </c>
      <c r="I71" s="12">
        <v>0</v>
      </c>
      <c r="J71" s="12">
        <v>0</v>
      </c>
      <c r="K71" s="296">
        <v>1676.691</v>
      </c>
      <c r="L71" s="12">
        <v>1587.5650000000001</v>
      </c>
      <c r="M71" s="12">
        <v>0</v>
      </c>
      <c r="N71" s="12">
        <v>0</v>
      </c>
      <c r="O71" s="12">
        <v>33.92</v>
      </c>
      <c r="P71" s="296">
        <v>55.205999999999975</v>
      </c>
      <c r="Q71" s="125" t="s">
        <v>514</v>
      </c>
      <c r="R71" t="s">
        <v>141</v>
      </c>
      <c r="S71" s="125">
        <v>12</v>
      </c>
    </row>
    <row r="72" spans="1:19" x14ac:dyDescent="0.3">
      <c r="A72" t="s">
        <v>1115</v>
      </c>
      <c r="B72" s="125">
        <v>331610</v>
      </c>
      <c r="C72" s="125">
        <v>169</v>
      </c>
      <c r="D72" t="s">
        <v>102</v>
      </c>
      <c r="E72" t="s">
        <v>142</v>
      </c>
      <c r="F72" t="s">
        <v>652</v>
      </c>
      <c r="G72" t="s">
        <v>11</v>
      </c>
      <c r="H72" s="12">
        <v>2826.5</v>
      </c>
      <c r="I72" s="12">
        <v>0</v>
      </c>
      <c r="J72" s="12">
        <v>0</v>
      </c>
      <c r="K72" s="296">
        <v>2826.5</v>
      </c>
      <c r="L72" s="12">
        <v>2693.221</v>
      </c>
      <c r="M72" s="12">
        <v>0</v>
      </c>
      <c r="N72" s="12">
        <v>0</v>
      </c>
      <c r="O72" s="12">
        <v>33.481000000000002</v>
      </c>
      <c r="P72" s="296">
        <v>99.798000000000002</v>
      </c>
      <c r="Q72" s="125" t="s">
        <v>514</v>
      </c>
      <c r="R72" t="s">
        <v>142</v>
      </c>
      <c r="S72" s="125">
        <v>12</v>
      </c>
    </row>
    <row r="73" spans="1:19" x14ac:dyDescent="0.3">
      <c r="A73" t="s">
        <v>1068</v>
      </c>
      <c r="B73" s="125">
        <v>331240</v>
      </c>
      <c r="C73" s="125">
        <v>169</v>
      </c>
      <c r="D73" t="s">
        <v>102</v>
      </c>
      <c r="E73" t="s">
        <v>103</v>
      </c>
      <c r="F73" t="s">
        <v>603</v>
      </c>
      <c r="G73" t="s">
        <v>9</v>
      </c>
      <c r="H73" s="12">
        <v>0</v>
      </c>
      <c r="I73" s="12">
        <v>0</v>
      </c>
      <c r="J73" s="12">
        <v>0</v>
      </c>
      <c r="K73" s="296">
        <v>0</v>
      </c>
      <c r="L73" s="12">
        <v>1999.4459999999999</v>
      </c>
      <c r="M73" s="12">
        <v>0</v>
      </c>
      <c r="N73" s="12">
        <v>0</v>
      </c>
      <c r="O73" s="12">
        <v>0</v>
      </c>
      <c r="P73" s="296">
        <v>-1999.4459999999999</v>
      </c>
      <c r="Q73" s="125" t="s">
        <v>514</v>
      </c>
      <c r="R73" t="s">
        <v>103</v>
      </c>
      <c r="S73" s="125">
        <v>12</v>
      </c>
    </row>
    <row r="74" spans="1:19" x14ac:dyDescent="0.3">
      <c r="A74" t="s">
        <v>1116</v>
      </c>
      <c r="B74" s="125">
        <v>331620</v>
      </c>
      <c r="C74" s="125">
        <v>169</v>
      </c>
      <c r="D74" t="s">
        <v>102</v>
      </c>
      <c r="E74" t="s">
        <v>143</v>
      </c>
      <c r="F74" t="s">
        <v>693</v>
      </c>
      <c r="G74" t="s">
        <v>14</v>
      </c>
      <c r="H74" s="12">
        <v>422.32299999999998</v>
      </c>
      <c r="I74" s="12">
        <v>0</v>
      </c>
      <c r="J74" s="12">
        <v>0</v>
      </c>
      <c r="K74" s="296">
        <v>422.32299999999998</v>
      </c>
      <c r="L74" s="12">
        <v>399.12900000000002</v>
      </c>
      <c r="M74" s="210">
        <v>0</v>
      </c>
      <c r="N74" s="12">
        <v>0</v>
      </c>
      <c r="O74" s="12">
        <v>11.705</v>
      </c>
      <c r="P74" s="296">
        <v>11.48899999999996</v>
      </c>
      <c r="Q74" s="125" t="s">
        <v>514</v>
      </c>
      <c r="R74" t="s">
        <v>143</v>
      </c>
      <c r="S74" s="125">
        <v>12</v>
      </c>
    </row>
    <row r="75" spans="1:19" x14ac:dyDescent="0.3">
      <c r="A75" t="s">
        <v>1117</v>
      </c>
      <c r="B75" s="125">
        <v>331630</v>
      </c>
      <c r="C75" s="125">
        <v>169</v>
      </c>
      <c r="D75" t="s">
        <v>102</v>
      </c>
      <c r="E75" t="s">
        <v>144</v>
      </c>
      <c r="F75" t="s">
        <v>695</v>
      </c>
      <c r="G75" t="s">
        <v>5</v>
      </c>
      <c r="H75" s="12">
        <v>1047.4290000000001</v>
      </c>
      <c r="I75" s="12">
        <v>0</v>
      </c>
      <c r="J75" s="12">
        <v>0</v>
      </c>
      <c r="K75" s="296">
        <v>1047.4290000000001</v>
      </c>
      <c r="L75" s="12">
        <v>1031.473</v>
      </c>
      <c r="M75" s="12">
        <v>0</v>
      </c>
      <c r="N75" s="12">
        <v>0</v>
      </c>
      <c r="O75" s="12">
        <v>61.991999999999997</v>
      </c>
      <c r="P75" s="296">
        <v>-46.035999999999866</v>
      </c>
      <c r="Q75" s="125" t="s">
        <v>514</v>
      </c>
      <c r="R75" t="s">
        <v>144</v>
      </c>
      <c r="S75" s="125">
        <v>12</v>
      </c>
    </row>
    <row r="76" spans="1:19" x14ac:dyDescent="0.3">
      <c r="A76" t="s">
        <v>1118</v>
      </c>
      <c r="B76" s="125">
        <v>331640</v>
      </c>
      <c r="C76" s="125">
        <v>169</v>
      </c>
      <c r="D76" t="s">
        <v>102</v>
      </c>
      <c r="E76" t="s">
        <v>145</v>
      </c>
      <c r="F76" t="s">
        <v>654</v>
      </c>
      <c r="G76" t="s">
        <v>5</v>
      </c>
      <c r="H76" s="12">
        <v>1798.038</v>
      </c>
      <c r="I76" s="12">
        <v>0</v>
      </c>
      <c r="J76" s="12">
        <v>0</v>
      </c>
      <c r="K76" s="296">
        <v>1798.038</v>
      </c>
      <c r="L76" s="12">
        <v>1805.413</v>
      </c>
      <c r="M76" s="12">
        <v>0</v>
      </c>
      <c r="N76" s="12">
        <v>0</v>
      </c>
      <c r="O76" s="12">
        <v>53.255000000000003</v>
      </c>
      <c r="P76" s="296">
        <v>-60.63</v>
      </c>
      <c r="Q76" s="125" t="s">
        <v>514</v>
      </c>
      <c r="R76" t="s">
        <v>145</v>
      </c>
      <c r="S76" s="125">
        <v>12</v>
      </c>
    </row>
    <row r="77" spans="1:19" x14ac:dyDescent="0.3">
      <c r="A77" t="s">
        <v>1119</v>
      </c>
      <c r="B77" s="125">
        <v>331650</v>
      </c>
      <c r="C77" s="125">
        <v>169</v>
      </c>
      <c r="D77" t="s">
        <v>102</v>
      </c>
      <c r="E77" t="s">
        <v>146</v>
      </c>
      <c r="F77" t="s">
        <v>656</v>
      </c>
      <c r="G77" t="s">
        <v>11</v>
      </c>
      <c r="H77" s="12">
        <v>1586.002</v>
      </c>
      <c r="I77" s="12">
        <v>0</v>
      </c>
      <c r="J77" s="12">
        <v>0</v>
      </c>
      <c r="K77" s="296">
        <v>1586.002</v>
      </c>
      <c r="L77" s="12">
        <v>907.24400000000003</v>
      </c>
      <c r="M77" s="12">
        <v>0</v>
      </c>
      <c r="N77" s="12">
        <v>0</v>
      </c>
      <c r="O77" s="12">
        <v>63.988</v>
      </c>
      <c r="P77" s="296">
        <v>614.77</v>
      </c>
      <c r="Q77" s="125" t="s">
        <v>514</v>
      </c>
      <c r="R77" t="s">
        <v>146</v>
      </c>
      <c r="S77" s="125">
        <v>0</v>
      </c>
    </row>
    <row r="78" spans="1:19" x14ac:dyDescent="0.3">
      <c r="A78" t="s">
        <v>1060</v>
      </c>
      <c r="B78" s="125">
        <v>331190</v>
      </c>
      <c r="C78" s="125">
        <v>2</v>
      </c>
      <c r="D78" t="s">
        <v>79</v>
      </c>
      <c r="E78" t="s">
        <v>94</v>
      </c>
      <c r="F78" t="s">
        <v>567</v>
      </c>
      <c r="G78" t="s">
        <v>13</v>
      </c>
      <c r="H78" s="12">
        <v>3844.2910000000002</v>
      </c>
      <c r="I78" s="12">
        <v>6863.5230000000001</v>
      </c>
      <c r="J78" s="12">
        <v>0</v>
      </c>
      <c r="K78" s="296">
        <v>10707.814</v>
      </c>
      <c r="L78" s="12">
        <v>9903.0300000000007</v>
      </c>
      <c r="M78" s="12">
        <v>0</v>
      </c>
      <c r="N78" s="12">
        <v>0</v>
      </c>
      <c r="O78" s="12">
        <v>140.285</v>
      </c>
      <c r="P78" s="296">
        <v>664.49899999999968</v>
      </c>
      <c r="Q78" s="125" t="s">
        <v>514</v>
      </c>
      <c r="R78" t="s">
        <v>94</v>
      </c>
      <c r="S78" s="125">
        <v>0</v>
      </c>
    </row>
    <row r="79" spans="1:19" x14ac:dyDescent="0.3">
      <c r="A79" t="s">
        <v>1061</v>
      </c>
      <c r="B79" s="125">
        <v>331195</v>
      </c>
      <c r="C79" s="125">
        <v>2</v>
      </c>
      <c r="D79" t="s">
        <v>79</v>
      </c>
      <c r="E79" t="s">
        <v>95</v>
      </c>
      <c r="F79" t="s">
        <v>584</v>
      </c>
      <c r="G79" t="s">
        <v>7</v>
      </c>
      <c r="H79" s="12">
        <v>1403.944</v>
      </c>
      <c r="I79" s="12">
        <v>0</v>
      </c>
      <c r="J79" s="12">
        <v>0</v>
      </c>
      <c r="K79" s="296">
        <v>1403.944</v>
      </c>
      <c r="L79" s="12">
        <v>447.55799999999999</v>
      </c>
      <c r="M79" s="12">
        <v>0</v>
      </c>
      <c r="N79" s="12">
        <v>0</v>
      </c>
      <c r="O79" s="12">
        <v>20.065000000000001</v>
      </c>
      <c r="P79" s="296">
        <v>936.32099999999991</v>
      </c>
      <c r="Q79" s="125" t="s">
        <v>514</v>
      </c>
      <c r="R79" t="s">
        <v>95</v>
      </c>
      <c r="S79" s="125">
        <v>0</v>
      </c>
    </row>
    <row r="80" spans="1:19" x14ac:dyDescent="0.3">
      <c r="A80" t="s">
        <v>1187</v>
      </c>
      <c r="B80" s="125">
        <v>332260</v>
      </c>
      <c r="C80" s="125">
        <v>343</v>
      </c>
      <c r="D80" t="s">
        <v>280</v>
      </c>
      <c r="E80" t="s">
        <v>284</v>
      </c>
      <c r="F80" t="s">
        <v>885</v>
      </c>
      <c r="G80" t="s">
        <v>9</v>
      </c>
      <c r="H80" s="12">
        <v>280.92399999999998</v>
      </c>
      <c r="I80" s="12">
        <v>0</v>
      </c>
      <c r="J80" s="12">
        <v>0</v>
      </c>
      <c r="K80" s="296">
        <v>280.92399999999998</v>
      </c>
      <c r="L80" s="12">
        <v>274.05500000000001</v>
      </c>
      <c r="M80" s="12">
        <v>0</v>
      </c>
      <c r="N80" s="12">
        <v>3.6999999999999998E-2</v>
      </c>
      <c r="O80" s="12">
        <v>14.202999999999999</v>
      </c>
      <c r="P80" s="296">
        <v>-7.371000000000028</v>
      </c>
      <c r="Q80" s="125" t="s">
        <v>514</v>
      </c>
      <c r="R80" t="s">
        <v>284</v>
      </c>
      <c r="S80" s="125">
        <v>0</v>
      </c>
    </row>
    <row r="81" spans="1:20" x14ac:dyDescent="0.3">
      <c r="A81" t="s">
        <v>1120</v>
      </c>
      <c r="B81" s="125">
        <v>331680</v>
      </c>
      <c r="C81" s="125">
        <v>169</v>
      </c>
      <c r="D81" t="s">
        <v>102</v>
      </c>
      <c r="E81" t="s">
        <v>147</v>
      </c>
      <c r="F81" t="s">
        <v>659</v>
      </c>
      <c r="G81" t="s">
        <v>5</v>
      </c>
      <c r="H81" s="12">
        <v>3472.26</v>
      </c>
      <c r="I81" s="12">
        <v>0</v>
      </c>
      <c r="J81" s="12">
        <v>0</v>
      </c>
      <c r="K81" s="296">
        <v>3472.26</v>
      </c>
      <c r="L81" s="12">
        <v>1582.848</v>
      </c>
      <c r="M81" s="12">
        <v>0</v>
      </c>
      <c r="N81" s="12">
        <v>0</v>
      </c>
      <c r="O81" s="12">
        <v>91.534999999999997</v>
      </c>
      <c r="P81" s="296">
        <v>1797.8770000000002</v>
      </c>
      <c r="Q81" s="125" t="s">
        <v>514</v>
      </c>
      <c r="R81" t="s">
        <v>147</v>
      </c>
      <c r="S81" s="125">
        <v>12</v>
      </c>
    </row>
    <row r="82" spans="1:20" x14ac:dyDescent="0.3">
      <c r="A82" t="s">
        <v>1219</v>
      </c>
      <c r="B82" s="125">
        <v>332570</v>
      </c>
      <c r="C82" s="125">
        <f>VLOOKUP(VLOOKUP(A82,'LOOKUP Sales reporting 05242023'!$A$1:$B$216,2,FALSE),'LOOKUP OPERATOR 05032023'!$A$1:$D$173,4,FALSE)</f>
        <v>709</v>
      </c>
      <c r="D82" t="s">
        <v>346</v>
      </c>
      <c r="F82" t="s">
        <v>954</v>
      </c>
      <c r="G82" t="s">
        <v>14</v>
      </c>
      <c r="H82" s="12"/>
      <c r="I82" s="12"/>
      <c r="J82" s="12"/>
      <c r="K82" s="12"/>
      <c r="L82" s="12"/>
      <c r="M82" s="12"/>
      <c r="N82" s="12"/>
      <c r="O82" s="12"/>
      <c r="P82" s="12"/>
      <c r="R82" t="s">
        <v>347</v>
      </c>
      <c r="T82" s="125" t="s">
        <v>2126</v>
      </c>
    </row>
    <row r="83" spans="1:20" x14ac:dyDescent="0.3">
      <c r="A83" t="s">
        <v>1188</v>
      </c>
      <c r="B83" s="125">
        <v>332270</v>
      </c>
      <c r="C83" s="125">
        <v>343</v>
      </c>
      <c r="D83" t="s">
        <v>280</v>
      </c>
      <c r="E83" t="s">
        <v>285</v>
      </c>
      <c r="F83" t="s">
        <v>887</v>
      </c>
      <c r="G83" t="s">
        <v>9</v>
      </c>
      <c r="H83" s="12">
        <v>124.37</v>
      </c>
      <c r="I83" s="12">
        <v>0</v>
      </c>
      <c r="J83" s="12">
        <v>0</v>
      </c>
      <c r="K83" s="296">
        <v>124.37</v>
      </c>
      <c r="L83" s="12">
        <v>114.614</v>
      </c>
      <c r="M83" s="12">
        <v>0</v>
      </c>
      <c r="N83" s="12">
        <v>0.125</v>
      </c>
      <c r="O83" s="12">
        <v>11.428000000000001</v>
      </c>
      <c r="P83" s="296">
        <v>-1.7970000000000006</v>
      </c>
      <c r="Q83" s="125" t="s">
        <v>514</v>
      </c>
      <c r="R83" t="s">
        <v>285</v>
      </c>
      <c r="S83" s="125">
        <v>12</v>
      </c>
    </row>
    <row r="84" spans="1:20" x14ac:dyDescent="0.3">
      <c r="A84" t="s">
        <v>1042</v>
      </c>
      <c r="B84" s="125">
        <v>331050</v>
      </c>
      <c r="C84" s="125">
        <v>2</v>
      </c>
      <c r="D84" t="s">
        <v>79</v>
      </c>
      <c r="E84" t="s">
        <v>591</v>
      </c>
      <c r="F84" t="s">
        <v>590</v>
      </c>
      <c r="G84" t="s">
        <v>14</v>
      </c>
      <c r="H84" s="12">
        <v>633.11199999999997</v>
      </c>
      <c r="I84" s="12">
        <v>0</v>
      </c>
      <c r="J84" s="12">
        <v>0</v>
      </c>
      <c r="K84" s="296">
        <v>633.11199999999997</v>
      </c>
      <c r="L84" s="12">
        <v>597.61599999999999</v>
      </c>
      <c r="M84" s="12">
        <v>0</v>
      </c>
      <c r="N84" s="12">
        <v>0</v>
      </c>
      <c r="O84" s="12">
        <v>28.952000000000002</v>
      </c>
      <c r="P84" s="296">
        <v>6.5439999999999792</v>
      </c>
      <c r="Q84" s="125" t="s">
        <v>514</v>
      </c>
      <c r="R84" t="s">
        <v>591</v>
      </c>
      <c r="S84" s="125">
        <v>12</v>
      </c>
    </row>
    <row r="85" spans="1:20" x14ac:dyDescent="0.3">
      <c r="A85" t="s">
        <v>1220</v>
      </c>
      <c r="B85" s="125">
        <v>332580</v>
      </c>
      <c r="C85" s="125">
        <v>394</v>
      </c>
      <c r="D85" t="s">
        <v>348</v>
      </c>
      <c r="E85" t="s">
        <v>349</v>
      </c>
      <c r="F85" t="s">
        <v>956</v>
      </c>
      <c r="G85" t="s">
        <v>14</v>
      </c>
      <c r="H85" s="12">
        <v>49.948</v>
      </c>
      <c r="I85" s="12">
        <v>0</v>
      </c>
      <c r="J85" s="12">
        <v>0</v>
      </c>
      <c r="K85" s="296">
        <v>49.948</v>
      </c>
      <c r="L85" s="12">
        <v>53.643000000000001</v>
      </c>
      <c r="M85" s="12">
        <v>0</v>
      </c>
      <c r="N85" s="12">
        <v>0</v>
      </c>
      <c r="O85" s="12">
        <v>10.702</v>
      </c>
      <c r="P85" s="296">
        <v>-14.397</v>
      </c>
      <c r="Q85" s="125" t="s">
        <v>514</v>
      </c>
      <c r="R85" t="s">
        <v>349</v>
      </c>
      <c r="S85" s="125">
        <v>12</v>
      </c>
    </row>
    <row r="86" spans="1:20" x14ac:dyDescent="0.3">
      <c r="A86" t="s">
        <v>1222</v>
      </c>
      <c r="B86" s="125">
        <v>332600</v>
      </c>
      <c r="C86" s="125">
        <v>92</v>
      </c>
      <c r="D86" t="s">
        <v>352</v>
      </c>
      <c r="E86" t="s">
        <v>353</v>
      </c>
      <c r="F86" t="s">
        <v>960</v>
      </c>
      <c r="G86" t="s">
        <v>14</v>
      </c>
      <c r="H86" s="12">
        <v>1219.7529999999999</v>
      </c>
      <c r="I86" s="12">
        <v>0</v>
      </c>
      <c r="J86" s="12">
        <v>0</v>
      </c>
      <c r="K86" s="296">
        <v>1219.7529999999999</v>
      </c>
      <c r="L86" s="12">
        <v>1141.8900000000001</v>
      </c>
      <c r="M86" s="12">
        <v>0</v>
      </c>
      <c r="N86" s="12">
        <v>0</v>
      </c>
      <c r="O86" s="12">
        <v>28.672000000000001</v>
      </c>
      <c r="P86" s="296">
        <v>49.190999999999832</v>
      </c>
      <c r="Q86" s="125" t="s">
        <v>514</v>
      </c>
      <c r="R86" t="s">
        <v>353</v>
      </c>
      <c r="S86" s="125">
        <v>12</v>
      </c>
    </row>
    <row r="87" spans="1:20" x14ac:dyDescent="0.3">
      <c r="A87" t="s">
        <v>1223</v>
      </c>
      <c r="B87" s="125">
        <v>332610</v>
      </c>
      <c r="C87" s="125">
        <v>586</v>
      </c>
      <c r="D87" t="s">
        <v>354</v>
      </c>
      <c r="E87" t="s">
        <v>355</v>
      </c>
      <c r="F87" t="s">
        <v>962</v>
      </c>
      <c r="G87" t="s">
        <v>7</v>
      </c>
      <c r="H87" s="12">
        <v>388.411</v>
      </c>
      <c r="I87" s="12">
        <v>0</v>
      </c>
      <c r="J87" s="12">
        <v>0</v>
      </c>
      <c r="K87" s="296">
        <v>388.411</v>
      </c>
      <c r="L87" s="12">
        <v>307.72399999999999</v>
      </c>
      <c r="M87" s="210">
        <v>0</v>
      </c>
      <c r="N87" s="12">
        <v>5.2949999999999999</v>
      </c>
      <c r="O87" s="12">
        <v>38.177999999999997</v>
      </c>
      <c r="P87" s="296">
        <v>37.214000000000013</v>
      </c>
      <c r="Q87" s="125" t="s">
        <v>514</v>
      </c>
      <c r="R87" t="s">
        <v>355</v>
      </c>
      <c r="S87" s="125">
        <v>12</v>
      </c>
    </row>
    <row r="88" spans="1:20" x14ac:dyDescent="0.3">
      <c r="A88" t="s">
        <v>1121</v>
      </c>
      <c r="B88" s="125">
        <v>331685</v>
      </c>
      <c r="C88" s="125">
        <v>169</v>
      </c>
      <c r="D88" t="s">
        <v>102</v>
      </c>
      <c r="E88" t="s">
        <v>148</v>
      </c>
      <c r="F88" t="s">
        <v>697</v>
      </c>
      <c r="G88" t="s">
        <v>5</v>
      </c>
      <c r="H88" s="12">
        <v>822.47900000000004</v>
      </c>
      <c r="I88" s="12">
        <v>0</v>
      </c>
      <c r="J88" s="12">
        <v>0</v>
      </c>
      <c r="K88" s="296">
        <v>822.47900000000004</v>
      </c>
      <c r="L88" s="12">
        <v>797.57899999999995</v>
      </c>
      <c r="M88" s="12">
        <v>0</v>
      </c>
      <c r="N88" s="12">
        <v>0</v>
      </c>
      <c r="O88" s="12">
        <v>50.628</v>
      </c>
      <c r="P88" s="296">
        <v>-25.727999999999909</v>
      </c>
      <c r="Q88" s="125" t="s">
        <v>514</v>
      </c>
      <c r="R88" t="s">
        <v>148</v>
      </c>
      <c r="S88" s="125">
        <v>12</v>
      </c>
    </row>
    <row r="89" spans="1:20" x14ac:dyDescent="0.3">
      <c r="A89" t="s">
        <v>1227</v>
      </c>
      <c r="B89" s="125">
        <v>332630</v>
      </c>
      <c r="C89" s="125">
        <v>363</v>
      </c>
      <c r="D89" t="s">
        <v>362</v>
      </c>
      <c r="E89" t="s">
        <v>363</v>
      </c>
      <c r="F89" t="s">
        <v>977</v>
      </c>
      <c r="G89" t="s">
        <v>13</v>
      </c>
      <c r="H89" s="12">
        <v>389.72899999999998</v>
      </c>
      <c r="I89" s="12">
        <v>0</v>
      </c>
      <c r="J89" s="12">
        <v>0</v>
      </c>
      <c r="K89" s="296">
        <v>389.72899999999998</v>
      </c>
      <c r="L89" s="12">
        <v>361.18</v>
      </c>
      <c r="M89" s="12">
        <v>0</v>
      </c>
      <c r="N89" s="12">
        <v>0</v>
      </c>
      <c r="O89" s="12">
        <v>25.036999999999999</v>
      </c>
      <c r="P89" s="296">
        <v>3.5119999999999791</v>
      </c>
      <c r="Q89" s="125" t="s">
        <v>514</v>
      </c>
      <c r="R89" t="s">
        <v>363</v>
      </c>
      <c r="S89" s="125">
        <v>12</v>
      </c>
    </row>
    <row r="90" spans="1:20" x14ac:dyDescent="0.3">
      <c r="A90" t="s">
        <v>1062</v>
      </c>
      <c r="B90" s="125">
        <v>331200</v>
      </c>
      <c r="C90" s="125">
        <v>2</v>
      </c>
      <c r="D90" t="s">
        <v>79</v>
      </c>
      <c r="E90" t="s">
        <v>393</v>
      </c>
      <c r="F90" t="s">
        <v>587</v>
      </c>
      <c r="G90" t="s">
        <v>14</v>
      </c>
      <c r="H90" s="12">
        <v>0</v>
      </c>
      <c r="I90" s="12">
        <v>0</v>
      </c>
      <c r="J90" s="12">
        <v>0</v>
      </c>
      <c r="K90" s="296">
        <v>0</v>
      </c>
      <c r="L90" s="12">
        <v>403.41300000000001</v>
      </c>
      <c r="M90" s="12">
        <v>0</v>
      </c>
      <c r="N90" s="12">
        <v>0</v>
      </c>
      <c r="O90" s="12">
        <v>0</v>
      </c>
      <c r="P90" s="296">
        <v>-403.41300000000001</v>
      </c>
      <c r="Q90" s="125" t="s">
        <v>514</v>
      </c>
      <c r="R90" t="s">
        <v>393</v>
      </c>
      <c r="S90" s="125">
        <v>12</v>
      </c>
    </row>
    <row r="91" spans="1:20" x14ac:dyDescent="0.3">
      <c r="A91" t="s">
        <v>1063</v>
      </c>
      <c r="B91" s="125">
        <v>331210</v>
      </c>
      <c r="C91" s="125">
        <v>2</v>
      </c>
      <c r="D91" t="s">
        <v>79</v>
      </c>
      <c r="E91" t="s">
        <v>1064</v>
      </c>
      <c r="F91" t="s">
        <v>563</v>
      </c>
      <c r="G91" t="s">
        <v>13</v>
      </c>
      <c r="H91" s="12">
        <v>-70.256</v>
      </c>
      <c r="I91" s="12">
        <v>0</v>
      </c>
      <c r="J91" s="12">
        <v>0</v>
      </c>
      <c r="K91" s="296">
        <v>-70.256</v>
      </c>
      <c r="L91" s="12">
        <v>3342.335</v>
      </c>
      <c r="M91" s="12">
        <v>0</v>
      </c>
      <c r="N91" s="12">
        <v>0</v>
      </c>
      <c r="O91" s="12">
        <v>70.256</v>
      </c>
      <c r="P91" s="296">
        <v>-3482.8469999999998</v>
      </c>
      <c r="Q91" s="125" t="s">
        <v>514</v>
      </c>
      <c r="R91" t="s">
        <v>1064</v>
      </c>
      <c r="S91" s="125">
        <v>12</v>
      </c>
    </row>
    <row r="92" spans="1:20" x14ac:dyDescent="0.3">
      <c r="A92" t="s">
        <v>1122</v>
      </c>
      <c r="B92" s="125">
        <v>331690</v>
      </c>
      <c r="C92" s="125">
        <v>169</v>
      </c>
      <c r="D92" t="s">
        <v>102</v>
      </c>
      <c r="E92" t="s">
        <v>149</v>
      </c>
      <c r="F92" t="s">
        <v>661</v>
      </c>
      <c r="G92" t="s">
        <v>6</v>
      </c>
      <c r="H92" s="12">
        <v>3226.3679999999999</v>
      </c>
      <c r="I92" s="12">
        <v>0</v>
      </c>
      <c r="J92" s="12">
        <v>0</v>
      </c>
      <c r="K92" s="296">
        <v>3226.3679999999999</v>
      </c>
      <c r="L92" s="12">
        <v>3138.3249999999998</v>
      </c>
      <c r="M92" s="12">
        <v>0</v>
      </c>
      <c r="N92" s="12">
        <v>0</v>
      </c>
      <c r="O92" s="12">
        <v>44.911999999999999</v>
      </c>
      <c r="P92" s="296">
        <v>43.131000000000121</v>
      </c>
      <c r="Q92" s="125" t="s">
        <v>514</v>
      </c>
      <c r="R92" t="s">
        <v>149</v>
      </c>
      <c r="S92" s="125">
        <v>12</v>
      </c>
    </row>
    <row r="93" spans="1:20" x14ac:dyDescent="0.3">
      <c r="A93" t="s">
        <v>1065</v>
      </c>
      <c r="B93" s="125">
        <v>331220</v>
      </c>
      <c r="C93" s="125">
        <v>2</v>
      </c>
      <c r="D93" t="s">
        <v>79</v>
      </c>
      <c r="E93" t="s">
        <v>1066</v>
      </c>
      <c r="F93" t="s">
        <v>587</v>
      </c>
      <c r="G93" t="s">
        <v>14</v>
      </c>
      <c r="H93" s="12">
        <v>10226.163</v>
      </c>
      <c r="I93" s="12">
        <v>0</v>
      </c>
      <c r="J93" s="12">
        <v>0</v>
      </c>
      <c r="K93" s="296">
        <v>10226.163</v>
      </c>
      <c r="L93" s="12">
        <v>8524.2170000000006</v>
      </c>
      <c r="M93" s="12">
        <v>0</v>
      </c>
      <c r="N93" s="12">
        <v>0</v>
      </c>
      <c r="O93" s="12">
        <v>157.83699999999999</v>
      </c>
      <c r="P93" s="296">
        <v>1544.1089999999999</v>
      </c>
      <c r="Q93" s="125" t="s">
        <v>514</v>
      </c>
      <c r="R93" t="s">
        <v>1066</v>
      </c>
      <c r="S93" s="125">
        <v>12</v>
      </c>
    </row>
    <row r="94" spans="1:20" x14ac:dyDescent="0.3">
      <c r="A94" t="s">
        <v>1123</v>
      </c>
      <c r="B94" s="125">
        <v>331700</v>
      </c>
      <c r="C94" s="125">
        <v>169</v>
      </c>
      <c r="D94" t="s">
        <v>102</v>
      </c>
      <c r="E94" t="s">
        <v>150</v>
      </c>
      <c r="F94" t="s">
        <v>663</v>
      </c>
      <c r="G94" t="s">
        <v>9</v>
      </c>
      <c r="H94" s="12">
        <v>3599.2930000000001</v>
      </c>
      <c r="I94" s="12">
        <v>0</v>
      </c>
      <c r="J94" s="12">
        <v>0</v>
      </c>
      <c r="K94" s="296">
        <v>3599.2930000000001</v>
      </c>
      <c r="L94" s="12">
        <v>1701.14</v>
      </c>
      <c r="M94" s="12">
        <v>0</v>
      </c>
      <c r="N94" s="12">
        <v>0</v>
      </c>
      <c r="O94" s="12">
        <v>116.896</v>
      </c>
      <c r="P94" s="296">
        <v>1781.2570000000001</v>
      </c>
      <c r="Q94" s="125" t="s">
        <v>514</v>
      </c>
      <c r="R94" t="s">
        <v>150</v>
      </c>
      <c r="S94" s="125">
        <v>12</v>
      </c>
    </row>
    <row r="95" spans="1:20" x14ac:dyDescent="0.3">
      <c r="A95" t="s">
        <v>1069</v>
      </c>
      <c r="B95" s="125">
        <v>331250</v>
      </c>
      <c r="C95" s="125">
        <v>169</v>
      </c>
      <c r="D95" t="s">
        <v>102</v>
      </c>
      <c r="E95" t="s">
        <v>104</v>
      </c>
      <c r="F95" t="s">
        <v>605</v>
      </c>
      <c r="G95" t="s">
        <v>11</v>
      </c>
      <c r="H95" s="12">
        <v>1297.5899999999999</v>
      </c>
      <c r="I95" s="12">
        <v>0</v>
      </c>
      <c r="J95" s="12">
        <v>0</v>
      </c>
      <c r="K95" s="296">
        <v>1297.5899999999999</v>
      </c>
      <c r="L95" s="12">
        <v>1275.4829999999999</v>
      </c>
      <c r="M95" s="12">
        <v>0</v>
      </c>
      <c r="N95" s="12">
        <v>0</v>
      </c>
      <c r="O95" s="12">
        <v>33.340000000000003</v>
      </c>
      <c r="P95" s="296">
        <v>-11.233000000000033</v>
      </c>
      <c r="Q95" s="125" t="s">
        <v>514</v>
      </c>
      <c r="R95" t="s">
        <v>104</v>
      </c>
      <c r="S95" s="125">
        <v>12</v>
      </c>
    </row>
    <row r="96" spans="1:20" x14ac:dyDescent="0.3">
      <c r="A96" t="s">
        <v>1228</v>
      </c>
      <c r="B96" s="125">
        <v>332710</v>
      </c>
      <c r="C96" s="125">
        <f>VLOOKUP(VLOOKUP(A96,'LOOKUP Sales reporting 05242023'!$A$1:$B$216,2,FALSE),'LOOKUP OPERATOR 05032023'!$A$1:$D$173,4,FALSE)</f>
        <v>664</v>
      </c>
      <c r="D96" t="s">
        <v>364</v>
      </c>
      <c r="F96" t="s">
        <v>982</v>
      </c>
      <c r="G96" t="s">
        <v>9</v>
      </c>
      <c r="H96" s="12"/>
      <c r="I96" s="12"/>
      <c r="J96" s="12"/>
      <c r="K96" s="12"/>
      <c r="L96" s="12"/>
      <c r="M96" s="12"/>
      <c r="N96" s="12"/>
      <c r="O96" s="12"/>
      <c r="P96" s="12"/>
      <c r="R96" t="s">
        <v>365</v>
      </c>
      <c r="T96" s="125" t="s">
        <v>2126</v>
      </c>
    </row>
    <row r="97" spans="1:20" x14ac:dyDescent="0.3">
      <c r="A97" t="s">
        <v>1229</v>
      </c>
      <c r="B97" s="125">
        <v>332720</v>
      </c>
      <c r="C97" s="125">
        <v>344</v>
      </c>
      <c r="D97" t="s">
        <v>366</v>
      </c>
      <c r="E97" t="s">
        <v>367</v>
      </c>
      <c r="F97" t="s">
        <v>984</v>
      </c>
      <c r="G97" t="s">
        <v>9</v>
      </c>
      <c r="H97" s="12">
        <v>1226.904</v>
      </c>
      <c r="I97" s="12">
        <v>0</v>
      </c>
      <c r="J97" s="12">
        <v>0</v>
      </c>
      <c r="K97" s="296">
        <v>1226.904</v>
      </c>
      <c r="L97" s="12">
        <v>1119.2059999999999</v>
      </c>
      <c r="M97" s="12">
        <v>0</v>
      </c>
      <c r="N97" s="12">
        <v>17.963999999999999</v>
      </c>
      <c r="O97" s="12">
        <v>37.100999999999999</v>
      </c>
      <c r="P97" s="296">
        <v>52.633000000000095</v>
      </c>
      <c r="Q97" s="125" t="s">
        <v>514</v>
      </c>
      <c r="R97" t="s">
        <v>367</v>
      </c>
      <c r="S97" s="125">
        <v>12</v>
      </c>
    </row>
    <row r="98" spans="1:20" x14ac:dyDescent="0.3">
      <c r="A98" t="s">
        <v>1124</v>
      </c>
      <c r="B98" s="125">
        <v>331710</v>
      </c>
      <c r="C98" s="125">
        <v>169</v>
      </c>
      <c r="D98" t="s">
        <v>102</v>
      </c>
      <c r="E98" t="s">
        <v>151</v>
      </c>
      <c r="F98" t="s">
        <v>663</v>
      </c>
      <c r="G98" t="s">
        <v>9</v>
      </c>
      <c r="H98" s="12">
        <v>0</v>
      </c>
      <c r="I98" s="12">
        <v>0</v>
      </c>
      <c r="J98" s="12">
        <v>0</v>
      </c>
      <c r="K98" s="296">
        <v>0</v>
      </c>
      <c r="L98" s="12">
        <v>1026.133</v>
      </c>
      <c r="M98" s="12">
        <v>0</v>
      </c>
      <c r="N98" s="12">
        <v>0</v>
      </c>
      <c r="O98" s="12">
        <v>0</v>
      </c>
      <c r="P98" s="296">
        <v>-1026.133</v>
      </c>
      <c r="Q98" s="125" t="s">
        <v>514</v>
      </c>
      <c r="R98" t="s">
        <v>151</v>
      </c>
      <c r="S98" s="125">
        <v>12</v>
      </c>
    </row>
    <row r="99" spans="1:20" x14ac:dyDescent="0.3">
      <c r="A99" t="s">
        <v>1230</v>
      </c>
      <c r="B99" s="125">
        <v>332730</v>
      </c>
      <c r="C99" s="125">
        <v>729</v>
      </c>
      <c r="D99" t="s">
        <v>368</v>
      </c>
      <c r="E99" t="s">
        <v>369</v>
      </c>
      <c r="F99" t="s">
        <v>986</v>
      </c>
      <c r="G99" t="s">
        <v>6</v>
      </c>
      <c r="H99" s="12">
        <v>0</v>
      </c>
      <c r="I99" s="12">
        <v>156.81100000000001</v>
      </c>
      <c r="J99" s="12">
        <v>0</v>
      </c>
      <c r="K99" s="296">
        <v>156.81100000000001</v>
      </c>
      <c r="L99" s="12">
        <v>147.98599999999999</v>
      </c>
      <c r="M99" s="210">
        <v>0</v>
      </c>
      <c r="N99" s="12">
        <v>0</v>
      </c>
      <c r="O99" s="12">
        <v>0</v>
      </c>
      <c r="P99" s="296">
        <v>8.8250000000000171</v>
      </c>
      <c r="Q99" s="125" t="s">
        <v>514</v>
      </c>
      <c r="R99" t="s">
        <v>369</v>
      </c>
      <c r="S99" s="125">
        <v>12</v>
      </c>
    </row>
    <row r="100" spans="1:20" x14ac:dyDescent="0.3">
      <c r="A100" t="s">
        <v>1232</v>
      </c>
      <c r="B100" s="125">
        <v>332850</v>
      </c>
      <c r="C100" s="125">
        <v>741</v>
      </c>
      <c r="D100" t="s">
        <v>372</v>
      </c>
      <c r="E100" t="s">
        <v>373</v>
      </c>
      <c r="F100" t="s">
        <v>993</v>
      </c>
      <c r="G100" t="s">
        <v>5</v>
      </c>
      <c r="H100" s="12">
        <v>4059.4940000000001</v>
      </c>
      <c r="I100" s="12">
        <v>0</v>
      </c>
      <c r="J100" s="12">
        <v>0</v>
      </c>
      <c r="K100" s="296">
        <v>4059.4940000000001</v>
      </c>
      <c r="L100" s="12">
        <v>3896.6729999999998</v>
      </c>
      <c r="M100" s="210">
        <v>0</v>
      </c>
      <c r="N100" s="12">
        <v>4.968</v>
      </c>
      <c r="O100" s="12">
        <v>179.00899999999999</v>
      </c>
      <c r="P100" s="296">
        <v>-21.155999999999608</v>
      </c>
      <c r="Q100" s="125" t="s">
        <v>514</v>
      </c>
      <c r="R100" t="s">
        <v>373</v>
      </c>
      <c r="S100" s="125">
        <v>12</v>
      </c>
    </row>
    <row r="101" spans="1:20" x14ac:dyDescent="0.3">
      <c r="A101" t="s">
        <v>1233</v>
      </c>
      <c r="B101" s="125">
        <v>332860</v>
      </c>
      <c r="C101" s="125">
        <v>106</v>
      </c>
      <c r="D101" t="s">
        <v>374</v>
      </c>
      <c r="E101" t="s">
        <v>407</v>
      </c>
      <c r="F101" t="s">
        <v>995</v>
      </c>
      <c r="G101" t="s">
        <v>4</v>
      </c>
      <c r="H101" s="12">
        <v>46801.499000000003</v>
      </c>
      <c r="I101" s="12">
        <v>0</v>
      </c>
      <c r="J101" s="12">
        <v>0</v>
      </c>
      <c r="K101" s="296">
        <v>46801.499000000003</v>
      </c>
      <c r="L101" s="12">
        <v>45221.637999999999</v>
      </c>
      <c r="M101" s="12">
        <v>0</v>
      </c>
      <c r="N101" s="12">
        <v>0</v>
      </c>
      <c r="O101" s="12">
        <v>1021.526</v>
      </c>
      <c r="P101" s="296">
        <v>558.33500000000447</v>
      </c>
      <c r="Q101" s="125" t="s">
        <v>514</v>
      </c>
      <c r="R101" t="s">
        <v>407</v>
      </c>
      <c r="S101" s="125">
        <v>12</v>
      </c>
    </row>
    <row r="102" spans="1:20" x14ac:dyDescent="0.3">
      <c r="A102" t="s">
        <v>1235</v>
      </c>
      <c r="B102" s="125">
        <v>332880</v>
      </c>
      <c r="C102" s="125">
        <v>663</v>
      </c>
      <c r="D102" t="s">
        <v>377</v>
      </c>
      <c r="E102" t="s">
        <v>378</v>
      </c>
      <c r="F102" t="s">
        <v>1006</v>
      </c>
      <c r="G102" t="s">
        <v>14</v>
      </c>
      <c r="H102" s="12">
        <v>336.77</v>
      </c>
      <c r="I102" s="12">
        <v>0</v>
      </c>
      <c r="J102" s="12">
        <v>0</v>
      </c>
      <c r="K102" s="296">
        <v>336.77</v>
      </c>
      <c r="L102" s="12">
        <v>285.45600000000002</v>
      </c>
      <c r="M102" s="12">
        <v>0</v>
      </c>
      <c r="N102" s="12">
        <v>0</v>
      </c>
      <c r="O102" s="12">
        <v>7.93</v>
      </c>
      <c r="P102" s="296">
        <v>43.383999999999965</v>
      </c>
      <c r="Q102" s="125" t="s">
        <v>514</v>
      </c>
      <c r="R102" t="s">
        <v>378</v>
      </c>
      <c r="S102" s="125">
        <v>12</v>
      </c>
    </row>
    <row r="103" spans="1:20" x14ac:dyDescent="0.3">
      <c r="A103" t="s">
        <v>1203</v>
      </c>
      <c r="B103" s="125">
        <v>332410</v>
      </c>
      <c r="C103" s="125">
        <v>254</v>
      </c>
      <c r="D103" t="s">
        <v>302</v>
      </c>
      <c r="E103" t="s">
        <v>309</v>
      </c>
      <c r="F103" t="s">
        <v>916</v>
      </c>
      <c r="G103" t="s">
        <v>10</v>
      </c>
      <c r="H103" s="12">
        <v>6921.8239999999996</v>
      </c>
      <c r="I103" s="12">
        <v>0</v>
      </c>
      <c r="J103" s="12">
        <v>0</v>
      </c>
      <c r="K103" s="296">
        <v>6921.8239999999996</v>
      </c>
      <c r="L103" s="12">
        <v>6040.42</v>
      </c>
      <c r="M103" s="12">
        <v>0</v>
      </c>
      <c r="N103" s="12">
        <v>0</v>
      </c>
      <c r="O103" s="12">
        <v>421.11399999999998</v>
      </c>
      <c r="P103" s="296">
        <v>460.28999999999957</v>
      </c>
      <c r="Q103" s="125" t="s">
        <v>514</v>
      </c>
      <c r="R103" t="s">
        <v>309</v>
      </c>
      <c r="S103" s="125">
        <v>12</v>
      </c>
    </row>
    <row r="104" spans="1:20" x14ac:dyDescent="0.3">
      <c r="A104" t="s">
        <v>1125</v>
      </c>
      <c r="B104" s="125">
        <v>331730</v>
      </c>
      <c r="C104" s="125">
        <v>169</v>
      </c>
      <c r="D104" t="s">
        <v>102</v>
      </c>
      <c r="E104" t="s">
        <v>152</v>
      </c>
      <c r="F104" t="s">
        <v>699</v>
      </c>
      <c r="G104" t="s">
        <v>5</v>
      </c>
      <c r="H104" s="12">
        <v>630.404</v>
      </c>
      <c r="I104" s="12">
        <v>0</v>
      </c>
      <c r="J104" s="12">
        <v>0</v>
      </c>
      <c r="K104" s="296">
        <v>630.404</v>
      </c>
      <c r="L104" s="12">
        <v>607.77700000000004</v>
      </c>
      <c r="M104" s="210">
        <v>0</v>
      </c>
      <c r="N104" s="12">
        <v>0</v>
      </c>
      <c r="O104" s="12">
        <v>30.524000000000001</v>
      </c>
      <c r="P104" s="296">
        <v>-7.8970000000000482</v>
      </c>
      <c r="Q104" s="125" t="s">
        <v>514</v>
      </c>
      <c r="R104" t="s">
        <v>152</v>
      </c>
      <c r="S104" s="125">
        <v>12</v>
      </c>
    </row>
    <row r="105" spans="1:20" x14ac:dyDescent="0.3">
      <c r="A105" t="s">
        <v>1067</v>
      </c>
      <c r="B105" s="125">
        <v>331230</v>
      </c>
      <c r="C105" s="125">
        <v>2</v>
      </c>
      <c r="D105" t="s">
        <v>79</v>
      </c>
      <c r="E105" t="s">
        <v>101</v>
      </c>
      <c r="F105" t="s">
        <v>601</v>
      </c>
      <c r="G105" t="s">
        <v>13</v>
      </c>
      <c r="H105" s="12">
        <v>475.29899999999998</v>
      </c>
      <c r="I105" s="12">
        <v>0</v>
      </c>
      <c r="J105" s="12">
        <v>0</v>
      </c>
      <c r="K105" s="296">
        <v>475.29899999999998</v>
      </c>
      <c r="L105" s="12">
        <v>435.04300000000001</v>
      </c>
      <c r="M105" s="12">
        <v>0</v>
      </c>
      <c r="N105" s="12">
        <v>0</v>
      </c>
      <c r="O105" s="12">
        <v>9.9659999999999993</v>
      </c>
      <c r="P105" s="296">
        <v>30.289999999999971</v>
      </c>
      <c r="Q105" s="125" t="s">
        <v>514</v>
      </c>
      <c r="R105" t="s">
        <v>101</v>
      </c>
      <c r="S105" s="125">
        <v>12</v>
      </c>
    </row>
    <row r="106" spans="1:20" x14ac:dyDescent="0.3">
      <c r="A106" t="s">
        <v>1197</v>
      </c>
      <c r="B106" s="125">
        <v>332350</v>
      </c>
      <c r="C106" s="125">
        <v>254</v>
      </c>
      <c r="D106" t="s">
        <v>302</v>
      </c>
      <c r="E106" t="s">
        <v>303</v>
      </c>
      <c r="F106" t="s">
        <v>904</v>
      </c>
      <c r="G106" t="s">
        <v>10</v>
      </c>
      <c r="H106" s="12">
        <v>3923.627</v>
      </c>
      <c r="I106" s="12">
        <v>0</v>
      </c>
      <c r="J106" s="12">
        <v>0</v>
      </c>
      <c r="K106" s="296">
        <v>3923.627</v>
      </c>
      <c r="L106" s="12">
        <v>3681.53</v>
      </c>
      <c r="M106" s="12">
        <v>0</v>
      </c>
      <c r="N106" s="12">
        <v>0</v>
      </c>
      <c r="O106" s="12">
        <v>336.37299999999999</v>
      </c>
      <c r="P106" s="296">
        <v>-94.276000000000238</v>
      </c>
      <c r="Q106" s="125" t="s">
        <v>514</v>
      </c>
      <c r="R106" t="s">
        <v>303</v>
      </c>
      <c r="S106" s="125">
        <v>12</v>
      </c>
    </row>
    <row r="107" spans="1:20" x14ac:dyDescent="0.3">
      <c r="A107" t="s">
        <v>1236</v>
      </c>
      <c r="B107" s="125">
        <v>332890</v>
      </c>
      <c r="C107" s="125">
        <v>409</v>
      </c>
      <c r="D107" t="s">
        <v>379</v>
      </c>
      <c r="E107" t="s">
        <v>380</v>
      </c>
      <c r="F107" t="s">
        <v>1011</v>
      </c>
      <c r="G107" t="s">
        <v>5</v>
      </c>
      <c r="H107" s="12">
        <v>844.404</v>
      </c>
      <c r="I107" s="12">
        <v>0</v>
      </c>
      <c r="J107" s="12">
        <v>0</v>
      </c>
      <c r="K107" s="296">
        <v>844.404</v>
      </c>
      <c r="L107" s="12">
        <v>751.38300000000004</v>
      </c>
      <c r="M107" s="12">
        <v>0</v>
      </c>
      <c r="N107" s="12">
        <v>0</v>
      </c>
      <c r="O107" s="12">
        <v>47.402999999999999</v>
      </c>
      <c r="P107" s="296">
        <v>45.617999999999959</v>
      </c>
      <c r="Q107" s="125" t="s">
        <v>514</v>
      </c>
      <c r="R107" t="s">
        <v>380</v>
      </c>
      <c r="S107" s="125">
        <v>12</v>
      </c>
    </row>
    <row r="108" spans="1:20" x14ac:dyDescent="0.3">
      <c r="A108" t="s">
        <v>1126</v>
      </c>
      <c r="B108" s="125">
        <v>332900</v>
      </c>
      <c r="C108" s="125">
        <v>169</v>
      </c>
      <c r="D108" t="s">
        <v>102</v>
      </c>
      <c r="E108" t="s">
        <v>383</v>
      </c>
      <c r="F108" t="s">
        <v>667</v>
      </c>
      <c r="G108" t="s">
        <v>13</v>
      </c>
      <c r="H108" s="12">
        <v>6358.491</v>
      </c>
      <c r="I108" s="12">
        <v>0</v>
      </c>
      <c r="J108" s="12">
        <v>0</v>
      </c>
      <c r="K108" s="296">
        <v>6358.491</v>
      </c>
      <c r="L108" s="12">
        <v>5799.2079999999996</v>
      </c>
      <c r="M108" s="12">
        <v>0</v>
      </c>
      <c r="N108" s="12">
        <v>0</v>
      </c>
      <c r="O108" s="12">
        <v>148.07400000000001</v>
      </c>
      <c r="P108" s="296">
        <v>411.20900000000034</v>
      </c>
      <c r="Q108" s="125" t="s">
        <v>514</v>
      </c>
      <c r="R108" t="s">
        <v>383</v>
      </c>
      <c r="S108" s="125">
        <v>12</v>
      </c>
    </row>
    <row r="109" spans="1:20" x14ac:dyDescent="0.3">
      <c r="A109" t="s">
        <v>1146</v>
      </c>
      <c r="B109" s="125">
        <v>0</v>
      </c>
      <c r="C109" s="125">
        <f>VLOOKUP(VLOOKUP(A109,'LOOKUP Sales reporting 05242023'!$A$1:$B$216,2,FALSE),'LOOKUP OPERATOR 05032023'!$A$1:$D$173,4,FALSE)</f>
        <v>10</v>
      </c>
      <c r="D109" t="s">
        <v>749</v>
      </c>
      <c r="F109" t="s">
        <v>751</v>
      </c>
      <c r="G109" t="s">
        <v>7</v>
      </c>
      <c r="H109" s="12"/>
      <c r="I109" s="12"/>
      <c r="J109" s="12"/>
      <c r="K109" s="12"/>
      <c r="L109" s="12"/>
      <c r="M109" s="12"/>
      <c r="N109" s="12"/>
      <c r="O109" s="12"/>
      <c r="P109" s="12"/>
      <c r="R109" t="s">
        <v>505</v>
      </c>
      <c r="T109" s="125" t="s">
        <v>2126</v>
      </c>
    </row>
    <row r="110" spans="1:20" x14ac:dyDescent="0.3">
      <c r="A110" t="s">
        <v>1217</v>
      </c>
      <c r="B110" s="125">
        <v>0</v>
      </c>
      <c r="C110" s="125">
        <f>VLOOKUP(VLOOKUP(A110,'LOOKUP Sales reporting 05242023'!$A$1:$B$216,2,FALSE),'LOOKUP OPERATOR 05032023'!$A$1:$D$173,4,FALSE)</f>
        <v>100</v>
      </c>
      <c r="D110" t="s">
        <v>341</v>
      </c>
      <c r="F110" t="s">
        <v>947</v>
      </c>
      <c r="G110" t="s">
        <v>13</v>
      </c>
      <c r="H110" s="12"/>
      <c r="I110" s="12"/>
      <c r="J110" s="12"/>
      <c r="K110" s="12"/>
      <c r="L110" s="12"/>
      <c r="M110" s="12"/>
      <c r="N110" s="12"/>
      <c r="O110" s="12"/>
      <c r="P110" s="12"/>
      <c r="R110" t="s">
        <v>342</v>
      </c>
      <c r="T110" s="125" t="s">
        <v>2126</v>
      </c>
    </row>
    <row r="111" spans="1:20" x14ac:dyDescent="0.3">
      <c r="A111" t="s">
        <v>1133</v>
      </c>
      <c r="B111" s="125">
        <v>0</v>
      </c>
      <c r="C111" s="125">
        <f>VLOOKUP(VLOOKUP(A111,'LOOKUP Sales reporting 05242023'!$A$1:$B$216,2,FALSE),'LOOKUP OPERATOR 05032023'!$A$1:$D$173,4,FALSE)</f>
        <v>214</v>
      </c>
      <c r="D111" t="s">
        <v>168</v>
      </c>
      <c r="F111" t="s">
        <v>718</v>
      </c>
      <c r="G111" t="s">
        <v>10</v>
      </c>
      <c r="H111" s="12"/>
      <c r="I111" s="12"/>
      <c r="J111" s="12"/>
      <c r="K111" s="12"/>
      <c r="L111" s="12"/>
      <c r="M111" s="12"/>
      <c r="N111" s="12"/>
      <c r="O111" s="12"/>
      <c r="P111" s="12"/>
      <c r="R111" t="s">
        <v>717</v>
      </c>
      <c r="T111" s="125" t="s">
        <v>2126</v>
      </c>
    </row>
    <row r="112" spans="1:20" x14ac:dyDescent="0.3">
      <c r="A112" t="s">
        <v>1403</v>
      </c>
      <c r="B112" s="125">
        <v>0</v>
      </c>
      <c r="C112" s="125">
        <f>VLOOKUP(VLOOKUP(A112,'LOOKUP Sales reporting 05242023'!$A$1:$B$216,2,FALSE),'LOOKUP OPERATOR 05032023'!$A$1:$D$173,4,FALSE)</f>
        <v>0</v>
      </c>
      <c r="D112" t="s">
        <v>275</v>
      </c>
      <c r="F112" t="s">
        <v>875</v>
      </c>
      <c r="G112" t="s">
        <v>13</v>
      </c>
      <c r="H112" s="12"/>
      <c r="I112" s="12"/>
      <c r="J112" s="12"/>
      <c r="K112" s="12"/>
      <c r="L112" s="12"/>
      <c r="M112" s="210"/>
      <c r="N112" s="12"/>
      <c r="O112" s="12"/>
      <c r="P112" s="12"/>
      <c r="R112" t="s">
        <v>277</v>
      </c>
      <c r="T112" s="125" t="s">
        <v>2126</v>
      </c>
    </row>
    <row r="113" spans="1:20" x14ac:dyDescent="0.3">
      <c r="A113" t="s">
        <v>1404</v>
      </c>
      <c r="B113" s="125">
        <v>0</v>
      </c>
      <c r="C113" s="125">
        <f>VLOOKUP(VLOOKUP(A113,'LOOKUP Sales reporting 05242023'!$A$1:$B$216,2,FALSE),'LOOKUP OPERATOR 05032023'!$A$1:$D$173,4,FALSE)</f>
        <v>0</v>
      </c>
      <c r="D113" t="s">
        <v>1602</v>
      </c>
      <c r="F113" t="s">
        <v>973</v>
      </c>
      <c r="G113" t="s">
        <v>10</v>
      </c>
      <c r="H113" s="12"/>
      <c r="I113" s="12"/>
      <c r="J113" s="12"/>
      <c r="K113" s="12"/>
      <c r="L113" s="12"/>
      <c r="M113" s="12"/>
      <c r="N113" s="12"/>
      <c r="O113" s="12"/>
      <c r="P113" s="12"/>
      <c r="R113" t="s">
        <v>972</v>
      </c>
      <c r="T113" s="125" t="s">
        <v>2126</v>
      </c>
    </row>
    <row r="114" spans="1:20" x14ac:dyDescent="0.3">
      <c r="A114" t="s">
        <v>1208</v>
      </c>
      <c r="B114" s="125">
        <v>0</v>
      </c>
      <c r="C114" s="125">
        <f>VLOOKUP(VLOOKUP(A114,'LOOKUP Sales reporting 05242023'!$A$1:$B$216,2,FALSE),'LOOKUP OPERATOR 05032023'!$A$1:$D$173,4,FALSE)</f>
        <v>212</v>
      </c>
      <c r="D114" t="s">
        <v>1251</v>
      </c>
      <c r="F114" t="s">
        <v>825</v>
      </c>
      <c r="G114" t="s">
        <v>13</v>
      </c>
      <c r="H114" s="12"/>
      <c r="I114" s="12"/>
      <c r="J114" s="12"/>
      <c r="K114" s="12"/>
      <c r="L114" s="12"/>
      <c r="M114" s="12"/>
      <c r="N114" s="12"/>
      <c r="O114" s="12"/>
      <c r="P114" s="12"/>
      <c r="R114" t="s">
        <v>322</v>
      </c>
      <c r="T114" s="125" t="s">
        <v>2126</v>
      </c>
    </row>
    <row r="115" spans="1:20" x14ac:dyDescent="0.3">
      <c r="A115" t="s">
        <v>1405</v>
      </c>
      <c r="B115" s="125">
        <v>0</v>
      </c>
      <c r="C115" s="125">
        <f>VLOOKUP(VLOOKUP(A115,'LOOKUP Sales reporting 05242023'!$A$1:$B$216,2,FALSE),'LOOKUP OPERATOR 05032023'!$A$1:$D$173,4,FALSE)</f>
        <v>108</v>
      </c>
      <c r="D115" t="s">
        <v>1606</v>
      </c>
      <c r="F115" t="s">
        <v>561</v>
      </c>
      <c r="G115" t="s">
        <v>12</v>
      </c>
      <c r="H115" s="12"/>
      <c r="I115" s="12"/>
      <c r="J115" s="12"/>
      <c r="K115" s="12"/>
      <c r="L115" s="12"/>
      <c r="M115" s="12"/>
      <c r="N115" s="12"/>
      <c r="O115" s="12"/>
      <c r="P115" s="12"/>
      <c r="R115" t="s">
        <v>511</v>
      </c>
      <c r="T115" s="125" t="s">
        <v>2126</v>
      </c>
    </row>
    <row r="116" spans="1:20" x14ac:dyDescent="0.3">
      <c r="A116" t="s">
        <v>1163</v>
      </c>
      <c r="B116" s="125">
        <v>332650</v>
      </c>
      <c r="C116" s="125">
        <v>240</v>
      </c>
      <c r="D116" t="s">
        <v>239</v>
      </c>
      <c r="E116" t="s">
        <v>240</v>
      </c>
      <c r="F116" t="s">
        <v>816</v>
      </c>
      <c r="G116" t="s">
        <v>13</v>
      </c>
      <c r="H116" s="12">
        <v>1753.7750000000001</v>
      </c>
      <c r="I116" s="12">
        <v>0</v>
      </c>
      <c r="J116" s="12">
        <v>0</v>
      </c>
      <c r="K116" s="296">
        <v>1753.7750000000001</v>
      </c>
      <c r="L116" s="12">
        <v>1618.5060000000001</v>
      </c>
      <c r="M116" s="210">
        <v>0</v>
      </c>
      <c r="N116" s="12">
        <v>0</v>
      </c>
      <c r="O116" s="12">
        <v>68.489999999999995</v>
      </c>
      <c r="P116" s="296">
        <v>66.779000000000011</v>
      </c>
      <c r="Q116" s="125" t="s">
        <v>514</v>
      </c>
      <c r="R116" t="s">
        <v>240</v>
      </c>
      <c r="S116" s="125">
        <v>12</v>
      </c>
    </row>
    <row r="117" spans="1:20" x14ac:dyDescent="0.3">
      <c r="A117" t="s">
        <v>1237</v>
      </c>
      <c r="B117" s="125">
        <v>0</v>
      </c>
      <c r="C117" s="125">
        <f>VLOOKUP(VLOOKUP(A117,'LOOKUP Sales reporting 05242023'!$A$1:$B$216,2,FALSE),'LOOKUP OPERATOR 05032023'!$A$1:$D$173,4,FALSE)</f>
        <v>111</v>
      </c>
      <c r="D117" t="s">
        <v>1253</v>
      </c>
      <c r="F117" t="s">
        <v>825</v>
      </c>
      <c r="G117" t="s">
        <v>13</v>
      </c>
      <c r="H117" s="12"/>
      <c r="I117" s="12"/>
      <c r="J117" s="12"/>
      <c r="K117" s="12"/>
      <c r="L117" s="12"/>
      <c r="M117" s="12"/>
      <c r="N117" s="12"/>
      <c r="O117" s="12"/>
      <c r="P117" s="12"/>
      <c r="R117" t="s">
        <v>382</v>
      </c>
      <c r="T117" s="125" t="s">
        <v>2126</v>
      </c>
    </row>
    <row r="118" spans="1:20" x14ac:dyDescent="0.3">
      <c r="A118" t="s">
        <v>1408</v>
      </c>
      <c r="B118" s="125">
        <v>0</v>
      </c>
      <c r="C118" s="125">
        <f>VLOOKUP(VLOOKUP(A118,'LOOKUP Sales reporting 05242023'!$A$1:$B$216,2,FALSE),'LOOKUP OPERATOR 05032023'!$A$1:$D$173,4,FALSE)</f>
        <v>345</v>
      </c>
      <c r="D118" t="s">
        <v>1269</v>
      </c>
      <c r="F118" t="s">
        <v>561</v>
      </c>
      <c r="G118" t="s">
        <v>12</v>
      </c>
      <c r="H118" s="12"/>
      <c r="I118" s="12"/>
      <c r="J118" s="12"/>
      <c r="K118" s="12"/>
      <c r="L118" s="12"/>
      <c r="M118" s="12"/>
      <c r="N118" s="12"/>
      <c r="O118" s="12"/>
      <c r="P118" s="12"/>
      <c r="R118">
        <v>0</v>
      </c>
      <c r="T118" s="125" t="s">
        <v>2126</v>
      </c>
    </row>
    <row r="119" spans="1:20" x14ac:dyDescent="0.3">
      <c r="A119" t="s">
        <v>1409</v>
      </c>
      <c r="B119" s="125">
        <v>0</v>
      </c>
      <c r="C119" s="125">
        <f>VLOOKUP(VLOOKUP(A119,'LOOKUP Sales reporting 05242023'!$A$1:$B$216,2,FALSE),'LOOKUP OPERATOR 05032023'!$A$1:$D$173,4,FALSE)</f>
        <v>0</v>
      </c>
      <c r="D119" t="s">
        <v>487</v>
      </c>
      <c r="F119" t="s">
        <v>561</v>
      </c>
      <c r="G119" t="s">
        <v>12</v>
      </c>
      <c r="H119" s="12"/>
      <c r="I119" s="12"/>
      <c r="J119" s="12"/>
      <c r="K119" s="12"/>
      <c r="L119" s="12"/>
      <c r="M119" s="12"/>
      <c r="N119" s="12"/>
      <c r="O119" s="12"/>
      <c r="P119" s="12"/>
      <c r="R119" t="s">
        <v>487</v>
      </c>
      <c r="T119" s="125" t="s">
        <v>2126</v>
      </c>
    </row>
    <row r="120" spans="1:20" x14ac:dyDescent="0.3">
      <c r="A120" t="s">
        <v>1410</v>
      </c>
      <c r="B120" s="125">
        <v>0</v>
      </c>
      <c r="C120" s="125">
        <f>VLOOKUP(VLOOKUP(A120,'LOOKUP Sales reporting 05242023'!$A$1:$B$216,2,FALSE),'LOOKUP OPERATOR 05032023'!$A$1:$D$173,4,FALSE)</f>
        <v>0</v>
      </c>
      <c r="D120" t="s">
        <v>1618</v>
      </c>
      <c r="G120" t="s">
        <v>4</v>
      </c>
      <c r="H120" s="12"/>
      <c r="I120" s="12"/>
      <c r="J120" s="12"/>
      <c r="K120" s="12"/>
      <c r="L120" s="12"/>
      <c r="M120" s="12"/>
      <c r="N120" s="12"/>
      <c r="O120" s="12"/>
      <c r="P120" s="12"/>
      <c r="T120" s="125" t="s">
        <v>2126</v>
      </c>
    </row>
    <row r="121" spans="1:20" x14ac:dyDescent="0.3">
      <c r="A121" t="s">
        <v>1412</v>
      </c>
      <c r="B121" s="125">
        <v>0</v>
      </c>
      <c r="C121" s="125">
        <f>VLOOKUP(VLOOKUP(A121,'LOOKUP Sales reporting 05242023'!$A$1:$B$216,2,FALSE),'LOOKUP OPERATOR 05032023'!$A$1:$D$173,4,FALSE)</f>
        <v>0</v>
      </c>
      <c r="D121" t="s">
        <v>1341</v>
      </c>
      <c r="F121" t="s">
        <v>561</v>
      </c>
      <c r="G121" t="s">
        <v>12</v>
      </c>
      <c r="H121" s="12"/>
      <c r="I121" s="12"/>
      <c r="J121" s="12"/>
      <c r="K121" s="12"/>
      <c r="L121" s="12"/>
      <c r="M121" s="210"/>
      <c r="N121" s="12"/>
      <c r="O121" s="12"/>
      <c r="P121" s="12"/>
      <c r="R121" t="s">
        <v>1341</v>
      </c>
      <c r="T121" s="125" t="s">
        <v>2126</v>
      </c>
    </row>
    <row r="122" spans="1:20" x14ac:dyDescent="0.3">
      <c r="A122" t="s">
        <v>1413</v>
      </c>
      <c r="B122" s="125">
        <v>0</v>
      </c>
      <c r="C122" s="125">
        <f>VLOOKUP(VLOOKUP(A122,'LOOKUP Sales reporting 05242023'!$A$1:$B$216,2,FALSE),'LOOKUP OPERATOR 05032023'!$A$1:$D$173,4,FALSE)</f>
        <v>0</v>
      </c>
      <c r="D122" t="s">
        <v>1000</v>
      </c>
      <c r="G122" t="s">
        <v>4</v>
      </c>
      <c r="H122" s="12"/>
      <c r="I122" s="12"/>
      <c r="J122" s="12"/>
      <c r="K122" s="12"/>
      <c r="L122" s="12"/>
      <c r="M122" s="12"/>
      <c r="N122" s="12"/>
      <c r="O122" s="12"/>
      <c r="P122" s="12"/>
      <c r="T122" s="125" t="s">
        <v>2126</v>
      </c>
    </row>
    <row r="123" spans="1:20" x14ac:dyDescent="0.3">
      <c r="A123" t="s">
        <v>1129</v>
      </c>
      <c r="B123" s="125">
        <v>331760</v>
      </c>
      <c r="C123" s="125">
        <v>5</v>
      </c>
      <c r="D123" t="s">
        <v>158</v>
      </c>
      <c r="E123" t="s">
        <v>159</v>
      </c>
      <c r="F123" t="s">
        <v>707</v>
      </c>
      <c r="G123" t="s">
        <v>9</v>
      </c>
      <c r="H123" s="12">
        <v>2643.627</v>
      </c>
      <c r="I123" s="12">
        <v>0</v>
      </c>
      <c r="J123" s="12">
        <v>0</v>
      </c>
      <c r="K123" s="296">
        <v>2643.627</v>
      </c>
      <c r="L123" s="12">
        <v>2203.4290000000001</v>
      </c>
      <c r="M123" s="12">
        <v>0</v>
      </c>
      <c r="N123" s="12">
        <v>50.512</v>
      </c>
      <c r="O123" s="12">
        <v>27.273</v>
      </c>
      <c r="P123" s="296">
        <v>362.41299999999984</v>
      </c>
      <c r="Q123" s="125" t="s">
        <v>514</v>
      </c>
      <c r="R123" t="s">
        <v>159</v>
      </c>
      <c r="S123" s="125">
        <v>12</v>
      </c>
    </row>
    <row r="124" spans="1:20" x14ac:dyDescent="0.3">
      <c r="A124" t="s">
        <v>1414</v>
      </c>
      <c r="B124" s="125">
        <v>0</v>
      </c>
      <c r="C124" s="125">
        <f>VLOOKUP(VLOOKUP(A124,'LOOKUP Sales reporting 05242023'!$A$1:$B$216,2,FALSE),'LOOKUP OPERATOR 05032023'!$A$1:$D$173,4,FALSE)</f>
        <v>0</v>
      </c>
      <c r="D124" t="s">
        <v>1003</v>
      </c>
      <c r="F124" t="s">
        <v>561</v>
      </c>
      <c r="G124" t="s">
        <v>12</v>
      </c>
      <c r="H124" s="12"/>
      <c r="I124" s="12"/>
      <c r="J124" s="12"/>
      <c r="K124" s="12"/>
      <c r="L124" s="12"/>
      <c r="M124" s="12"/>
      <c r="N124" s="12"/>
      <c r="O124" s="12"/>
      <c r="P124" s="12"/>
      <c r="R124" t="s">
        <v>1003</v>
      </c>
      <c r="T124" s="125" t="s">
        <v>2126</v>
      </c>
    </row>
    <row r="125" spans="1:20" x14ac:dyDescent="0.3">
      <c r="A125" t="s">
        <v>1415</v>
      </c>
      <c r="B125" s="125">
        <v>0</v>
      </c>
      <c r="C125" s="125">
        <v>640</v>
      </c>
      <c r="D125" t="s">
        <v>1037</v>
      </c>
      <c r="E125" t="s">
        <v>1037</v>
      </c>
      <c r="F125" t="s">
        <v>561</v>
      </c>
      <c r="G125" t="s">
        <v>12</v>
      </c>
      <c r="H125" s="12">
        <v>431761</v>
      </c>
      <c r="I125" s="12">
        <v>80763</v>
      </c>
      <c r="J125" s="296">
        <f>1807-1807</f>
        <v>0</v>
      </c>
      <c r="K125" s="12">
        <v>512524</v>
      </c>
      <c r="L125" s="12"/>
      <c r="M125" s="210">
        <v>512524</v>
      </c>
      <c r="N125" s="12"/>
      <c r="O125" s="12"/>
      <c r="P125" s="12"/>
      <c r="Q125" s="125" t="s">
        <v>1038</v>
      </c>
      <c r="R125" t="s">
        <v>1039</v>
      </c>
      <c r="S125" s="125">
        <v>12</v>
      </c>
      <c r="T125" t="s">
        <v>2657</v>
      </c>
    </row>
    <row r="126" spans="1:20" x14ac:dyDescent="0.3">
      <c r="A126" t="s">
        <v>1416</v>
      </c>
      <c r="B126" s="125">
        <v>0</v>
      </c>
      <c r="C126" s="125">
        <v>0</v>
      </c>
      <c r="D126" t="s">
        <v>345</v>
      </c>
      <c r="E126" t="s">
        <v>345</v>
      </c>
      <c r="F126" t="s">
        <v>825</v>
      </c>
      <c r="G126" t="s">
        <v>13</v>
      </c>
      <c r="H126" s="12">
        <v>169189</v>
      </c>
      <c r="I126" s="12"/>
      <c r="J126" s="12">
        <v>0</v>
      </c>
      <c r="K126" s="12">
        <v>169189</v>
      </c>
      <c r="L126" s="12"/>
      <c r="M126" s="12">
        <v>169189</v>
      </c>
      <c r="N126" s="12"/>
      <c r="O126" s="12"/>
      <c r="P126" s="12"/>
      <c r="Q126" s="125" t="s">
        <v>1038</v>
      </c>
      <c r="R126" t="s">
        <v>1218</v>
      </c>
      <c r="S126" s="125">
        <v>12</v>
      </c>
    </row>
    <row r="127" spans="1:20" x14ac:dyDescent="0.3">
      <c r="A127" t="s">
        <v>1070</v>
      </c>
      <c r="B127" s="125">
        <v>331260</v>
      </c>
      <c r="C127" s="125">
        <v>169</v>
      </c>
      <c r="D127" t="s">
        <v>102</v>
      </c>
      <c r="E127" t="s">
        <v>105</v>
      </c>
      <c r="F127" t="s">
        <v>669</v>
      </c>
      <c r="G127" t="s">
        <v>14</v>
      </c>
      <c r="H127" s="12">
        <v>379.48200000000003</v>
      </c>
      <c r="I127" s="12">
        <v>0</v>
      </c>
      <c r="J127" s="12">
        <v>0</v>
      </c>
      <c r="K127" s="296">
        <v>379.48200000000003</v>
      </c>
      <c r="L127" s="12">
        <v>352.947</v>
      </c>
      <c r="M127" s="12">
        <v>0</v>
      </c>
      <c r="N127" s="12">
        <v>0</v>
      </c>
      <c r="O127" s="12">
        <v>20.617999999999999</v>
      </c>
      <c r="P127" s="296">
        <v>5.9170000000000265</v>
      </c>
      <c r="Q127" s="125" t="s">
        <v>514</v>
      </c>
      <c r="R127" t="s">
        <v>105</v>
      </c>
      <c r="S127" s="125">
        <v>0</v>
      </c>
    </row>
    <row r="128" spans="1:20" x14ac:dyDescent="0.3">
      <c r="A128" t="s">
        <v>1130</v>
      </c>
      <c r="B128" s="125">
        <v>331770</v>
      </c>
      <c r="C128" s="125">
        <v>747</v>
      </c>
      <c r="D128" t="s">
        <v>160</v>
      </c>
      <c r="E128" t="s">
        <v>161</v>
      </c>
      <c r="F128" t="s">
        <v>709</v>
      </c>
      <c r="G128" t="s">
        <v>14</v>
      </c>
      <c r="H128" s="12">
        <v>466.56700000000001</v>
      </c>
      <c r="I128" s="12">
        <v>0</v>
      </c>
      <c r="J128" s="12">
        <v>0</v>
      </c>
      <c r="K128" s="296">
        <v>466.56700000000001</v>
      </c>
      <c r="L128" s="12">
        <v>386.68599999999998</v>
      </c>
      <c r="M128" s="12">
        <v>0</v>
      </c>
      <c r="N128" s="12">
        <v>30.085999999999999</v>
      </c>
      <c r="O128" s="12">
        <v>0</v>
      </c>
      <c r="P128" s="296">
        <v>49.79500000000003</v>
      </c>
      <c r="Q128" s="125" t="s">
        <v>514</v>
      </c>
      <c r="R128" t="s">
        <v>161</v>
      </c>
      <c r="S128" s="125">
        <v>0</v>
      </c>
    </row>
    <row r="129" spans="1:19" x14ac:dyDescent="0.3">
      <c r="A129" t="s">
        <v>1131</v>
      </c>
      <c r="B129" s="125">
        <v>331750</v>
      </c>
      <c r="C129" s="125">
        <v>291</v>
      </c>
      <c r="D129" t="s">
        <v>162</v>
      </c>
      <c r="E129" t="s">
        <v>163</v>
      </c>
      <c r="F129" t="s">
        <v>711</v>
      </c>
      <c r="G129" t="s">
        <v>4</v>
      </c>
      <c r="H129" s="12">
        <v>333.387</v>
      </c>
      <c r="I129" s="12">
        <v>0</v>
      </c>
      <c r="J129" s="12">
        <v>0</v>
      </c>
      <c r="K129" s="296">
        <v>333.387</v>
      </c>
      <c r="L129" s="12">
        <v>292.53800000000001</v>
      </c>
      <c r="M129" s="12">
        <v>0</v>
      </c>
      <c r="N129" s="12">
        <v>0.54500000000000004</v>
      </c>
      <c r="O129" s="12">
        <v>33.753</v>
      </c>
      <c r="P129" s="296">
        <v>6.5509999999999877</v>
      </c>
      <c r="Q129" s="125" t="s">
        <v>514</v>
      </c>
      <c r="R129" t="s">
        <v>163</v>
      </c>
      <c r="S129" s="125">
        <v>0</v>
      </c>
    </row>
    <row r="130" spans="1:19" x14ac:dyDescent="0.3">
      <c r="A130" t="s">
        <v>1132</v>
      </c>
      <c r="B130" s="125">
        <v>331780</v>
      </c>
      <c r="C130" s="125">
        <v>337</v>
      </c>
      <c r="D130" t="s">
        <v>164</v>
      </c>
      <c r="E130" t="s">
        <v>165</v>
      </c>
      <c r="F130" t="s">
        <v>713</v>
      </c>
      <c r="G130" t="s">
        <v>9</v>
      </c>
      <c r="H130" s="12">
        <v>1074.789</v>
      </c>
      <c r="I130" s="12">
        <v>0</v>
      </c>
      <c r="J130" s="12">
        <v>0</v>
      </c>
      <c r="K130" s="296">
        <v>1074.789</v>
      </c>
      <c r="L130" s="12">
        <v>974.69200000000001</v>
      </c>
      <c r="M130" s="12">
        <v>0</v>
      </c>
      <c r="N130" s="12">
        <v>2.6040000000000001</v>
      </c>
      <c r="O130" s="12">
        <v>37.795999999999999</v>
      </c>
      <c r="P130" s="296">
        <v>59.696999999999981</v>
      </c>
      <c r="Q130" s="125" t="s">
        <v>514</v>
      </c>
      <c r="R130" t="s">
        <v>165</v>
      </c>
      <c r="S130" s="125">
        <v>12</v>
      </c>
    </row>
    <row r="131" spans="1:19" x14ac:dyDescent="0.3">
      <c r="A131" t="s">
        <v>1198</v>
      </c>
      <c r="B131" s="125">
        <v>332360</v>
      </c>
      <c r="C131" s="125">
        <v>254</v>
      </c>
      <c r="D131" t="s">
        <v>302</v>
      </c>
      <c r="E131" t="s">
        <v>304</v>
      </c>
      <c r="F131" t="s">
        <v>906</v>
      </c>
      <c r="G131" t="s">
        <v>10</v>
      </c>
      <c r="H131" s="12">
        <v>961.51599999999996</v>
      </c>
      <c r="I131" s="12">
        <v>0</v>
      </c>
      <c r="J131" s="12">
        <v>0</v>
      </c>
      <c r="K131" s="296">
        <v>961.51599999999996</v>
      </c>
      <c r="L131" s="12">
        <v>3042.2080000000001</v>
      </c>
      <c r="M131" s="12">
        <v>0</v>
      </c>
      <c r="N131" s="12">
        <v>0</v>
      </c>
      <c r="O131" s="12">
        <v>178.875</v>
      </c>
      <c r="P131" s="296">
        <v>-2259.567</v>
      </c>
      <c r="Q131" s="125" t="s">
        <v>514</v>
      </c>
      <c r="R131" t="s">
        <v>304</v>
      </c>
      <c r="S131" s="125">
        <v>12</v>
      </c>
    </row>
    <row r="132" spans="1:19" x14ac:dyDescent="0.3">
      <c r="A132" t="s">
        <v>1134</v>
      </c>
      <c r="B132" s="125">
        <v>331790</v>
      </c>
      <c r="C132" s="125">
        <v>420</v>
      </c>
      <c r="D132" t="s">
        <v>170</v>
      </c>
      <c r="E132" t="s">
        <v>171</v>
      </c>
      <c r="F132" t="s">
        <v>720</v>
      </c>
      <c r="G132" t="s">
        <v>14</v>
      </c>
      <c r="H132" s="12">
        <v>83.197999999999993</v>
      </c>
      <c r="I132" s="12">
        <v>0</v>
      </c>
      <c r="J132" s="12">
        <v>0</v>
      </c>
      <c r="K132" s="296">
        <v>83.197999999999993</v>
      </c>
      <c r="L132" s="12">
        <v>293.26100000000002</v>
      </c>
      <c r="M132" s="12">
        <v>0</v>
      </c>
      <c r="N132" s="12">
        <v>5.04</v>
      </c>
      <c r="O132" s="12">
        <v>8.1020000000000003</v>
      </c>
      <c r="P132" s="296">
        <v>-223.20500000000004</v>
      </c>
      <c r="Q132" s="125" t="s">
        <v>514</v>
      </c>
      <c r="R132" t="s">
        <v>171</v>
      </c>
      <c r="S132" s="125">
        <v>12</v>
      </c>
    </row>
    <row r="133" spans="1:19" x14ac:dyDescent="0.3">
      <c r="A133" t="s">
        <v>1071</v>
      </c>
      <c r="B133" s="125">
        <v>331800</v>
      </c>
      <c r="C133" s="125">
        <v>169</v>
      </c>
      <c r="D133" t="s">
        <v>102</v>
      </c>
      <c r="E133" t="s">
        <v>1072</v>
      </c>
      <c r="F133" t="s">
        <v>607</v>
      </c>
      <c r="G133" t="s">
        <v>9</v>
      </c>
      <c r="H133" s="12">
        <v>42057.321000000004</v>
      </c>
      <c r="I133" s="12">
        <v>0</v>
      </c>
      <c r="J133" s="12">
        <v>0</v>
      </c>
      <c r="K133" s="296">
        <v>42057.321000000004</v>
      </c>
      <c r="L133" s="12">
        <v>41174.125999999997</v>
      </c>
      <c r="M133" s="12">
        <v>0</v>
      </c>
      <c r="N133" s="12">
        <v>0</v>
      </c>
      <c r="O133" s="12">
        <v>884.74699999999996</v>
      </c>
      <c r="P133" s="296">
        <v>-1.5519999999929723</v>
      </c>
      <c r="Q133" s="125" t="s">
        <v>514</v>
      </c>
      <c r="R133" t="s">
        <v>1072</v>
      </c>
      <c r="S133" s="125">
        <v>12</v>
      </c>
    </row>
    <row r="134" spans="1:19" x14ac:dyDescent="0.3">
      <c r="A134" t="s">
        <v>1043</v>
      </c>
      <c r="B134" s="125">
        <v>331060</v>
      </c>
      <c r="C134" s="125">
        <v>2</v>
      </c>
      <c r="D134" t="s">
        <v>79</v>
      </c>
      <c r="E134" t="s">
        <v>594</v>
      </c>
      <c r="F134" t="s">
        <v>593</v>
      </c>
      <c r="G134" t="s">
        <v>14</v>
      </c>
      <c r="H134" s="12">
        <v>514.38699999999994</v>
      </c>
      <c r="I134" s="12">
        <v>0</v>
      </c>
      <c r="J134" s="12">
        <v>0</v>
      </c>
      <c r="K134" s="296">
        <v>514.38699999999994</v>
      </c>
      <c r="L134" s="12">
        <v>473.58300000000003</v>
      </c>
      <c r="M134" s="12">
        <v>0</v>
      </c>
      <c r="N134" s="12">
        <v>0</v>
      </c>
      <c r="O134" s="12">
        <v>3.113</v>
      </c>
      <c r="P134" s="296">
        <v>37.690999999999917</v>
      </c>
      <c r="Q134" s="125" t="s">
        <v>514</v>
      </c>
      <c r="R134" t="s">
        <v>594</v>
      </c>
      <c r="S134" s="125">
        <v>12</v>
      </c>
    </row>
    <row r="135" spans="1:19" x14ac:dyDescent="0.3">
      <c r="A135" t="s">
        <v>1143</v>
      </c>
      <c r="B135" s="125">
        <v>0</v>
      </c>
      <c r="C135" s="125">
        <v>8</v>
      </c>
      <c r="D135" t="s">
        <v>188</v>
      </c>
      <c r="E135" t="s">
        <v>188</v>
      </c>
      <c r="F135" t="s">
        <v>561</v>
      </c>
      <c r="G135" t="s">
        <v>12</v>
      </c>
      <c r="H135" s="12">
        <v>1879276</v>
      </c>
      <c r="I135" s="12">
        <v>351705</v>
      </c>
      <c r="J135" s="12">
        <v>687</v>
      </c>
      <c r="K135" s="12">
        <v>2231668</v>
      </c>
      <c r="L135" s="12">
        <v>1922934</v>
      </c>
      <c r="M135" s="12">
        <v>199109</v>
      </c>
      <c r="N135" s="12">
        <v>0</v>
      </c>
      <c r="O135" s="12">
        <v>6956</v>
      </c>
      <c r="P135" s="12">
        <v>102669</v>
      </c>
      <c r="Q135" s="125" t="s">
        <v>1038</v>
      </c>
      <c r="R135" t="s">
        <v>503</v>
      </c>
      <c r="S135" s="125">
        <v>12</v>
      </c>
    </row>
    <row r="136" spans="1:19" x14ac:dyDescent="0.3">
      <c r="A136" t="s">
        <v>1135</v>
      </c>
      <c r="B136" s="125">
        <v>331810</v>
      </c>
      <c r="C136" s="125">
        <v>767</v>
      </c>
      <c r="D136" t="s">
        <v>722</v>
      </c>
      <c r="E136" t="s">
        <v>173</v>
      </c>
      <c r="F136" t="s">
        <v>723</v>
      </c>
      <c r="G136" t="s">
        <v>14</v>
      </c>
      <c r="H136" s="12">
        <v>79.465999999999994</v>
      </c>
      <c r="I136" s="12">
        <v>0</v>
      </c>
      <c r="J136" s="12">
        <v>0</v>
      </c>
      <c r="K136" s="296">
        <v>79.465999999999994</v>
      </c>
      <c r="L136" s="12">
        <v>76.878</v>
      </c>
      <c r="M136" s="12">
        <v>0</v>
      </c>
      <c r="N136" s="12">
        <v>0</v>
      </c>
      <c r="O136" s="12">
        <v>2.4860000000000002</v>
      </c>
      <c r="P136" s="296">
        <v>0.10199999999999365</v>
      </c>
      <c r="Q136" s="125" t="s">
        <v>514</v>
      </c>
      <c r="R136" t="s">
        <v>173</v>
      </c>
      <c r="S136" s="125">
        <v>12</v>
      </c>
    </row>
    <row r="137" spans="1:19" x14ac:dyDescent="0.3">
      <c r="A137" t="s">
        <v>1073</v>
      </c>
      <c r="B137" s="125">
        <v>331270</v>
      </c>
      <c r="C137" s="125">
        <v>169</v>
      </c>
      <c r="D137" t="s">
        <v>102</v>
      </c>
      <c r="E137" t="s">
        <v>106</v>
      </c>
      <c r="F137" t="s">
        <v>610</v>
      </c>
      <c r="G137" t="s">
        <v>5</v>
      </c>
      <c r="H137" s="12">
        <v>1260.9680000000001</v>
      </c>
      <c r="I137" s="12">
        <v>0</v>
      </c>
      <c r="J137" s="12">
        <v>0</v>
      </c>
      <c r="K137" s="296">
        <v>1260.9680000000001</v>
      </c>
      <c r="L137" s="12">
        <v>1232.4739999999999</v>
      </c>
      <c r="M137" s="12">
        <v>0</v>
      </c>
      <c r="N137" s="12">
        <v>0</v>
      </c>
      <c r="O137" s="12">
        <v>60.16</v>
      </c>
      <c r="P137" s="296">
        <v>-31.665999999999855</v>
      </c>
      <c r="Q137" s="125" t="s">
        <v>514</v>
      </c>
      <c r="R137" t="s">
        <v>106</v>
      </c>
      <c r="S137" s="125">
        <v>12</v>
      </c>
    </row>
    <row r="138" spans="1:19" x14ac:dyDescent="0.3">
      <c r="A138" t="s">
        <v>1136</v>
      </c>
      <c r="B138" s="125">
        <v>331820</v>
      </c>
      <c r="C138" s="125">
        <v>432</v>
      </c>
      <c r="D138" t="s">
        <v>174</v>
      </c>
      <c r="E138" t="s">
        <v>175</v>
      </c>
      <c r="F138" t="s">
        <v>725</v>
      </c>
      <c r="G138" t="s">
        <v>11</v>
      </c>
      <c r="H138" s="12">
        <v>1883.5920000000001</v>
      </c>
      <c r="I138" s="12">
        <v>0</v>
      </c>
      <c r="J138" s="12">
        <v>0</v>
      </c>
      <c r="K138" s="296">
        <v>1883.5920000000001</v>
      </c>
      <c r="L138" s="12">
        <v>1757.434</v>
      </c>
      <c r="M138" s="12">
        <v>0</v>
      </c>
      <c r="N138" s="12">
        <v>18.553999999999998</v>
      </c>
      <c r="O138" s="12">
        <v>51.6</v>
      </c>
      <c r="P138" s="296">
        <v>56.004000000000126</v>
      </c>
      <c r="Q138" s="125" t="s">
        <v>514</v>
      </c>
      <c r="R138" t="s">
        <v>175</v>
      </c>
      <c r="S138" s="125">
        <v>12</v>
      </c>
    </row>
    <row r="139" spans="1:19" x14ac:dyDescent="0.3">
      <c r="A139" t="s">
        <v>1154</v>
      </c>
      <c r="B139" s="125">
        <v>331830</v>
      </c>
      <c r="C139" s="125">
        <v>341</v>
      </c>
      <c r="D139" t="s">
        <v>217</v>
      </c>
      <c r="E139" t="s">
        <v>218</v>
      </c>
      <c r="F139" t="s">
        <v>786</v>
      </c>
      <c r="G139" t="s">
        <v>14</v>
      </c>
      <c r="H139" s="12">
        <v>442.09199999999998</v>
      </c>
      <c r="I139" s="12">
        <v>0</v>
      </c>
      <c r="J139" s="12">
        <v>0</v>
      </c>
      <c r="K139" s="296">
        <v>442.09199999999998</v>
      </c>
      <c r="L139" s="12">
        <v>352.601</v>
      </c>
      <c r="M139" s="12">
        <v>0</v>
      </c>
      <c r="N139" s="12">
        <v>0</v>
      </c>
      <c r="O139" s="12">
        <v>18.157</v>
      </c>
      <c r="P139" s="296">
        <v>71.333999999999989</v>
      </c>
      <c r="Q139" s="125" t="s">
        <v>514</v>
      </c>
      <c r="R139" t="s">
        <v>218</v>
      </c>
      <c r="S139" s="125">
        <v>12</v>
      </c>
    </row>
    <row r="140" spans="1:19" x14ac:dyDescent="0.3">
      <c r="A140" t="s">
        <v>1137</v>
      </c>
      <c r="B140" s="125">
        <v>331840</v>
      </c>
      <c r="C140" s="125">
        <v>682</v>
      </c>
      <c r="D140" t="s">
        <v>176</v>
      </c>
      <c r="E140" t="s">
        <v>177</v>
      </c>
      <c r="F140" t="s">
        <v>727</v>
      </c>
      <c r="G140" t="s">
        <v>14</v>
      </c>
      <c r="H140" s="12">
        <v>46.737000000000002</v>
      </c>
      <c r="I140" s="12">
        <v>0</v>
      </c>
      <c r="J140" s="12">
        <v>0</v>
      </c>
      <c r="K140" s="296">
        <v>46.737000000000002</v>
      </c>
      <c r="L140" s="12">
        <v>39.837000000000003</v>
      </c>
      <c r="M140" s="12">
        <v>0</v>
      </c>
      <c r="N140" s="12">
        <v>3.468</v>
      </c>
      <c r="O140" s="12">
        <v>3.9329999999999998</v>
      </c>
      <c r="P140" s="296">
        <v>-0.50100000000000122</v>
      </c>
      <c r="Q140" s="125" t="s">
        <v>514</v>
      </c>
      <c r="R140" t="s">
        <v>177</v>
      </c>
      <c r="S140" s="125">
        <v>12</v>
      </c>
    </row>
    <row r="141" spans="1:19" x14ac:dyDescent="0.3">
      <c r="A141" t="s">
        <v>1192</v>
      </c>
      <c r="B141" s="125">
        <v>332310</v>
      </c>
      <c r="C141" s="125">
        <v>365</v>
      </c>
      <c r="D141" t="s">
        <v>290</v>
      </c>
      <c r="E141" t="s">
        <v>291</v>
      </c>
      <c r="F141" t="s">
        <v>894</v>
      </c>
      <c r="G141" t="s">
        <v>9</v>
      </c>
      <c r="H141" s="12">
        <v>1124.2159999999999</v>
      </c>
      <c r="I141" s="12">
        <v>0</v>
      </c>
      <c r="J141" s="12">
        <v>0</v>
      </c>
      <c r="K141" s="296">
        <v>1124.2159999999999</v>
      </c>
      <c r="L141" s="12">
        <v>1191.826</v>
      </c>
      <c r="M141" s="12">
        <v>0</v>
      </c>
      <c r="N141" s="12">
        <v>16.027999999999999</v>
      </c>
      <c r="O141" s="12">
        <v>59.887999999999998</v>
      </c>
      <c r="P141" s="296">
        <v>-143.52600000000012</v>
      </c>
      <c r="Q141" s="125" t="s">
        <v>514</v>
      </c>
      <c r="R141" t="s">
        <v>291</v>
      </c>
      <c r="S141" s="125">
        <v>12</v>
      </c>
    </row>
    <row r="142" spans="1:19" x14ac:dyDescent="0.3">
      <c r="A142" t="s">
        <v>1138</v>
      </c>
      <c r="B142" s="125">
        <v>331850</v>
      </c>
      <c r="C142" s="125">
        <v>686</v>
      </c>
      <c r="D142" t="s">
        <v>178</v>
      </c>
      <c r="E142" t="s">
        <v>179</v>
      </c>
      <c r="F142" t="s">
        <v>729</v>
      </c>
      <c r="G142" t="s">
        <v>7</v>
      </c>
      <c r="H142" s="12">
        <v>204.59800000000001</v>
      </c>
      <c r="I142" s="12">
        <v>0</v>
      </c>
      <c r="J142" s="12">
        <v>0</v>
      </c>
      <c r="K142" s="296">
        <v>204.59800000000001</v>
      </c>
      <c r="L142" s="12">
        <v>225.524</v>
      </c>
      <c r="M142" s="12">
        <v>0</v>
      </c>
      <c r="N142" s="12">
        <v>0</v>
      </c>
      <c r="O142" s="12">
        <v>14.284000000000001</v>
      </c>
      <c r="P142" s="296">
        <v>-35.209999999999987</v>
      </c>
      <c r="Q142" s="125" t="s">
        <v>514</v>
      </c>
      <c r="R142" t="s">
        <v>179</v>
      </c>
      <c r="S142" s="125">
        <v>12</v>
      </c>
    </row>
    <row r="143" spans="1:19" x14ac:dyDescent="0.3">
      <c r="A143" t="s">
        <v>1074</v>
      </c>
      <c r="B143" s="125">
        <v>331280</v>
      </c>
      <c r="C143" s="125">
        <v>169</v>
      </c>
      <c r="D143" t="s">
        <v>102</v>
      </c>
      <c r="E143" t="s">
        <v>107</v>
      </c>
      <c r="F143" t="s">
        <v>612</v>
      </c>
      <c r="G143" t="s">
        <v>9</v>
      </c>
      <c r="H143" s="12">
        <v>2512.4119999999998</v>
      </c>
      <c r="I143" s="12">
        <v>0</v>
      </c>
      <c r="J143" s="12">
        <v>0</v>
      </c>
      <c r="K143" s="296">
        <v>2512.4119999999998</v>
      </c>
      <c r="L143" s="12">
        <v>2476.835</v>
      </c>
      <c r="M143" s="12">
        <v>0</v>
      </c>
      <c r="N143" s="12">
        <v>0</v>
      </c>
      <c r="O143" s="12">
        <v>124.895</v>
      </c>
      <c r="P143" s="296">
        <v>-89.318000000000225</v>
      </c>
      <c r="Q143" s="125" t="s">
        <v>514</v>
      </c>
      <c r="R143" t="s">
        <v>107</v>
      </c>
      <c r="S143" s="125">
        <v>12</v>
      </c>
    </row>
    <row r="144" spans="1:19" x14ac:dyDescent="0.3">
      <c r="A144" t="s">
        <v>1141</v>
      </c>
      <c r="B144" s="125">
        <v>331860</v>
      </c>
      <c r="C144" s="125">
        <v>297</v>
      </c>
      <c r="D144" t="s">
        <v>180</v>
      </c>
      <c r="E144" t="s">
        <v>181</v>
      </c>
      <c r="F144" t="s">
        <v>735</v>
      </c>
      <c r="G144" t="s">
        <v>6</v>
      </c>
      <c r="H144" s="12">
        <v>640.49199999999996</v>
      </c>
      <c r="I144" s="12">
        <v>0</v>
      </c>
      <c r="J144" s="12">
        <v>0</v>
      </c>
      <c r="K144" s="296">
        <v>640.49199999999996</v>
      </c>
      <c r="L144" s="12">
        <v>607.03399999999999</v>
      </c>
      <c r="M144" s="12">
        <v>0</v>
      </c>
      <c r="N144" s="12">
        <v>0</v>
      </c>
      <c r="O144" s="12">
        <v>25.303000000000001</v>
      </c>
      <c r="P144" s="296">
        <v>8.1549999999999692</v>
      </c>
      <c r="Q144" s="125" t="s">
        <v>514</v>
      </c>
      <c r="R144" t="s">
        <v>181</v>
      </c>
      <c r="S144" s="125">
        <v>12</v>
      </c>
    </row>
    <row r="145" spans="1:19" x14ac:dyDescent="0.3">
      <c r="A145" t="s">
        <v>1139</v>
      </c>
      <c r="B145" s="125">
        <v>331870</v>
      </c>
      <c r="C145" s="125">
        <v>658</v>
      </c>
      <c r="D145" t="s">
        <v>182</v>
      </c>
      <c r="E145" t="s">
        <v>183</v>
      </c>
      <c r="F145" t="s">
        <v>731</v>
      </c>
      <c r="G145" t="s">
        <v>6</v>
      </c>
      <c r="H145" s="12">
        <v>510.66800000000001</v>
      </c>
      <c r="I145" s="12">
        <v>0</v>
      </c>
      <c r="J145" s="12">
        <v>0</v>
      </c>
      <c r="K145" s="296">
        <v>510.66800000000001</v>
      </c>
      <c r="L145" s="12">
        <v>414.72199999999998</v>
      </c>
      <c r="M145" s="12">
        <v>0</v>
      </c>
      <c r="N145" s="12">
        <v>7.2</v>
      </c>
      <c r="O145" s="12">
        <v>21.338000000000001</v>
      </c>
      <c r="P145" s="296">
        <v>67.408000000000015</v>
      </c>
      <c r="Q145" s="125" t="s">
        <v>514</v>
      </c>
      <c r="R145" t="s">
        <v>183</v>
      </c>
      <c r="S145" s="125">
        <v>12</v>
      </c>
    </row>
    <row r="146" spans="1:19" x14ac:dyDescent="0.3">
      <c r="A146" t="s">
        <v>1155</v>
      </c>
      <c r="B146" s="125">
        <v>0</v>
      </c>
      <c r="C146" s="125">
        <v>13</v>
      </c>
      <c r="D146" t="s">
        <v>219</v>
      </c>
      <c r="E146" t="s">
        <v>219</v>
      </c>
      <c r="F146" t="s">
        <v>561</v>
      </c>
      <c r="G146" t="s">
        <v>12</v>
      </c>
      <c r="H146" s="12">
        <v>903548</v>
      </c>
      <c r="I146" s="12">
        <v>366420</v>
      </c>
      <c r="J146" s="12">
        <v>0</v>
      </c>
      <c r="K146" s="12">
        <v>1269968</v>
      </c>
      <c r="L146" s="12">
        <v>1196394</v>
      </c>
      <c r="M146" s="12">
        <v>3</v>
      </c>
      <c r="N146" s="12"/>
      <c r="O146" s="12">
        <v>15746</v>
      </c>
      <c r="P146" s="12">
        <v>57825</v>
      </c>
      <c r="Q146" s="125" t="s">
        <v>1038</v>
      </c>
      <c r="R146" t="s">
        <v>502</v>
      </c>
      <c r="S146" s="125">
        <v>12</v>
      </c>
    </row>
    <row r="147" spans="1:19" x14ac:dyDescent="0.3">
      <c r="A147" t="s">
        <v>1140</v>
      </c>
      <c r="B147" s="125">
        <v>331880</v>
      </c>
      <c r="C147" s="125">
        <v>437</v>
      </c>
      <c r="D147" t="s">
        <v>184</v>
      </c>
      <c r="E147" t="s">
        <v>185</v>
      </c>
      <c r="F147" t="s">
        <v>733</v>
      </c>
      <c r="G147" t="s">
        <v>6</v>
      </c>
      <c r="H147" s="12">
        <v>178.80699999999999</v>
      </c>
      <c r="I147" s="12">
        <v>0</v>
      </c>
      <c r="J147" s="12">
        <v>0</v>
      </c>
      <c r="K147" s="296">
        <v>178.80699999999999</v>
      </c>
      <c r="L147" s="12">
        <v>213.68899999999999</v>
      </c>
      <c r="M147" s="12">
        <v>0</v>
      </c>
      <c r="N147" s="12">
        <v>2E-3</v>
      </c>
      <c r="O147" s="12">
        <v>11.323</v>
      </c>
      <c r="P147" s="296">
        <v>-46.207000000000008</v>
      </c>
      <c r="Q147" s="125" t="s">
        <v>514</v>
      </c>
      <c r="R147" t="s">
        <v>185</v>
      </c>
      <c r="S147" s="125">
        <v>12</v>
      </c>
    </row>
    <row r="148" spans="1:19" x14ac:dyDescent="0.3">
      <c r="A148" t="s">
        <v>1164</v>
      </c>
      <c r="B148" s="125">
        <v>332660</v>
      </c>
      <c r="C148" s="125">
        <v>240</v>
      </c>
      <c r="D148" t="s">
        <v>239</v>
      </c>
      <c r="E148" t="s">
        <v>241</v>
      </c>
      <c r="F148" t="s">
        <v>567</v>
      </c>
      <c r="G148" t="s">
        <v>13</v>
      </c>
      <c r="H148" s="12">
        <v>108.574</v>
      </c>
      <c r="I148" s="12">
        <v>1775.28</v>
      </c>
      <c r="J148" s="12">
        <v>0</v>
      </c>
      <c r="K148" s="296">
        <v>1883.854</v>
      </c>
      <c r="L148" s="12">
        <v>1217.6189999999999</v>
      </c>
      <c r="M148" s="12">
        <v>0</v>
      </c>
      <c r="N148" s="12">
        <v>0</v>
      </c>
      <c r="O148" s="12">
        <v>57.506</v>
      </c>
      <c r="P148" s="296">
        <v>608.72900000000016</v>
      </c>
      <c r="Q148" s="125" t="s">
        <v>514</v>
      </c>
      <c r="R148" t="s">
        <v>241</v>
      </c>
      <c r="S148" s="125">
        <v>12</v>
      </c>
    </row>
    <row r="149" spans="1:19" x14ac:dyDescent="0.3">
      <c r="A149" t="s">
        <v>1044</v>
      </c>
      <c r="B149" s="125">
        <v>331070</v>
      </c>
      <c r="C149" s="125">
        <v>2</v>
      </c>
      <c r="D149" t="s">
        <v>79</v>
      </c>
      <c r="E149" t="s">
        <v>84</v>
      </c>
      <c r="F149" t="s">
        <v>584</v>
      </c>
      <c r="G149" t="s">
        <v>7</v>
      </c>
      <c r="H149" s="12">
        <v>-1.4359999999999999</v>
      </c>
      <c r="I149" s="12">
        <v>0</v>
      </c>
      <c r="J149" s="12">
        <v>0</v>
      </c>
      <c r="K149" s="296">
        <v>-1.4359999999999999</v>
      </c>
      <c r="L149" s="12">
        <v>358.09899999999999</v>
      </c>
      <c r="M149" s="12">
        <v>0</v>
      </c>
      <c r="N149" s="12">
        <v>0</v>
      </c>
      <c r="O149" s="12">
        <v>1.4359999999999999</v>
      </c>
      <c r="P149" s="296">
        <v>-360.97099999999995</v>
      </c>
      <c r="Q149" s="125" t="s">
        <v>514</v>
      </c>
      <c r="R149" t="s">
        <v>84</v>
      </c>
      <c r="S149" s="125">
        <v>12</v>
      </c>
    </row>
    <row r="150" spans="1:19" x14ac:dyDescent="0.3">
      <c r="A150" t="s">
        <v>1142</v>
      </c>
      <c r="B150" s="125">
        <v>331890</v>
      </c>
      <c r="C150" s="125">
        <v>368</v>
      </c>
      <c r="D150" t="s">
        <v>186</v>
      </c>
      <c r="E150" t="s">
        <v>187</v>
      </c>
      <c r="F150" t="s">
        <v>737</v>
      </c>
      <c r="G150" t="s">
        <v>7</v>
      </c>
      <c r="H150" s="12">
        <v>395.44499999999999</v>
      </c>
      <c r="I150" s="12">
        <v>0</v>
      </c>
      <c r="J150" s="12">
        <v>0</v>
      </c>
      <c r="K150" s="296">
        <v>395.44499999999999</v>
      </c>
      <c r="L150" s="12">
        <v>363.197</v>
      </c>
      <c r="M150" s="12">
        <v>0</v>
      </c>
      <c r="N150" s="12">
        <v>6.3250000000000002</v>
      </c>
      <c r="O150" s="12">
        <v>35.710999999999999</v>
      </c>
      <c r="P150" s="296">
        <v>-9.7880000000000074</v>
      </c>
      <c r="Q150" s="125" t="s">
        <v>514</v>
      </c>
      <c r="R150" t="s">
        <v>187</v>
      </c>
      <c r="S150" s="125">
        <v>12</v>
      </c>
    </row>
    <row r="151" spans="1:19" x14ac:dyDescent="0.3">
      <c r="A151" t="s">
        <v>1184</v>
      </c>
      <c r="B151" s="125">
        <v>332230</v>
      </c>
      <c r="C151" s="125">
        <v>343</v>
      </c>
      <c r="D151" t="s">
        <v>280</v>
      </c>
      <c r="E151" t="s">
        <v>281</v>
      </c>
      <c r="F151" t="s">
        <v>879</v>
      </c>
      <c r="G151" t="s">
        <v>9</v>
      </c>
      <c r="H151" s="12">
        <v>262.77300000000002</v>
      </c>
      <c r="I151" s="12">
        <v>0</v>
      </c>
      <c r="J151" s="12">
        <v>0</v>
      </c>
      <c r="K151" s="296">
        <v>262.77300000000002</v>
      </c>
      <c r="L151" s="12">
        <v>228.81800000000001</v>
      </c>
      <c r="M151" s="12">
        <v>0</v>
      </c>
      <c r="N151" s="12">
        <v>0</v>
      </c>
      <c r="O151" s="12">
        <v>9.4440000000000008</v>
      </c>
      <c r="P151" s="296">
        <v>24.51100000000001</v>
      </c>
      <c r="Q151" s="125" t="s">
        <v>514</v>
      </c>
      <c r="R151" t="s">
        <v>281</v>
      </c>
      <c r="S151" s="125">
        <v>0</v>
      </c>
    </row>
    <row r="152" spans="1:19" x14ac:dyDescent="0.3">
      <c r="A152" t="s">
        <v>1144</v>
      </c>
      <c r="B152" s="125">
        <v>331900</v>
      </c>
      <c r="C152" s="125">
        <v>256</v>
      </c>
      <c r="D152" t="s">
        <v>192</v>
      </c>
      <c r="E152" t="s">
        <v>193</v>
      </c>
      <c r="F152" t="s">
        <v>743</v>
      </c>
      <c r="G152" t="s">
        <v>14</v>
      </c>
      <c r="H152" s="12">
        <v>409.95800000000003</v>
      </c>
      <c r="I152" s="12">
        <v>0</v>
      </c>
      <c r="J152" s="12">
        <v>0</v>
      </c>
      <c r="K152" s="296">
        <v>409.95800000000003</v>
      </c>
      <c r="L152" s="12">
        <v>381.06099999999998</v>
      </c>
      <c r="M152" s="12">
        <v>0</v>
      </c>
      <c r="N152" s="12">
        <v>0</v>
      </c>
      <c r="O152" s="12">
        <v>11.603999999999999</v>
      </c>
      <c r="P152" s="296">
        <v>17.293000000000049</v>
      </c>
      <c r="Q152" s="125" t="s">
        <v>514</v>
      </c>
      <c r="R152" t="s">
        <v>193</v>
      </c>
      <c r="S152" s="125">
        <v>0</v>
      </c>
    </row>
    <row r="153" spans="1:19" x14ac:dyDescent="0.3">
      <c r="A153" t="s">
        <v>1145</v>
      </c>
      <c r="B153" s="125">
        <v>331910</v>
      </c>
      <c r="C153" s="125">
        <v>360</v>
      </c>
      <c r="D153" t="s">
        <v>194</v>
      </c>
      <c r="E153" t="s">
        <v>195</v>
      </c>
      <c r="F153" t="s">
        <v>747</v>
      </c>
      <c r="G153" t="s">
        <v>6</v>
      </c>
      <c r="H153" s="12">
        <v>392.666</v>
      </c>
      <c r="I153" s="12">
        <v>0</v>
      </c>
      <c r="J153" s="12">
        <v>0</v>
      </c>
      <c r="K153" s="296">
        <v>392.666</v>
      </c>
      <c r="L153" s="12">
        <v>278.33800000000002</v>
      </c>
      <c r="M153" s="12">
        <v>0</v>
      </c>
      <c r="N153" s="12">
        <v>6.2E-2</v>
      </c>
      <c r="O153" s="12">
        <v>20.763999999999999</v>
      </c>
      <c r="P153" s="296">
        <v>93.501999999999981</v>
      </c>
      <c r="Q153" s="125" t="s">
        <v>514</v>
      </c>
      <c r="R153" t="s">
        <v>195</v>
      </c>
      <c r="S153" s="125">
        <v>0</v>
      </c>
    </row>
    <row r="154" spans="1:19" x14ac:dyDescent="0.3">
      <c r="A154" t="s">
        <v>1045</v>
      </c>
      <c r="B154" s="125">
        <v>331080</v>
      </c>
      <c r="C154" s="125">
        <v>2</v>
      </c>
      <c r="D154" t="s">
        <v>79</v>
      </c>
      <c r="E154" t="s">
        <v>85</v>
      </c>
      <c r="F154" t="s">
        <v>563</v>
      </c>
      <c r="G154" t="s">
        <v>13</v>
      </c>
      <c r="H154" s="12">
        <v>-44.256</v>
      </c>
      <c r="I154" s="12">
        <v>0</v>
      </c>
      <c r="J154" s="12">
        <v>0</v>
      </c>
      <c r="K154" s="296">
        <v>-44.256</v>
      </c>
      <c r="L154" s="12">
        <v>1239.7629999999999</v>
      </c>
      <c r="M154" s="12">
        <v>0</v>
      </c>
      <c r="N154" s="12">
        <v>0</v>
      </c>
      <c r="O154" s="12">
        <v>44.256</v>
      </c>
      <c r="P154" s="296">
        <v>-1328.2750000000001</v>
      </c>
      <c r="Q154" s="125" t="s">
        <v>514</v>
      </c>
      <c r="R154" t="s">
        <v>85</v>
      </c>
      <c r="S154" s="125">
        <v>12</v>
      </c>
    </row>
    <row r="155" spans="1:19" x14ac:dyDescent="0.3">
      <c r="A155" t="s">
        <v>1152</v>
      </c>
      <c r="B155" s="125">
        <v>331980</v>
      </c>
      <c r="C155" s="125">
        <v>88</v>
      </c>
      <c r="D155" t="s">
        <v>215</v>
      </c>
      <c r="E155" t="s">
        <v>216</v>
      </c>
      <c r="F155" t="s">
        <v>781</v>
      </c>
      <c r="G155" t="s">
        <v>4</v>
      </c>
      <c r="H155" s="12">
        <v>2244.556</v>
      </c>
      <c r="I155" s="12">
        <v>0</v>
      </c>
      <c r="J155" s="12">
        <v>0</v>
      </c>
      <c r="K155" s="296">
        <v>2244.556</v>
      </c>
      <c r="L155" s="12">
        <v>2036.298</v>
      </c>
      <c r="M155" s="12">
        <v>0</v>
      </c>
      <c r="N155" s="12">
        <v>0</v>
      </c>
      <c r="O155" s="12">
        <v>180.744</v>
      </c>
      <c r="P155" s="296">
        <v>27.514000000000038</v>
      </c>
      <c r="Q155" s="125" t="s">
        <v>514</v>
      </c>
      <c r="R155" t="s">
        <v>216</v>
      </c>
      <c r="S155" s="125">
        <v>12</v>
      </c>
    </row>
    <row r="156" spans="1:19" x14ac:dyDescent="0.3">
      <c r="A156" t="s">
        <v>1147</v>
      </c>
      <c r="B156" s="125">
        <v>331920</v>
      </c>
      <c r="C156" s="125">
        <v>160</v>
      </c>
      <c r="D156" t="s">
        <v>201</v>
      </c>
      <c r="E156" t="s">
        <v>758</v>
      </c>
      <c r="F156" t="s">
        <v>757</v>
      </c>
      <c r="G156" t="s">
        <v>7</v>
      </c>
      <c r="H156" s="12">
        <v>26898.170999999998</v>
      </c>
      <c r="I156" s="12">
        <v>0</v>
      </c>
      <c r="J156" s="12">
        <v>0</v>
      </c>
      <c r="K156" s="296">
        <v>26898.170999999998</v>
      </c>
      <c r="L156" s="12">
        <v>24799.687999999998</v>
      </c>
      <c r="M156" s="12">
        <v>0</v>
      </c>
      <c r="N156" s="12">
        <v>0</v>
      </c>
      <c r="O156" s="12">
        <v>571.63300000000004</v>
      </c>
      <c r="P156" s="296">
        <v>1526.8500000000001</v>
      </c>
      <c r="Q156" s="125" t="s">
        <v>514</v>
      </c>
      <c r="R156" t="s">
        <v>758</v>
      </c>
      <c r="S156" s="125">
        <v>12</v>
      </c>
    </row>
    <row r="157" spans="1:19" x14ac:dyDescent="0.3">
      <c r="A157" t="s">
        <v>1158</v>
      </c>
      <c r="B157" s="125">
        <v>0</v>
      </c>
      <c r="C157" s="125">
        <v>32</v>
      </c>
      <c r="D157" t="s">
        <v>228</v>
      </c>
      <c r="E157" t="s">
        <v>228</v>
      </c>
      <c r="F157" t="s">
        <v>561</v>
      </c>
      <c r="G157" t="s">
        <v>12</v>
      </c>
      <c r="H157" s="12">
        <v>292</v>
      </c>
      <c r="I157" s="12">
        <v>512878</v>
      </c>
      <c r="J157" s="12">
        <v>0</v>
      </c>
      <c r="K157" s="12">
        <v>513170</v>
      </c>
      <c r="L157" s="12">
        <v>461432</v>
      </c>
      <c r="M157" s="12">
        <v>19025</v>
      </c>
      <c r="N157" s="12">
        <v>0</v>
      </c>
      <c r="O157" s="12">
        <v>2050</v>
      </c>
      <c r="P157" s="12">
        <v>30663</v>
      </c>
      <c r="Q157" s="125" t="s">
        <v>1038</v>
      </c>
      <c r="R157" t="s">
        <v>1159</v>
      </c>
      <c r="S157" s="125">
        <v>12</v>
      </c>
    </row>
    <row r="158" spans="1:19" x14ac:dyDescent="0.3">
      <c r="A158" t="s">
        <v>1046</v>
      </c>
      <c r="B158" s="125">
        <v>331090</v>
      </c>
      <c r="C158" s="125">
        <v>2</v>
      </c>
      <c r="D158" t="s">
        <v>79</v>
      </c>
      <c r="E158" t="s">
        <v>83</v>
      </c>
      <c r="F158" t="s">
        <v>563</v>
      </c>
      <c r="G158" t="s">
        <v>13</v>
      </c>
      <c r="H158" s="12">
        <v>1814.181</v>
      </c>
      <c r="I158" s="12">
        <v>30675.345000000001</v>
      </c>
      <c r="J158" s="12">
        <v>0</v>
      </c>
      <c r="K158" s="296">
        <v>32489.526000000002</v>
      </c>
      <c r="L158" s="12">
        <v>10308.459999999999</v>
      </c>
      <c r="M158" s="12">
        <v>0</v>
      </c>
      <c r="N158" s="12">
        <v>0</v>
      </c>
      <c r="O158" s="12">
        <v>192.142</v>
      </c>
      <c r="P158" s="296">
        <v>21988.924000000003</v>
      </c>
      <c r="Q158" s="125" t="s">
        <v>514</v>
      </c>
      <c r="R158" t="s">
        <v>83</v>
      </c>
      <c r="S158" s="125">
        <v>12</v>
      </c>
    </row>
    <row r="159" spans="1:19" x14ac:dyDescent="0.3">
      <c r="A159" t="s">
        <v>1185</v>
      </c>
      <c r="B159" s="125">
        <v>332240</v>
      </c>
      <c r="C159" s="125">
        <v>343</v>
      </c>
      <c r="D159" t="s">
        <v>280</v>
      </c>
      <c r="E159" t="s">
        <v>282</v>
      </c>
      <c r="F159" t="s">
        <v>881</v>
      </c>
      <c r="G159" t="s">
        <v>9</v>
      </c>
      <c r="H159" s="12">
        <v>277.75599999999997</v>
      </c>
      <c r="I159" s="12">
        <v>0</v>
      </c>
      <c r="J159" s="12">
        <v>0</v>
      </c>
      <c r="K159" s="296">
        <v>277.75599999999997</v>
      </c>
      <c r="L159" s="12">
        <v>261.23</v>
      </c>
      <c r="M159" s="12">
        <v>0</v>
      </c>
      <c r="N159" s="12">
        <v>0.01</v>
      </c>
      <c r="O159" s="12">
        <v>12.971</v>
      </c>
      <c r="P159" s="296">
        <v>3.544999999999952</v>
      </c>
      <c r="Q159" s="125" t="s">
        <v>514</v>
      </c>
      <c r="R159" t="s">
        <v>282</v>
      </c>
      <c r="S159" s="125">
        <v>12</v>
      </c>
    </row>
    <row r="160" spans="1:19" x14ac:dyDescent="0.3">
      <c r="A160" t="s">
        <v>1168</v>
      </c>
      <c r="B160" s="125">
        <v>332060</v>
      </c>
      <c r="C160" s="125">
        <v>369</v>
      </c>
      <c r="D160" t="s">
        <v>244</v>
      </c>
      <c r="E160" t="s">
        <v>245</v>
      </c>
      <c r="F160" t="s">
        <v>823</v>
      </c>
      <c r="G160" t="s">
        <v>11</v>
      </c>
      <c r="H160" s="12">
        <v>760.20799999999997</v>
      </c>
      <c r="I160" s="12">
        <v>0</v>
      </c>
      <c r="J160" s="12">
        <v>0</v>
      </c>
      <c r="K160" s="296">
        <v>760.20799999999997</v>
      </c>
      <c r="L160" s="12">
        <v>746.56600000000003</v>
      </c>
      <c r="M160" s="210">
        <v>0</v>
      </c>
      <c r="N160" s="12">
        <v>6.7119999999999997</v>
      </c>
      <c r="O160" s="12">
        <v>22.574000000000002</v>
      </c>
      <c r="P160" s="296">
        <v>-15.644000000000062</v>
      </c>
      <c r="Q160" s="125" t="s">
        <v>514</v>
      </c>
      <c r="R160" t="s">
        <v>245</v>
      </c>
      <c r="S160" s="125">
        <v>12</v>
      </c>
    </row>
    <row r="161" spans="1:19" x14ac:dyDescent="0.3">
      <c r="A161" t="s">
        <v>1205</v>
      </c>
      <c r="B161" s="125">
        <v>332430</v>
      </c>
      <c r="C161" s="125">
        <v>45</v>
      </c>
      <c r="D161" t="s">
        <v>312</v>
      </c>
      <c r="E161" t="s">
        <v>921</v>
      </c>
      <c r="F161" t="s">
        <v>920</v>
      </c>
      <c r="G161" t="s">
        <v>6</v>
      </c>
      <c r="H161" s="12">
        <v>18553.384999999998</v>
      </c>
      <c r="I161" s="12">
        <v>0</v>
      </c>
      <c r="J161" s="12">
        <v>0</v>
      </c>
      <c r="K161" s="296">
        <v>18553.384999999998</v>
      </c>
      <c r="L161" s="12">
        <v>17649.868999999999</v>
      </c>
      <c r="M161" s="12">
        <v>0</v>
      </c>
      <c r="N161" s="12">
        <v>0</v>
      </c>
      <c r="O161" s="12">
        <v>546.601</v>
      </c>
      <c r="P161" s="296">
        <v>356.91499999999962</v>
      </c>
      <c r="Q161" s="125" t="s">
        <v>514</v>
      </c>
      <c r="R161" t="s">
        <v>921</v>
      </c>
      <c r="S161" s="125">
        <v>12</v>
      </c>
    </row>
    <row r="162" spans="1:19" x14ac:dyDescent="0.3">
      <c r="A162" t="s">
        <v>1148</v>
      </c>
      <c r="B162" s="125">
        <v>331930</v>
      </c>
      <c r="C162" s="125">
        <v>383</v>
      </c>
      <c r="D162" t="s">
        <v>397</v>
      </c>
      <c r="E162" t="s">
        <v>398</v>
      </c>
      <c r="F162" t="s">
        <v>762</v>
      </c>
      <c r="G162" t="s">
        <v>5</v>
      </c>
      <c r="H162" s="12">
        <v>373.15699999999998</v>
      </c>
      <c r="I162" s="12">
        <v>0</v>
      </c>
      <c r="J162" s="12">
        <v>0</v>
      </c>
      <c r="K162" s="296">
        <v>373.15699999999998</v>
      </c>
      <c r="L162" s="12">
        <v>329.23500000000001</v>
      </c>
      <c r="M162" s="12">
        <v>0</v>
      </c>
      <c r="N162" s="12">
        <v>21.768000000000001</v>
      </c>
      <c r="O162" s="12">
        <v>25.279</v>
      </c>
      <c r="P162" s="296">
        <v>-3.125000000000032</v>
      </c>
      <c r="Q162" s="125" t="s">
        <v>514</v>
      </c>
      <c r="R162" t="s">
        <v>398</v>
      </c>
      <c r="S162" s="125">
        <v>12</v>
      </c>
    </row>
    <row r="163" spans="1:19" x14ac:dyDescent="0.3">
      <c r="A163" t="s">
        <v>1047</v>
      </c>
      <c r="B163" s="125">
        <v>331100</v>
      </c>
      <c r="C163" s="125">
        <v>2</v>
      </c>
      <c r="D163" t="s">
        <v>79</v>
      </c>
      <c r="E163" t="s">
        <v>1048</v>
      </c>
      <c r="F163" t="s">
        <v>587</v>
      </c>
      <c r="G163" t="s">
        <v>14</v>
      </c>
      <c r="H163" s="12">
        <v>0</v>
      </c>
      <c r="I163" s="12">
        <v>0</v>
      </c>
      <c r="J163" s="12">
        <v>0</v>
      </c>
      <c r="K163" s="296">
        <v>0</v>
      </c>
      <c r="L163" s="12">
        <v>423.20400000000001</v>
      </c>
      <c r="M163" s="12">
        <v>0</v>
      </c>
      <c r="N163" s="12">
        <v>0</v>
      </c>
      <c r="O163" s="12">
        <v>0</v>
      </c>
      <c r="P163" s="296">
        <v>-423.20400000000001</v>
      </c>
      <c r="Q163" s="125" t="s">
        <v>514</v>
      </c>
      <c r="R163" t="s">
        <v>1048</v>
      </c>
      <c r="S163" s="125">
        <v>12</v>
      </c>
    </row>
    <row r="164" spans="1:19" x14ac:dyDescent="0.3">
      <c r="A164" t="s">
        <v>1049</v>
      </c>
      <c r="B164" s="125">
        <v>331110</v>
      </c>
      <c r="C164" s="125">
        <v>2</v>
      </c>
      <c r="D164" t="s">
        <v>79</v>
      </c>
      <c r="E164" t="s">
        <v>597</v>
      </c>
      <c r="F164" t="s">
        <v>596</v>
      </c>
      <c r="G164" t="s">
        <v>14</v>
      </c>
      <c r="H164" s="12">
        <v>846.55600000000004</v>
      </c>
      <c r="I164" s="12">
        <v>0</v>
      </c>
      <c r="J164" s="12">
        <v>0</v>
      </c>
      <c r="K164" s="296">
        <v>846.55600000000004</v>
      </c>
      <c r="L164" s="12">
        <v>721.13599999999997</v>
      </c>
      <c r="M164" s="12">
        <v>0</v>
      </c>
      <c r="N164" s="12">
        <v>0</v>
      </c>
      <c r="O164" s="12">
        <v>30.096</v>
      </c>
      <c r="P164" s="296">
        <v>95.324000000000069</v>
      </c>
      <c r="Q164" s="125" t="s">
        <v>514</v>
      </c>
      <c r="R164" t="s">
        <v>597</v>
      </c>
      <c r="S164" s="125">
        <v>12</v>
      </c>
    </row>
    <row r="165" spans="1:19" x14ac:dyDescent="0.3">
      <c r="A165" t="s">
        <v>1075</v>
      </c>
      <c r="B165" s="125">
        <v>331290</v>
      </c>
      <c r="C165" s="125">
        <v>169</v>
      </c>
      <c r="D165" t="s">
        <v>102</v>
      </c>
      <c r="E165" t="s">
        <v>108</v>
      </c>
      <c r="F165" t="s">
        <v>671</v>
      </c>
      <c r="G165" t="s">
        <v>9</v>
      </c>
      <c r="H165" s="12">
        <v>1202.0889999999999</v>
      </c>
      <c r="I165" s="12">
        <v>0</v>
      </c>
      <c r="J165" s="12">
        <v>0</v>
      </c>
      <c r="K165" s="296">
        <v>1202.0889999999999</v>
      </c>
      <c r="L165" s="12">
        <v>1166.462</v>
      </c>
      <c r="M165" s="12">
        <v>0</v>
      </c>
      <c r="N165" s="12">
        <v>0</v>
      </c>
      <c r="O165" s="12">
        <v>18.984999999999999</v>
      </c>
      <c r="P165" s="296">
        <v>16.641999999999953</v>
      </c>
      <c r="Q165" s="125" t="s">
        <v>514</v>
      </c>
      <c r="R165" t="s">
        <v>108</v>
      </c>
      <c r="S165" s="125">
        <v>12</v>
      </c>
    </row>
    <row r="166" spans="1:19" x14ac:dyDescent="0.3">
      <c r="A166" t="s">
        <v>1149</v>
      </c>
      <c r="B166" s="125">
        <v>331940</v>
      </c>
      <c r="C166" s="125">
        <v>320</v>
      </c>
      <c r="D166" t="s">
        <v>205</v>
      </c>
      <c r="E166" t="s">
        <v>206</v>
      </c>
      <c r="F166" t="s">
        <v>773</v>
      </c>
      <c r="G166" t="s">
        <v>6</v>
      </c>
      <c r="H166" s="12">
        <v>622.76099999999997</v>
      </c>
      <c r="I166" s="12">
        <v>0</v>
      </c>
      <c r="J166" s="12">
        <v>0</v>
      </c>
      <c r="K166" s="296">
        <v>622.76099999999997</v>
      </c>
      <c r="L166" s="12">
        <v>570.61900000000003</v>
      </c>
      <c r="M166" s="12">
        <v>0</v>
      </c>
      <c r="N166" s="12">
        <v>0</v>
      </c>
      <c r="O166" s="12">
        <v>25.106999999999999</v>
      </c>
      <c r="P166" s="296">
        <v>27.03499999999994</v>
      </c>
      <c r="Q166" s="125" t="s">
        <v>514</v>
      </c>
      <c r="R166" t="s">
        <v>206</v>
      </c>
      <c r="S166" s="125">
        <v>12</v>
      </c>
    </row>
    <row r="167" spans="1:19" x14ac:dyDescent="0.3">
      <c r="A167" t="s">
        <v>1076</v>
      </c>
      <c r="B167" s="125">
        <v>331950</v>
      </c>
      <c r="C167" s="125">
        <v>169</v>
      </c>
      <c r="D167" t="s">
        <v>102</v>
      </c>
      <c r="E167" t="s">
        <v>109</v>
      </c>
      <c r="F167" t="s">
        <v>1077</v>
      </c>
      <c r="G167" t="s">
        <v>6</v>
      </c>
      <c r="H167" s="12">
        <v>0</v>
      </c>
      <c r="I167" s="12">
        <v>0</v>
      </c>
      <c r="J167" s="12">
        <v>0</v>
      </c>
      <c r="K167" s="296">
        <v>0</v>
      </c>
      <c r="L167" s="12">
        <v>452.65600000000001</v>
      </c>
      <c r="M167" s="12">
        <v>0</v>
      </c>
      <c r="N167" s="12">
        <v>0</v>
      </c>
      <c r="O167" s="12">
        <v>0</v>
      </c>
      <c r="P167" s="296">
        <v>-452.65600000000001</v>
      </c>
      <c r="Q167" s="125" t="s">
        <v>514</v>
      </c>
      <c r="R167" t="s">
        <v>109</v>
      </c>
      <c r="S167" s="125">
        <v>12</v>
      </c>
    </row>
    <row r="168" spans="1:19" x14ac:dyDescent="0.3">
      <c r="A168" t="s">
        <v>1169</v>
      </c>
      <c r="B168" s="125">
        <v>0</v>
      </c>
      <c r="C168" s="125">
        <v>103</v>
      </c>
      <c r="D168" t="s">
        <v>246</v>
      </c>
      <c r="E168" t="s">
        <v>246</v>
      </c>
      <c r="F168" t="s">
        <v>825</v>
      </c>
      <c r="G168" t="s">
        <v>13</v>
      </c>
      <c r="H168" s="12">
        <v>96610</v>
      </c>
      <c r="I168" s="12">
        <v>83366</v>
      </c>
      <c r="J168" s="12">
        <v>0</v>
      </c>
      <c r="K168" s="12">
        <v>179976</v>
      </c>
      <c r="L168" s="12">
        <v>169961</v>
      </c>
      <c r="M168" s="12"/>
      <c r="N168" s="12">
        <v>1959</v>
      </c>
      <c r="O168" s="12">
        <v>87</v>
      </c>
      <c r="P168" s="12">
        <v>7969</v>
      </c>
      <c r="Q168" s="125" t="s">
        <v>1038</v>
      </c>
      <c r="R168" t="s">
        <v>1170</v>
      </c>
      <c r="S168" s="125">
        <v>12</v>
      </c>
    </row>
    <row r="169" spans="1:19" x14ac:dyDescent="0.3">
      <c r="A169" t="s">
        <v>1150</v>
      </c>
      <c r="B169" s="125">
        <v>331960</v>
      </c>
      <c r="C169" s="125">
        <v>701</v>
      </c>
      <c r="D169" t="s">
        <v>207</v>
      </c>
      <c r="E169" t="s">
        <v>208</v>
      </c>
      <c r="F169" t="s">
        <v>775</v>
      </c>
      <c r="G169" t="s">
        <v>13</v>
      </c>
      <c r="H169" s="12">
        <v>350.65199999999999</v>
      </c>
      <c r="I169" s="12">
        <v>0</v>
      </c>
      <c r="J169" s="12">
        <v>0</v>
      </c>
      <c r="K169" s="296">
        <v>350.65199999999999</v>
      </c>
      <c r="L169" s="12">
        <v>300.84399999999999</v>
      </c>
      <c r="M169" s="210">
        <v>0</v>
      </c>
      <c r="N169" s="12">
        <v>0</v>
      </c>
      <c r="O169" s="12">
        <v>24.169</v>
      </c>
      <c r="P169" s="296">
        <v>25.638999999999992</v>
      </c>
      <c r="Q169" s="125" t="s">
        <v>514</v>
      </c>
      <c r="R169" t="s">
        <v>208</v>
      </c>
      <c r="S169" s="125">
        <v>12</v>
      </c>
    </row>
    <row r="170" spans="1:19" x14ac:dyDescent="0.3">
      <c r="A170" t="s">
        <v>1078</v>
      </c>
      <c r="B170" s="125">
        <v>331300</v>
      </c>
      <c r="C170" s="125">
        <v>169</v>
      </c>
      <c r="D170" t="s">
        <v>102</v>
      </c>
      <c r="E170" t="s">
        <v>110</v>
      </c>
      <c r="F170" t="s">
        <v>614</v>
      </c>
      <c r="G170" t="s">
        <v>5</v>
      </c>
      <c r="H170" s="12">
        <v>1353.114</v>
      </c>
      <c r="I170" s="12">
        <v>0</v>
      </c>
      <c r="J170" s="12">
        <v>0</v>
      </c>
      <c r="K170" s="296">
        <v>1353.114</v>
      </c>
      <c r="L170" s="12">
        <v>1298.192</v>
      </c>
      <c r="M170" s="12">
        <v>0</v>
      </c>
      <c r="N170" s="12">
        <v>0</v>
      </c>
      <c r="O170" s="12">
        <v>18.209</v>
      </c>
      <c r="P170" s="296">
        <v>36.713000000000022</v>
      </c>
      <c r="Q170" s="125" t="s">
        <v>514</v>
      </c>
      <c r="R170" t="s">
        <v>110</v>
      </c>
      <c r="S170" s="125">
        <v>12</v>
      </c>
    </row>
    <row r="171" spans="1:19" x14ac:dyDescent="0.3">
      <c r="A171" t="s">
        <v>1079</v>
      </c>
      <c r="B171" s="125">
        <v>331310</v>
      </c>
      <c r="C171" s="125">
        <v>169</v>
      </c>
      <c r="D171" t="s">
        <v>102</v>
      </c>
      <c r="E171" t="s">
        <v>111</v>
      </c>
      <c r="F171" t="s">
        <v>603</v>
      </c>
      <c r="G171" t="s">
        <v>9</v>
      </c>
      <c r="H171" s="12">
        <v>5813.6490000000003</v>
      </c>
      <c r="I171" s="12">
        <v>0</v>
      </c>
      <c r="J171" s="12">
        <v>0</v>
      </c>
      <c r="K171" s="296">
        <v>5813.6490000000003</v>
      </c>
      <c r="L171" s="12">
        <v>3686.4250000000002</v>
      </c>
      <c r="M171" s="12">
        <v>0</v>
      </c>
      <c r="N171" s="12">
        <v>0</v>
      </c>
      <c r="O171" s="12">
        <v>105.337</v>
      </c>
      <c r="P171" s="296">
        <v>2021.8870000000002</v>
      </c>
      <c r="Q171" s="125" t="s">
        <v>514</v>
      </c>
      <c r="R171" t="s">
        <v>111</v>
      </c>
      <c r="S171" s="125">
        <v>12</v>
      </c>
    </row>
    <row r="172" spans="1:19" x14ac:dyDescent="0.3">
      <c r="A172" t="s">
        <v>1151</v>
      </c>
      <c r="B172" s="125">
        <v>331970</v>
      </c>
      <c r="C172" s="125">
        <v>442</v>
      </c>
      <c r="D172" t="s">
        <v>210</v>
      </c>
      <c r="E172" t="s">
        <v>211</v>
      </c>
      <c r="F172" t="s">
        <v>777</v>
      </c>
      <c r="G172" t="s">
        <v>4</v>
      </c>
      <c r="H172" s="12">
        <v>628.61699999999996</v>
      </c>
      <c r="I172" s="12">
        <v>0</v>
      </c>
      <c r="J172" s="12">
        <v>0</v>
      </c>
      <c r="K172" s="296">
        <v>628.61699999999996</v>
      </c>
      <c r="L172" s="12">
        <v>499.80599999999998</v>
      </c>
      <c r="M172" s="12">
        <v>0</v>
      </c>
      <c r="N172" s="12">
        <v>71.266000000000005</v>
      </c>
      <c r="O172" s="12">
        <v>33.034999999999997</v>
      </c>
      <c r="P172" s="296">
        <v>24.509999999999977</v>
      </c>
      <c r="Q172" s="125" t="s">
        <v>514</v>
      </c>
      <c r="R172" t="s">
        <v>211</v>
      </c>
      <c r="S172" s="125">
        <v>12</v>
      </c>
    </row>
    <row r="173" spans="1:19" x14ac:dyDescent="0.3">
      <c r="A173" t="s">
        <v>1157</v>
      </c>
      <c r="B173" s="125">
        <v>332020</v>
      </c>
      <c r="C173" s="125">
        <v>63</v>
      </c>
      <c r="D173" t="s">
        <v>226</v>
      </c>
      <c r="E173" t="s">
        <v>227</v>
      </c>
      <c r="F173" t="s">
        <v>800</v>
      </c>
      <c r="G173" t="s">
        <v>14</v>
      </c>
      <c r="H173" s="12">
        <v>2453.654</v>
      </c>
      <c r="I173" s="12">
        <v>0</v>
      </c>
      <c r="J173" s="12">
        <v>0</v>
      </c>
      <c r="K173" s="296">
        <v>2453.654</v>
      </c>
      <c r="L173" s="12">
        <v>2546.1849999999999</v>
      </c>
      <c r="M173" s="12">
        <v>0</v>
      </c>
      <c r="N173" s="12">
        <v>0</v>
      </c>
      <c r="O173" s="12">
        <v>92.45</v>
      </c>
      <c r="P173" s="296">
        <v>-184.98099999999994</v>
      </c>
      <c r="Q173" s="125" t="s">
        <v>514</v>
      </c>
      <c r="R173" t="s">
        <v>227</v>
      </c>
      <c r="S173" s="125">
        <v>12</v>
      </c>
    </row>
    <row r="174" spans="1:19" x14ac:dyDescent="0.3">
      <c r="A174" t="s">
        <v>1153</v>
      </c>
      <c r="B174" s="125">
        <v>331990</v>
      </c>
      <c r="C174" s="125">
        <v>274</v>
      </c>
      <c r="D174" t="s">
        <v>213</v>
      </c>
      <c r="E174" t="s">
        <v>214</v>
      </c>
      <c r="F174" t="s">
        <v>784</v>
      </c>
      <c r="G174" t="s">
        <v>14</v>
      </c>
      <c r="H174" s="12">
        <v>5222.6580000000004</v>
      </c>
      <c r="I174" s="12">
        <v>0</v>
      </c>
      <c r="J174" s="12">
        <v>0</v>
      </c>
      <c r="K174" s="296">
        <v>5222.6580000000004</v>
      </c>
      <c r="L174" s="12">
        <v>4630.8469999999998</v>
      </c>
      <c r="M174" s="210">
        <v>0</v>
      </c>
      <c r="N174" s="12">
        <v>0</v>
      </c>
      <c r="O174" s="12">
        <v>138.31399999999999</v>
      </c>
      <c r="P174" s="296">
        <v>453.49700000000064</v>
      </c>
      <c r="Q174" s="125" t="s">
        <v>514</v>
      </c>
      <c r="R174" t="s">
        <v>214</v>
      </c>
      <c r="S174" s="125">
        <v>12</v>
      </c>
    </row>
    <row r="175" spans="1:19" x14ac:dyDescent="0.3">
      <c r="A175" t="s">
        <v>1080</v>
      </c>
      <c r="B175" s="125">
        <v>331320</v>
      </c>
      <c r="C175" s="125">
        <v>169</v>
      </c>
      <c r="D175" t="s">
        <v>102</v>
      </c>
      <c r="E175" t="s">
        <v>112</v>
      </c>
      <c r="F175" t="s">
        <v>617</v>
      </c>
      <c r="G175" t="s">
        <v>5</v>
      </c>
      <c r="H175" s="12">
        <v>2176.4409999999998</v>
      </c>
      <c r="I175" s="12">
        <v>0</v>
      </c>
      <c r="J175" s="12">
        <v>0</v>
      </c>
      <c r="K175" s="296">
        <v>2176.4409999999998</v>
      </c>
      <c r="L175" s="12">
        <v>2087.9749999999999</v>
      </c>
      <c r="M175" s="12">
        <v>0</v>
      </c>
      <c r="N175" s="12">
        <v>0</v>
      </c>
      <c r="O175" s="12">
        <v>73.116</v>
      </c>
      <c r="P175" s="296">
        <v>15.349999999999895</v>
      </c>
      <c r="Q175" s="125" t="s">
        <v>514</v>
      </c>
      <c r="R175" t="s">
        <v>112</v>
      </c>
      <c r="S175" s="125">
        <v>12</v>
      </c>
    </row>
    <row r="176" spans="1:19" x14ac:dyDescent="0.3">
      <c r="A176" t="s">
        <v>1156</v>
      </c>
      <c r="B176" s="125">
        <v>332000</v>
      </c>
      <c r="C176" s="125">
        <v>373</v>
      </c>
      <c r="D176" t="s">
        <v>223</v>
      </c>
      <c r="E176" t="s">
        <v>224</v>
      </c>
      <c r="F176" t="s">
        <v>795</v>
      </c>
      <c r="G176" t="s">
        <v>5</v>
      </c>
      <c r="H176" s="12">
        <v>910.12699999999995</v>
      </c>
      <c r="I176" s="12">
        <v>0</v>
      </c>
      <c r="J176" s="12">
        <v>0</v>
      </c>
      <c r="K176" s="296">
        <v>910.12699999999995</v>
      </c>
      <c r="L176" s="12">
        <v>862.43799999999999</v>
      </c>
      <c r="M176" s="12">
        <v>0</v>
      </c>
      <c r="N176" s="12">
        <v>13.305999999999999</v>
      </c>
      <c r="O176" s="12">
        <v>39.677</v>
      </c>
      <c r="P176" s="296">
        <v>-5.2940000000000325</v>
      </c>
      <c r="Q176" s="125" t="s">
        <v>514</v>
      </c>
      <c r="R176" t="s">
        <v>224</v>
      </c>
      <c r="S176" s="125">
        <v>12</v>
      </c>
    </row>
    <row r="177" spans="1:19" x14ac:dyDescent="0.3">
      <c r="A177" t="s">
        <v>1081</v>
      </c>
      <c r="B177" s="125">
        <v>331330</v>
      </c>
      <c r="C177" s="125">
        <v>169</v>
      </c>
      <c r="D177" t="s">
        <v>102</v>
      </c>
      <c r="E177" t="s">
        <v>113</v>
      </c>
      <c r="F177" t="s">
        <v>673</v>
      </c>
      <c r="G177" t="s">
        <v>9</v>
      </c>
      <c r="H177" s="12">
        <v>755.82799999999997</v>
      </c>
      <c r="I177" s="12">
        <v>0</v>
      </c>
      <c r="J177" s="12">
        <v>0</v>
      </c>
      <c r="K177" s="296">
        <v>755.82799999999997</v>
      </c>
      <c r="L177" s="12">
        <v>737.77</v>
      </c>
      <c r="M177" s="12">
        <v>0</v>
      </c>
      <c r="N177" s="12">
        <v>0</v>
      </c>
      <c r="O177" s="12">
        <v>24.042999999999999</v>
      </c>
      <c r="P177" s="296">
        <v>-5.9850000000000065</v>
      </c>
      <c r="Q177" s="125" t="s">
        <v>514</v>
      </c>
      <c r="R177" t="s">
        <v>113</v>
      </c>
      <c r="S177" s="125">
        <v>12</v>
      </c>
    </row>
    <row r="178" spans="1:19" x14ac:dyDescent="0.3">
      <c r="A178" t="s">
        <v>1082</v>
      </c>
      <c r="B178" s="125">
        <v>331340</v>
      </c>
      <c r="C178" s="125">
        <v>169</v>
      </c>
      <c r="D178" t="s">
        <v>102</v>
      </c>
      <c r="E178" t="s">
        <v>114</v>
      </c>
      <c r="F178" t="s">
        <v>675</v>
      </c>
      <c r="G178" t="s">
        <v>14</v>
      </c>
      <c r="H178" s="12">
        <v>588.88900000000001</v>
      </c>
      <c r="I178" s="12">
        <v>0</v>
      </c>
      <c r="J178" s="12">
        <v>0</v>
      </c>
      <c r="K178" s="296">
        <v>588.88900000000001</v>
      </c>
      <c r="L178" s="12">
        <v>570.37199999999996</v>
      </c>
      <c r="M178" s="12">
        <v>0</v>
      </c>
      <c r="N178" s="12">
        <v>0</v>
      </c>
      <c r="O178" s="12">
        <v>22.818999999999999</v>
      </c>
      <c r="P178" s="296">
        <v>-4.3019999999999463</v>
      </c>
      <c r="Q178" s="125" t="s">
        <v>514</v>
      </c>
      <c r="R178" t="s">
        <v>114</v>
      </c>
      <c r="S178" s="125">
        <v>12</v>
      </c>
    </row>
    <row r="179" spans="1:19" x14ac:dyDescent="0.3">
      <c r="A179" t="s">
        <v>1172</v>
      </c>
      <c r="B179" s="125">
        <v>0</v>
      </c>
      <c r="C179" s="125">
        <v>16</v>
      </c>
      <c r="D179" t="s">
        <v>256</v>
      </c>
      <c r="E179" t="s">
        <v>256</v>
      </c>
      <c r="F179" t="s">
        <v>837</v>
      </c>
      <c r="G179" t="s">
        <v>8</v>
      </c>
      <c r="H179" s="12">
        <v>155921</v>
      </c>
      <c r="I179" s="12"/>
      <c r="J179" s="12">
        <v>0</v>
      </c>
      <c r="K179" s="12">
        <v>155921</v>
      </c>
      <c r="L179" s="12">
        <v>146514</v>
      </c>
      <c r="M179" s="210"/>
      <c r="N179" s="12"/>
      <c r="O179" s="12">
        <v>1077</v>
      </c>
      <c r="P179" s="12">
        <v>8330</v>
      </c>
      <c r="Q179" s="125" t="s">
        <v>1038</v>
      </c>
      <c r="R179" t="s">
        <v>510</v>
      </c>
      <c r="S179" s="125">
        <v>12</v>
      </c>
    </row>
    <row r="180" spans="1:19" x14ac:dyDescent="0.3">
      <c r="A180" t="s">
        <v>1050</v>
      </c>
      <c r="B180" s="125">
        <v>332010</v>
      </c>
      <c r="C180" s="125">
        <v>2</v>
      </c>
      <c r="D180" t="s">
        <v>79</v>
      </c>
      <c r="E180" t="s">
        <v>225</v>
      </c>
      <c r="F180" t="s">
        <v>797</v>
      </c>
      <c r="G180" t="s">
        <v>13</v>
      </c>
      <c r="H180" s="12">
        <v>2622.192</v>
      </c>
      <c r="I180" s="12">
        <v>0</v>
      </c>
      <c r="J180" s="12">
        <v>0</v>
      </c>
      <c r="K180" s="296">
        <v>2622.192</v>
      </c>
      <c r="L180" s="12">
        <v>2196.5500000000002</v>
      </c>
      <c r="M180" s="12">
        <v>0</v>
      </c>
      <c r="N180" s="12">
        <v>0</v>
      </c>
      <c r="O180" s="12">
        <v>100.732</v>
      </c>
      <c r="P180" s="296">
        <v>324.90999999999985</v>
      </c>
      <c r="Q180" s="125" t="s">
        <v>514</v>
      </c>
      <c r="R180" t="s">
        <v>225</v>
      </c>
      <c r="S180" s="125">
        <v>12</v>
      </c>
    </row>
    <row r="181" spans="1:19" x14ac:dyDescent="0.3">
      <c r="A181" t="s">
        <v>1051</v>
      </c>
      <c r="B181" s="125">
        <v>331120</v>
      </c>
      <c r="C181" s="125">
        <v>2</v>
      </c>
      <c r="D181" t="s">
        <v>79</v>
      </c>
      <c r="E181" t="s">
        <v>1052</v>
      </c>
      <c r="F181" t="s">
        <v>567</v>
      </c>
      <c r="G181" t="s">
        <v>13</v>
      </c>
      <c r="H181" s="12">
        <v>1381.472</v>
      </c>
      <c r="I181" s="12">
        <v>14512.486000000001</v>
      </c>
      <c r="J181" s="12">
        <v>0</v>
      </c>
      <c r="K181" s="296">
        <v>15893.958000000001</v>
      </c>
      <c r="L181" s="12">
        <v>14435.084999999999</v>
      </c>
      <c r="M181" s="12">
        <v>0</v>
      </c>
      <c r="N181" s="12">
        <v>0</v>
      </c>
      <c r="O181" s="12">
        <v>301.851</v>
      </c>
      <c r="P181" s="296">
        <v>1157.0220000000013</v>
      </c>
      <c r="Q181" s="125" t="s">
        <v>514</v>
      </c>
      <c r="R181" t="s">
        <v>1052</v>
      </c>
      <c r="S181" s="125">
        <v>12</v>
      </c>
    </row>
    <row r="182" spans="1:19" x14ac:dyDescent="0.3">
      <c r="A182" t="s">
        <v>1053</v>
      </c>
      <c r="B182" s="125">
        <v>331130</v>
      </c>
      <c r="C182" s="125">
        <v>2</v>
      </c>
      <c r="D182" t="s">
        <v>79</v>
      </c>
      <c r="E182" t="s">
        <v>89</v>
      </c>
      <c r="F182" t="s">
        <v>599</v>
      </c>
      <c r="G182" t="s">
        <v>14</v>
      </c>
      <c r="H182" s="12">
        <v>100.47799999999999</v>
      </c>
      <c r="I182" s="12">
        <v>0</v>
      </c>
      <c r="J182" s="12">
        <v>0</v>
      </c>
      <c r="K182" s="296">
        <v>100.47799999999999</v>
      </c>
      <c r="L182" s="12">
        <v>95.837000000000003</v>
      </c>
      <c r="M182" s="12">
        <v>0</v>
      </c>
      <c r="N182" s="12">
        <v>0</v>
      </c>
      <c r="O182" s="12">
        <v>4.4130000000000003</v>
      </c>
      <c r="P182" s="296">
        <v>0.22799999999999088</v>
      </c>
      <c r="Q182" s="125" t="s">
        <v>514</v>
      </c>
      <c r="R182" t="s">
        <v>89</v>
      </c>
      <c r="S182" s="125">
        <v>12</v>
      </c>
    </row>
    <row r="183" spans="1:19" x14ac:dyDescent="0.3">
      <c r="A183" t="s">
        <v>1054</v>
      </c>
      <c r="B183" s="125">
        <v>331140</v>
      </c>
      <c r="C183" s="125">
        <v>2</v>
      </c>
      <c r="D183" t="s">
        <v>79</v>
      </c>
      <c r="E183" t="s">
        <v>90</v>
      </c>
      <c r="F183" t="s">
        <v>563</v>
      </c>
      <c r="G183" t="s">
        <v>13</v>
      </c>
      <c r="H183" s="12">
        <v>-17.489999999999998</v>
      </c>
      <c r="I183" s="12">
        <v>0</v>
      </c>
      <c r="J183" s="12">
        <v>0</v>
      </c>
      <c r="K183" s="296">
        <v>-17.489999999999998</v>
      </c>
      <c r="L183" s="12">
        <v>3785.915</v>
      </c>
      <c r="M183" s="12">
        <v>0</v>
      </c>
      <c r="N183" s="12">
        <v>0</v>
      </c>
      <c r="O183" s="12">
        <v>17.489999999999998</v>
      </c>
      <c r="P183" s="296">
        <v>-3820.8949999999995</v>
      </c>
      <c r="Q183" s="125" t="s">
        <v>514</v>
      </c>
      <c r="R183" t="s">
        <v>90</v>
      </c>
      <c r="S183" s="125">
        <v>12</v>
      </c>
    </row>
    <row r="184" spans="1:19" x14ac:dyDescent="0.3">
      <c r="A184" t="s">
        <v>1083</v>
      </c>
      <c r="B184" s="125">
        <v>331350</v>
      </c>
      <c r="C184" s="125">
        <v>169</v>
      </c>
      <c r="D184" t="s">
        <v>102</v>
      </c>
      <c r="E184" t="s">
        <v>115</v>
      </c>
      <c r="F184" t="s">
        <v>677</v>
      </c>
      <c r="G184" t="s">
        <v>14</v>
      </c>
      <c r="H184" s="12">
        <v>552.57399999999996</v>
      </c>
      <c r="I184" s="12">
        <v>0</v>
      </c>
      <c r="J184" s="12">
        <v>0</v>
      </c>
      <c r="K184" s="296">
        <v>552.57399999999996</v>
      </c>
      <c r="L184" s="12">
        <v>555.16499999999996</v>
      </c>
      <c r="M184" s="12">
        <v>0</v>
      </c>
      <c r="N184" s="12">
        <v>0</v>
      </c>
      <c r="O184" s="12">
        <v>23.763000000000002</v>
      </c>
      <c r="P184" s="296">
        <v>-26.35400000000001</v>
      </c>
      <c r="Q184" s="125" t="s">
        <v>514</v>
      </c>
      <c r="R184" t="s">
        <v>115</v>
      </c>
      <c r="S184" s="125">
        <v>12</v>
      </c>
    </row>
    <row r="185" spans="1:19" x14ac:dyDescent="0.3">
      <c r="A185" t="s">
        <v>1165</v>
      </c>
      <c r="B185" s="125">
        <v>332670</v>
      </c>
      <c r="C185" s="125">
        <v>240</v>
      </c>
      <c r="D185" t="s">
        <v>239</v>
      </c>
      <c r="E185" t="s">
        <v>242</v>
      </c>
      <c r="F185" t="s">
        <v>818</v>
      </c>
      <c r="G185" t="s">
        <v>13</v>
      </c>
      <c r="H185" s="12">
        <v>4914.6809999999996</v>
      </c>
      <c r="I185" s="12">
        <v>0</v>
      </c>
      <c r="J185" s="12">
        <v>0</v>
      </c>
      <c r="K185" s="296">
        <v>4914.6809999999996</v>
      </c>
      <c r="L185" s="12">
        <v>4600.4110000000001</v>
      </c>
      <c r="M185" s="12">
        <v>0</v>
      </c>
      <c r="N185" s="12">
        <v>0</v>
      </c>
      <c r="O185" s="12">
        <v>86.171000000000006</v>
      </c>
      <c r="P185" s="296">
        <v>228.09899999999953</v>
      </c>
      <c r="Q185" s="125" t="s">
        <v>514</v>
      </c>
      <c r="R185" t="s">
        <v>242</v>
      </c>
      <c r="S185" s="125">
        <v>12</v>
      </c>
    </row>
    <row r="186" spans="1:19" x14ac:dyDescent="0.3">
      <c r="A186" t="s">
        <v>1084</v>
      </c>
      <c r="B186" s="125">
        <v>331360</v>
      </c>
      <c r="C186" s="125">
        <v>169</v>
      </c>
      <c r="D186" t="s">
        <v>102</v>
      </c>
      <c r="E186" t="s">
        <v>116</v>
      </c>
      <c r="F186" t="s">
        <v>619</v>
      </c>
      <c r="G186" t="s">
        <v>9</v>
      </c>
      <c r="H186" s="12">
        <v>3554.4560000000001</v>
      </c>
      <c r="I186" s="12">
        <v>0</v>
      </c>
      <c r="J186" s="12">
        <v>0</v>
      </c>
      <c r="K186" s="296">
        <v>3554.4560000000001</v>
      </c>
      <c r="L186" s="12">
        <v>3537.6660000000002</v>
      </c>
      <c r="M186" s="12">
        <v>0</v>
      </c>
      <c r="N186" s="12">
        <v>0</v>
      </c>
      <c r="O186" s="12">
        <v>104.944</v>
      </c>
      <c r="P186" s="296">
        <v>-88.154000000000039</v>
      </c>
      <c r="Q186" s="125" t="s">
        <v>514</v>
      </c>
      <c r="R186" t="s">
        <v>116</v>
      </c>
      <c r="S186" s="125">
        <v>12</v>
      </c>
    </row>
    <row r="187" spans="1:19" x14ac:dyDescent="0.3">
      <c r="A187" t="s">
        <v>1160</v>
      </c>
      <c r="B187" s="125">
        <v>332030</v>
      </c>
      <c r="C187" s="125">
        <v>332</v>
      </c>
      <c r="D187" t="s">
        <v>233</v>
      </c>
      <c r="E187" t="s">
        <v>234</v>
      </c>
      <c r="F187" t="s">
        <v>809</v>
      </c>
      <c r="G187" t="s">
        <v>14</v>
      </c>
      <c r="H187" s="12">
        <v>489.50900000000001</v>
      </c>
      <c r="I187" s="12">
        <v>0</v>
      </c>
      <c r="J187" s="12">
        <v>0</v>
      </c>
      <c r="K187" s="296">
        <v>489.50900000000001</v>
      </c>
      <c r="L187" s="12">
        <v>453.625</v>
      </c>
      <c r="M187" s="12">
        <v>0</v>
      </c>
      <c r="N187" s="12">
        <v>0.437</v>
      </c>
      <c r="O187" s="12">
        <v>47.817</v>
      </c>
      <c r="P187" s="296">
        <v>-12.369999999999983</v>
      </c>
      <c r="Q187" s="125" t="s">
        <v>514</v>
      </c>
      <c r="R187" t="s">
        <v>234</v>
      </c>
      <c r="S187" s="125">
        <v>12</v>
      </c>
    </row>
    <row r="188" spans="1:19" x14ac:dyDescent="0.3">
      <c r="A188" t="s">
        <v>1085</v>
      </c>
      <c r="B188" s="125">
        <v>331370</v>
      </c>
      <c r="C188" s="125">
        <v>169</v>
      </c>
      <c r="D188" t="s">
        <v>102</v>
      </c>
      <c r="E188" t="s">
        <v>117</v>
      </c>
      <c r="F188" t="s">
        <v>679</v>
      </c>
      <c r="G188" t="s">
        <v>14</v>
      </c>
      <c r="H188" s="12">
        <v>1071.797</v>
      </c>
      <c r="I188" s="12">
        <v>0</v>
      </c>
      <c r="J188" s="12">
        <v>0</v>
      </c>
      <c r="K188" s="296">
        <v>1071.797</v>
      </c>
      <c r="L188" s="12">
        <v>1044.6400000000001</v>
      </c>
      <c r="M188" s="12">
        <v>0</v>
      </c>
      <c r="N188" s="12">
        <v>0</v>
      </c>
      <c r="O188" s="12">
        <v>34.374000000000002</v>
      </c>
      <c r="P188" s="296">
        <v>-7.2170000000000769</v>
      </c>
      <c r="Q188" s="125" t="s">
        <v>514</v>
      </c>
      <c r="R188" t="s">
        <v>117</v>
      </c>
      <c r="S188" s="125">
        <v>12</v>
      </c>
    </row>
    <row r="189" spans="1:19" x14ac:dyDescent="0.3">
      <c r="A189" t="s">
        <v>1055</v>
      </c>
      <c r="B189" s="125">
        <v>331150</v>
      </c>
      <c r="C189" s="125">
        <v>2</v>
      </c>
      <c r="D189" t="s">
        <v>79</v>
      </c>
      <c r="E189" t="s">
        <v>91</v>
      </c>
      <c r="F189" t="s">
        <v>563</v>
      </c>
      <c r="G189" t="s">
        <v>13</v>
      </c>
      <c r="H189" s="12">
        <v>-33.832999999999998</v>
      </c>
      <c r="I189" s="12">
        <v>0</v>
      </c>
      <c r="J189" s="12">
        <v>0</v>
      </c>
      <c r="K189" s="296">
        <v>-33.832999999999998</v>
      </c>
      <c r="L189" s="12">
        <v>1647.3889999999999</v>
      </c>
      <c r="M189" s="12">
        <v>0</v>
      </c>
      <c r="N189" s="12">
        <v>0</v>
      </c>
      <c r="O189" s="12">
        <v>33.832999999999998</v>
      </c>
      <c r="P189" s="296">
        <v>-1715.0550000000001</v>
      </c>
      <c r="Q189" s="125" t="s">
        <v>514</v>
      </c>
      <c r="R189" t="s">
        <v>91</v>
      </c>
      <c r="S189" s="125">
        <v>12</v>
      </c>
    </row>
    <row r="190" spans="1:19" x14ac:dyDescent="0.3">
      <c r="A190" t="s">
        <v>1182</v>
      </c>
      <c r="B190" s="125">
        <v>0</v>
      </c>
      <c r="C190" s="125">
        <v>18</v>
      </c>
      <c r="D190" t="s">
        <v>870</v>
      </c>
      <c r="E190" t="s">
        <v>870</v>
      </c>
      <c r="F190" t="s">
        <v>561</v>
      </c>
      <c r="G190" t="s">
        <v>12</v>
      </c>
      <c r="H190" s="12">
        <v>774665</v>
      </c>
      <c r="I190" s="12">
        <v>89704</v>
      </c>
      <c r="J190" s="12">
        <v>0</v>
      </c>
      <c r="K190" s="12">
        <f>864369</f>
        <v>864369</v>
      </c>
      <c r="L190" s="12">
        <v>768738</v>
      </c>
      <c r="M190" s="210">
        <v>35805</v>
      </c>
      <c r="N190" s="12"/>
      <c r="O190" s="12">
        <v>3024</v>
      </c>
      <c r="P190" s="12">
        <v>56802</v>
      </c>
      <c r="Q190" s="125" t="s">
        <v>1038</v>
      </c>
      <c r="R190" t="s">
        <v>508</v>
      </c>
      <c r="S190" s="125">
        <v>12</v>
      </c>
    </row>
    <row r="191" spans="1:19" x14ac:dyDescent="0.3">
      <c r="A191" t="s">
        <v>1161</v>
      </c>
      <c r="B191" s="125">
        <v>332040</v>
      </c>
      <c r="C191" s="125">
        <v>681</v>
      </c>
      <c r="D191" t="s">
        <v>235</v>
      </c>
      <c r="E191" t="s">
        <v>236</v>
      </c>
      <c r="F191" t="s">
        <v>811</v>
      </c>
      <c r="G191" t="s">
        <v>6</v>
      </c>
      <c r="H191" s="12">
        <v>324.81799999999998</v>
      </c>
      <c r="I191" s="12">
        <v>7.141</v>
      </c>
      <c r="J191" s="12">
        <v>0</v>
      </c>
      <c r="K191" s="296">
        <v>331.959</v>
      </c>
      <c r="L191" s="12">
        <v>277.73700000000002</v>
      </c>
      <c r="M191" s="12">
        <v>0</v>
      </c>
      <c r="N191" s="12">
        <v>0</v>
      </c>
      <c r="O191" s="12">
        <v>15.608000000000001</v>
      </c>
      <c r="P191" s="296">
        <v>38.613999999999976</v>
      </c>
      <c r="Q191" s="125" t="s">
        <v>514</v>
      </c>
      <c r="R191" t="s">
        <v>236</v>
      </c>
      <c r="S191" s="125">
        <v>12</v>
      </c>
    </row>
    <row r="192" spans="1:19" x14ac:dyDescent="0.3">
      <c r="A192" t="s">
        <v>1162</v>
      </c>
      <c r="B192" s="125">
        <v>332050</v>
      </c>
      <c r="C192" s="125">
        <v>280</v>
      </c>
      <c r="D192" t="s">
        <v>237</v>
      </c>
      <c r="E192" t="s">
        <v>814</v>
      </c>
      <c r="F192" t="s">
        <v>813</v>
      </c>
      <c r="G192" t="s">
        <v>6</v>
      </c>
      <c r="H192" s="12">
        <v>3331.3159999999998</v>
      </c>
      <c r="I192" s="12">
        <v>0</v>
      </c>
      <c r="J192" s="12">
        <v>0</v>
      </c>
      <c r="K192" s="296">
        <v>3331.3159999999998</v>
      </c>
      <c r="L192" s="12">
        <v>2983.0059999999999</v>
      </c>
      <c r="M192" s="12">
        <v>0</v>
      </c>
      <c r="N192" s="12">
        <v>0</v>
      </c>
      <c r="O192" s="12">
        <v>502.61399999999998</v>
      </c>
      <c r="P192" s="296">
        <v>-154.30400000000003</v>
      </c>
      <c r="Q192" s="125" t="s">
        <v>514</v>
      </c>
      <c r="R192" t="s">
        <v>814</v>
      </c>
      <c r="S192" s="125">
        <v>12</v>
      </c>
    </row>
    <row r="193" spans="1:20" x14ac:dyDescent="0.3">
      <c r="A193" t="s">
        <v>1166</v>
      </c>
      <c r="B193" s="125">
        <v>332680</v>
      </c>
      <c r="C193" s="125">
        <v>240</v>
      </c>
      <c r="D193" t="s">
        <v>239</v>
      </c>
      <c r="E193" t="s">
        <v>243</v>
      </c>
      <c r="F193" t="s">
        <v>820</v>
      </c>
      <c r="G193" t="s">
        <v>13</v>
      </c>
      <c r="H193" s="12">
        <v>2209.3939999999998</v>
      </c>
      <c r="I193" s="12">
        <v>0</v>
      </c>
      <c r="J193" s="12">
        <v>0</v>
      </c>
      <c r="K193" s="296">
        <v>2209.3939999999998</v>
      </c>
      <c r="L193" s="12">
        <v>2009.3820000000001</v>
      </c>
      <c r="M193" s="12">
        <v>0</v>
      </c>
      <c r="N193" s="12">
        <v>0</v>
      </c>
      <c r="O193" s="12">
        <v>98.989000000000004</v>
      </c>
      <c r="P193" s="296">
        <v>101.02299999999971</v>
      </c>
      <c r="Q193" s="125" t="s">
        <v>514</v>
      </c>
      <c r="R193" t="s">
        <v>243</v>
      </c>
      <c r="S193" s="125">
        <v>12</v>
      </c>
    </row>
    <row r="194" spans="1:20" x14ac:dyDescent="0.3">
      <c r="A194" t="s">
        <v>1199</v>
      </c>
      <c r="B194" s="125">
        <v>332370</v>
      </c>
      <c r="C194" s="125">
        <v>254</v>
      </c>
      <c r="D194" t="s">
        <v>302</v>
      </c>
      <c r="E194" t="s">
        <v>305</v>
      </c>
      <c r="F194" t="s">
        <v>908</v>
      </c>
      <c r="G194" t="s">
        <v>10</v>
      </c>
      <c r="H194" s="12">
        <v>4433.88</v>
      </c>
      <c r="I194" s="12">
        <v>0</v>
      </c>
      <c r="J194" s="12">
        <v>0</v>
      </c>
      <c r="K194" s="296">
        <v>4433.88</v>
      </c>
      <c r="L194" s="12">
        <v>3904.5279999999998</v>
      </c>
      <c r="M194" s="12">
        <v>0</v>
      </c>
      <c r="N194" s="12">
        <v>0</v>
      </c>
      <c r="O194" s="12">
        <v>222.042</v>
      </c>
      <c r="P194" s="296">
        <v>307.31000000000029</v>
      </c>
      <c r="Q194" s="125" t="s">
        <v>514</v>
      </c>
      <c r="R194" t="s">
        <v>305</v>
      </c>
      <c r="S194" s="125">
        <v>12</v>
      </c>
    </row>
    <row r="195" spans="1:20" x14ac:dyDescent="0.3">
      <c r="A195" t="s">
        <v>1086</v>
      </c>
      <c r="B195" s="125">
        <v>331720</v>
      </c>
      <c r="C195" s="125">
        <v>169</v>
      </c>
      <c r="D195" t="s">
        <v>102</v>
      </c>
      <c r="E195" t="s">
        <v>394</v>
      </c>
      <c r="F195" t="s">
        <v>665</v>
      </c>
      <c r="G195" t="s">
        <v>9</v>
      </c>
      <c r="H195" s="12">
        <v>1501.5730000000001</v>
      </c>
      <c r="I195" s="12">
        <v>0</v>
      </c>
      <c r="J195" s="12">
        <v>0</v>
      </c>
      <c r="K195" s="296">
        <v>1501.5730000000001</v>
      </c>
      <c r="L195" s="12">
        <v>772.11599999999999</v>
      </c>
      <c r="M195" s="12">
        <v>0</v>
      </c>
      <c r="N195" s="12">
        <v>0</v>
      </c>
      <c r="O195" s="12">
        <v>43.692</v>
      </c>
      <c r="P195" s="296">
        <v>685.7650000000001</v>
      </c>
      <c r="Q195" s="125" t="s">
        <v>514</v>
      </c>
      <c r="R195" t="s">
        <v>394</v>
      </c>
      <c r="S195" s="125">
        <v>12</v>
      </c>
    </row>
    <row r="196" spans="1:20" x14ac:dyDescent="0.3">
      <c r="A196" t="s">
        <v>1087</v>
      </c>
      <c r="B196" s="125">
        <v>331380</v>
      </c>
      <c r="C196" s="125">
        <v>169</v>
      </c>
      <c r="D196" t="s">
        <v>102</v>
      </c>
      <c r="E196" t="s">
        <v>118</v>
      </c>
      <c r="F196" t="s">
        <v>681</v>
      </c>
      <c r="G196" t="s">
        <v>14</v>
      </c>
      <c r="H196" s="12">
        <v>660.01800000000003</v>
      </c>
      <c r="I196" s="12">
        <v>0</v>
      </c>
      <c r="J196" s="12">
        <v>0</v>
      </c>
      <c r="K196" s="296">
        <v>660.01800000000003</v>
      </c>
      <c r="L196" s="12">
        <v>631.80200000000002</v>
      </c>
      <c r="M196" s="12">
        <v>0</v>
      </c>
      <c r="N196" s="12">
        <v>0</v>
      </c>
      <c r="O196" s="12">
        <v>17.274000000000001</v>
      </c>
      <c r="P196" s="296">
        <v>10.942000000000007</v>
      </c>
      <c r="Q196" s="125" t="s">
        <v>514</v>
      </c>
      <c r="R196" t="s">
        <v>118</v>
      </c>
      <c r="S196" s="125">
        <v>12</v>
      </c>
    </row>
    <row r="197" spans="1:20" x14ac:dyDescent="0.3">
      <c r="A197" t="s">
        <v>1127</v>
      </c>
      <c r="B197" s="125">
        <v>331740</v>
      </c>
      <c r="C197" s="125">
        <v>683</v>
      </c>
      <c r="D197" t="s">
        <v>153</v>
      </c>
      <c r="E197" t="s">
        <v>154</v>
      </c>
      <c r="F197" t="s">
        <v>701</v>
      </c>
      <c r="G197" t="s">
        <v>8</v>
      </c>
      <c r="H197" s="12">
        <v>204.22900000000001</v>
      </c>
      <c r="I197" s="12">
        <v>0</v>
      </c>
      <c r="J197" s="12">
        <v>0</v>
      </c>
      <c r="K197" s="296">
        <v>204.22900000000001</v>
      </c>
      <c r="L197" s="12">
        <v>180.06399999999999</v>
      </c>
      <c r="M197" s="12">
        <v>0</v>
      </c>
      <c r="N197" s="12">
        <v>2.2170000000000001</v>
      </c>
      <c r="O197" s="12">
        <v>2.5649999999999999</v>
      </c>
      <c r="P197" s="296">
        <v>19.38300000000002</v>
      </c>
      <c r="Q197" s="125" t="s">
        <v>514</v>
      </c>
      <c r="R197" t="s">
        <v>154</v>
      </c>
      <c r="S197" s="125">
        <v>12</v>
      </c>
    </row>
    <row r="198" spans="1:20" x14ac:dyDescent="0.3">
      <c r="A198" t="s">
        <v>1088</v>
      </c>
      <c r="B198" s="125">
        <v>331390</v>
      </c>
      <c r="C198" s="125">
        <v>169</v>
      </c>
      <c r="D198" t="s">
        <v>102</v>
      </c>
      <c r="E198" t="s">
        <v>119</v>
      </c>
      <c r="F198" t="s">
        <v>621</v>
      </c>
      <c r="G198" t="s">
        <v>9</v>
      </c>
      <c r="H198" s="12">
        <v>2680.3209999999999</v>
      </c>
      <c r="I198" s="12">
        <v>0</v>
      </c>
      <c r="J198" s="12">
        <v>0</v>
      </c>
      <c r="K198" s="296">
        <v>2680.3209999999999</v>
      </c>
      <c r="L198" s="12">
        <v>1440.865</v>
      </c>
      <c r="M198" s="12">
        <v>0</v>
      </c>
      <c r="N198" s="12">
        <v>0</v>
      </c>
      <c r="O198" s="12">
        <v>109.07299999999999</v>
      </c>
      <c r="P198" s="296">
        <v>1130.3829999999998</v>
      </c>
      <c r="Q198" s="125" t="s">
        <v>514</v>
      </c>
      <c r="R198" t="s">
        <v>119</v>
      </c>
      <c r="S198" s="125">
        <v>12</v>
      </c>
    </row>
    <row r="199" spans="1:20" x14ac:dyDescent="0.3">
      <c r="A199" t="s">
        <v>1089</v>
      </c>
      <c r="B199" s="125">
        <v>331400</v>
      </c>
      <c r="C199" s="125">
        <v>169</v>
      </c>
      <c r="D199" t="s">
        <v>102</v>
      </c>
      <c r="E199" t="s">
        <v>120</v>
      </c>
      <c r="F199" t="s">
        <v>623</v>
      </c>
      <c r="G199" t="s">
        <v>11</v>
      </c>
      <c r="H199" s="12">
        <v>1669.9649999999999</v>
      </c>
      <c r="I199" s="12">
        <v>0</v>
      </c>
      <c r="J199" s="12">
        <v>0</v>
      </c>
      <c r="K199" s="296">
        <v>1669.9649999999999</v>
      </c>
      <c r="L199" s="12">
        <v>1597.77</v>
      </c>
      <c r="M199" s="12">
        <v>0</v>
      </c>
      <c r="N199" s="12">
        <v>0</v>
      </c>
      <c r="O199" s="12">
        <v>45.185000000000002</v>
      </c>
      <c r="P199" s="296">
        <v>27.009999999999934</v>
      </c>
      <c r="Q199" s="125" t="s">
        <v>514</v>
      </c>
      <c r="R199" t="s">
        <v>120</v>
      </c>
      <c r="S199" s="125">
        <v>12</v>
      </c>
    </row>
    <row r="200" spans="1:20" x14ac:dyDescent="0.3">
      <c r="A200" t="s">
        <v>1238</v>
      </c>
      <c r="B200" s="125">
        <v>332070</v>
      </c>
      <c r="C200" s="125">
        <v>289</v>
      </c>
      <c r="D200" t="s">
        <v>252</v>
      </c>
      <c r="F200" t="s">
        <v>832</v>
      </c>
      <c r="G200" t="s">
        <v>4</v>
      </c>
      <c r="H200" s="12"/>
      <c r="I200" s="12"/>
      <c r="J200" s="12"/>
      <c r="K200" s="12"/>
      <c r="L200" s="12"/>
      <c r="M200" s="12"/>
      <c r="N200" s="12"/>
      <c r="O200" s="12"/>
      <c r="P200" s="12"/>
      <c r="R200" t="s">
        <v>253</v>
      </c>
      <c r="T200" s="125" t="s">
        <v>2126</v>
      </c>
    </row>
    <row r="201" spans="1:20" x14ac:dyDescent="0.3">
      <c r="A201" t="s">
        <v>1417</v>
      </c>
      <c r="B201" s="125">
        <v>0</v>
      </c>
      <c r="C201" s="125">
        <f>VLOOKUP(VLOOKUP(A201,'LOOKUP Sales reporting 05242023'!$A$1:$B$216,2,FALSE),'LOOKUP OPERATOR 05032023'!$A$1:$D$173,4,FALSE)</f>
        <v>91</v>
      </c>
      <c r="D201" t="s">
        <v>1730</v>
      </c>
      <c r="F201" t="s">
        <v>1732</v>
      </c>
      <c r="G201" t="s">
        <v>7</v>
      </c>
      <c r="H201" s="12"/>
      <c r="I201" s="12"/>
      <c r="J201" s="12"/>
      <c r="K201" s="12"/>
      <c r="L201" s="12"/>
      <c r="M201" s="12"/>
      <c r="N201" s="12"/>
      <c r="O201" s="12"/>
      <c r="P201" s="12"/>
      <c r="R201" t="s">
        <v>1342</v>
      </c>
      <c r="T201" s="125" t="s">
        <v>2126</v>
      </c>
    </row>
    <row r="202" spans="1:20" x14ac:dyDescent="0.3">
      <c r="A202" t="s">
        <v>1171</v>
      </c>
      <c r="B202" s="125">
        <v>332080</v>
      </c>
      <c r="C202" s="125">
        <v>446</v>
      </c>
      <c r="D202" t="s">
        <v>400</v>
      </c>
      <c r="E202" t="s">
        <v>401</v>
      </c>
      <c r="F202" t="s">
        <v>834</v>
      </c>
      <c r="G202" t="s">
        <v>9</v>
      </c>
      <c r="H202" s="12">
        <v>1930.069</v>
      </c>
      <c r="I202" s="12">
        <v>0</v>
      </c>
      <c r="J202" s="12">
        <v>0</v>
      </c>
      <c r="K202" s="296">
        <v>1930.069</v>
      </c>
      <c r="L202" s="12">
        <v>1602.0609999999999</v>
      </c>
      <c r="M202" s="12">
        <v>0</v>
      </c>
      <c r="N202" s="12">
        <v>31.558</v>
      </c>
      <c r="O202" s="12">
        <v>87.382999999999996</v>
      </c>
      <c r="P202" s="296">
        <v>209.06700000000006</v>
      </c>
      <c r="Q202" s="125" t="s">
        <v>514</v>
      </c>
      <c r="R202" t="s">
        <v>401</v>
      </c>
      <c r="S202" s="125">
        <v>12</v>
      </c>
    </row>
    <row r="203" spans="1:20" x14ac:dyDescent="0.3">
      <c r="A203" t="s">
        <v>1090</v>
      </c>
      <c r="B203" s="125">
        <v>331410</v>
      </c>
      <c r="C203" s="125">
        <v>169</v>
      </c>
      <c r="D203" t="s">
        <v>102</v>
      </c>
      <c r="E203" t="s">
        <v>121</v>
      </c>
      <c r="F203" t="s">
        <v>625</v>
      </c>
      <c r="G203" t="s">
        <v>11</v>
      </c>
      <c r="H203" s="12">
        <v>1828.451</v>
      </c>
      <c r="I203" s="12">
        <v>0</v>
      </c>
      <c r="J203" s="12">
        <v>0</v>
      </c>
      <c r="K203" s="296">
        <v>1828.451</v>
      </c>
      <c r="L203" s="12">
        <v>1774.8119999999999</v>
      </c>
      <c r="M203" s="210">
        <v>0</v>
      </c>
      <c r="N203" s="12">
        <v>0</v>
      </c>
      <c r="O203" s="12">
        <v>45.07</v>
      </c>
      <c r="P203" s="296">
        <v>8.5690000000001234</v>
      </c>
      <c r="Q203" s="125" t="s">
        <v>514</v>
      </c>
      <c r="R203" t="s">
        <v>121</v>
      </c>
      <c r="S203" s="125">
        <v>12</v>
      </c>
    </row>
    <row r="204" spans="1:20" x14ac:dyDescent="0.3">
      <c r="A204" t="s">
        <v>1056</v>
      </c>
      <c r="B204" s="125">
        <v>331155</v>
      </c>
      <c r="C204" s="125">
        <v>2</v>
      </c>
      <c r="D204" t="s">
        <v>79</v>
      </c>
      <c r="E204" t="s">
        <v>97</v>
      </c>
      <c r="F204" t="s">
        <v>563</v>
      </c>
      <c r="G204" t="s">
        <v>13</v>
      </c>
      <c r="H204" s="12">
        <v>-41.024999999999999</v>
      </c>
      <c r="I204" s="12">
        <v>0</v>
      </c>
      <c r="J204" s="12">
        <v>0</v>
      </c>
      <c r="K204" s="296">
        <v>-41.024999999999999</v>
      </c>
      <c r="L204" s="12">
        <v>8290.107</v>
      </c>
      <c r="M204" s="12">
        <v>0</v>
      </c>
      <c r="N204" s="12">
        <v>0</v>
      </c>
      <c r="O204" s="12">
        <v>41.024999999999999</v>
      </c>
      <c r="P204" s="296">
        <v>-8372.1569999999992</v>
      </c>
      <c r="Q204" s="125" t="s">
        <v>514</v>
      </c>
      <c r="R204" t="s">
        <v>97</v>
      </c>
      <c r="S204" s="125">
        <v>12</v>
      </c>
    </row>
    <row r="205" spans="1:20" x14ac:dyDescent="0.3">
      <c r="A205" t="s">
        <v>1167</v>
      </c>
      <c r="B205" s="125">
        <v>332700</v>
      </c>
      <c r="C205" s="125">
        <v>240</v>
      </c>
      <c r="D205" t="s">
        <v>239</v>
      </c>
      <c r="E205" t="s">
        <v>399</v>
      </c>
      <c r="F205" t="s">
        <v>567</v>
      </c>
      <c r="G205" t="s">
        <v>13</v>
      </c>
      <c r="H205" s="12">
        <v>0</v>
      </c>
      <c r="I205" s="12">
        <v>0</v>
      </c>
      <c r="J205" s="12">
        <v>0</v>
      </c>
      <c r="K205" s="296">
        <v>0</v>
      </c>
      <c r="L205" s="12">
        <v>432.78500000000003</v>
      </c>
      <c r="M205" s="12">
        <v>0</v>
      </c>
      <c r="N205" s="12">
        <v>0</v>
      </c>
      <c r="O205" s="12">
        <v>0</v>
      </c>
      <c r="P205" s="296">
        <v>-432.78500000000003</v>
      </c>
      <c r="Q205" s="125" t="s">
        <v>514</v>
      </c>
      <c r="R205" t="s">
        <v>399</v>
      </c>
      <c r="S205" s="125">
        <v>12</v>
      </c>
    </row>
    <row r="206" spans="1:20" x14ac:dyDescent="0.3">
      <c r="A206" t="s">
        <v>1091</v>
      </c>
      <c r="B206" s="125">
        <v>332090</v>
      </c>
      <c r="C206" s="125">
        <v>169</v>
      </c>
      <c r="D206" t="s">
        <v>102</v>
      </c>
      <c r="E206" t="s">
        <v>255</v>
      </c>
      <c r="F206" t="s">
        <v>656</v>
      </c>
      <c r="G206" t="s">
        <v>11</v>
      </c>
      <c r="H206" s="12">
        <v>0</v>
      </c>
      <c r="I206" s="12">
        <v>0</v>
      </c>
      <c r="J206" s="12">
        <v>0</v>
      </c>
      <c r="K206" s="296">
        <v>0</v>
      </c>
      <c r="L206" s="12">
        <v>664.61800000000005</v>
      </c>
      <c r="M206" s="12">
        <v>0</v>
      </c>
      <c r="N206" s="12">
        <v>0</v>
      </c>
      <c r="O206" s="12">
        <v>0</v>
      </c>
      <c r="P206" s="296">
        <v>-664.61800000000005</v>
      </c>
      <c r="Q206" s="125" t="s">
        <v>514</v>
      </c>
      <c r="R206" t="s">
        <v>255</v>
      </c>
      <c r="S206" s="125">
        <v>12</v>
      </c>
    </row>
    <row r="207" spans="1:20" x14ac:dyDescent="0.3">
      <c r="A207" t="s">
        <v>1173</v>
      </c>
      <c r="B207" s="125">
        <v>332100</v>
      </c>
      <c r="C207" s="125">
        <v>660</v>
      </c>
      <c r="D207" t="s">
        <v>257</v>
      </c>
      <c r="E207" t="s">
        <v>258</v>
      </c>
      <c r="F207" t="s">
        <v>852</v>
      </c>
      <c r="G207" t="s">
        <v>6</v>
      </c>
      <c r="H207" s="12">
        <v>474.61700000000002</v>
      </c>
      <c r="I207" s="12">
        <v>0</v>
      </c>
      <c r="J207" s="12">
        <v>0</v>
      </c>
      <c r="K207" s="296">
        <v>474.61700000000002</v>
      </c>
      <c r="L207" s="12">
        <v>416.67899999999997</v>
      </c>
      <c r="M207" s="12">
        <v>0</v>
      </c>
      <c r="N207" s="12">
        <v>2.0539999999999998</v>
      </c>
      <c r="O207" s="12">
        <v>42.225000000000001</v>
      </c>
      <c r="P207" s="296">
        <v>13.659000000000042</v>
      </c>
      <c r="Q207" s="125" t="s">
        <v>514</v>
      </c>
      <c r="R207" t="s">
        <v>258</v>
      </c>
      <c r="S207" s="125">
        <v>12</v>
      </c>
    </row>
    <row r="208" spans="1:20" x14ac:dyDescent="0.3">
      <c r="A208" t="s">
        <v>1194</v>
      </c>
      <c r="B208" s="125">
        <v>332110</v>
      </c>
      <c r="C208" s="125">
        <v>661</v>
      </c>
      <c r="D208" t="s">
        <v>296</v>
      </c>
      <c r="E208" t="s">
        <v>297</v>
      </c>
      <c r="F208" t="s">
        <v>898</v>
      </c>
      <c r="G208" t="s">
        <v>6</v>
      </c>
      <c r="H208" s="12">
        <v>672.91899999999998</v>
      </c>
      <c r="I208" s="12">
        <v>0</v>
      </c>
      <c r="J208" s="12">
        <v>0</v>
      </c>
      <c r="K208" s="296">
        <v>672.91899999999998</v>
      </c>
      <c r="L208" s="12">
        <v>611.45000000000005</v>
      </c>
      <c r="M208" s="12">
        <v>0</v>
      </c>
      <c r="N208" s="12">
        <v>0</v>
      </c>
      <c r="O208" s="12">
        <v>17.788</v>
      </c>
      <c r="P208" s="296">
        <v>43.680999999999941</v>
      </c>
      <c r="Q208" s="125" t="s">
        <v>514</v>
      </c>
      <c r="R208" t="s">
        <v>297</v>
      </c>
      <c r="S208" s="125">
        <v>12</v>
      </c>
    </row>
    <row r="209" spans="1:19" x14ac:dyDescent="0.3">
      <c r="A209" t="s">
        <v>1211</v>
      </c>
      <c r="B209" s="125">
        <v>332510</v>
      </c>
      <c r="C209" s="125">
        <v>395</v>
      </c>
      <c r="D209" t="s">
        <v>329</v>
      </c>
      <c r="E209" t="s">
        <v>330</v>
      </c>
      <c r="F209" t="s">
        <v>936</v>
      </c>
      <c r="G209" t="s">
        <v>9</v>
      </c>
      <c r="H209" s="12">
        <v>1332.7429999999999</v>
      </c>
      <c r="I209" s="12">
        <v>0</v>
      </c>
      <c r="J209" s="12">
        <v>0</v>
      </c>
      <c r="K209" s="296">
        <v>1332.7429999999999</v>
      </c>
      <c r="L209" s="12">
        <v>1074.9390000000001</v>
      </c>
      <c r="M209" s="210">
        <v>0</v>
      </c>
      <c r="N209" s="12">
        <v>20.076000000000001</v>
      </c>
      <c r="O209" s="12">
        <v>116.376</v>
      </c>
      <c r="P209" s="296">
        <v>121.35199999999986</v>
      </c>
      <c r="Q209" s="125" t="s">
        <v>514</v>
      </c>
      <c r="R209" t="s">
        <v>330</v>
      </c>
      <c r="S209" s="125">
        <v>12</v>
      </c>
    </row>
    <row r="210" spans="1:19" x14ac:dyDescent="0.3">
      <c r="A210" t="s">
        <v>1092</v>
      </c>
      <c r="B210" s="125">
        <v>332120</v>
      </c>
      <c r="C210" s="125">
        <v>169</v>
      </c>
      <c r="D210" t="s">
        <v>102</v>
      </c>
      <c r="E210" t="s">
        <v>122</v>
      </c>
      <c r="F210" t="s">
        <v>627</v>
      </c>
      <c r="G210" t="s">
        <v>9</v>
      </c>
      <c r="H210" s="12">
        <v>2136.9209999999998</v>
      </c>
      <c r="I210" s="12">
        <v>0</v>
      </c>
      <c r="J210" s="12">
        <v>0</v>
      </c>
      <c r="K210" s="296">
        <v>2136.9209999999998</v>
      </c>
      <c r="L210" s="12">
        <v>2062.7840000000001</v>
      </c>
      <c r="M210" s="12">
        <v>0</v>
      </c>
      <c r="N210" s="12">
        <v>0</v>
      </c>
      <c r="O210" s="12">
        <v>41.628999999999998</v>
      </c>
      <c r="P210" s="296">
        <v>32.507999999999718</v>
      </c>
      <c r="Q210" s="125" t="s">
        <v>514</v>
      </c>
      <c r="R210" t="s">
        <v>122</v>
      </c>
      <c r="S210" s="125">
        <v>12</v>
      </c>
    </row>
    <row r="211" spans="1:19" x14ac:dyDescent="0.3">
      <c r="A211" t="s">
        <v>1174</v>
      </c>
      <c r="B211" s="125">
        <v>332130</v>
      </c>
      <c r="C211" s="125">
        <v>17</v>
      </c>
      <c r="D211" t="s">
        <v>259</v>
      </c>
      <c r="E211" t="s">
        <v>260</v>
      </c>
      <c r="F211" t="s">
        <v>854</v>
      </c>
      <c r="G211" t="s">
        <v>11</v>
      </c>
      <c r="H211" s="12">
        <v>21013.505000000001</v>
      </c>
      <c r="I211" s="12">
        <v>0</v>
      </c>
      <c r="J211" s="12">
        <v>0</v>
      </c>
      <c r="K211" s="296">
        <v>21013.505000000001</v>
      </c>
      <c r="L211" s="12">
        <v>19603.383999999998</v>
      </c>
      <c r="M211" s="12">
        <v>0</v>
      </c>
      <c r="N211" s="12">
        <v>0</v>
      </c>
      <c r="O211" s="12">
        <v>508.04</v>
      </c>
      <c r="P211" s="296">
        <v>902.08100000000286</v>
      </c>
      <c r="Q211" s="125" t="s">
        <v>514</v>
      </c>
      <c r="R211" t="s">
        <v>260</v>
      </c>
      <c r="S211" s="125">
        <v>12</v>
      </c>
    </row>
    <row r="212" spans="1:19" x14ac:dyDescent="0.3">
      <c r="M212"/>
    </row>
    <row r="213" spans="1:19" x14ac:dyDescent="0.3">
      <c r="M213"/>
    </row>
    <row r="214" spans="1:19" x14ac:dyDescent="0.3">
      <c r="M214"/>
    </row>
  </sheetData>
  <conditionalFormatting sqref="A3:A4">
    <cfRule type="duplicateValues" dxfId="93" priority="1"/>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91"/>
  <sheetViews>
    <sheetView workbookViewId="0">
      <pane xSplit="3" ySplit="5" topLeftCell="D6" activePane="bottomRight" state="frozen"/>
      <selection pane="topRight"/>
      <selection pane="bottomLeft"/>
      <selection pane="bottomRight" activeCell="A2" sqref="A2"/>
    </sheetView>
  </sheetViews>
  <sheetFormatPr defaultRowHeight="14.4" x14ac:dyDescent="0.3"/>
  <cols>
    <col min="1" max="1" width="14.6640625" customWidth="1"/>
    <col min="2" max="2" width="8.88671875" style="125" customWidth="1"/>
    <col min="3" max="3" width="25.5546875" customWidth="1"/>
    <col min="4" max="4" width="18.6640625" bestFit="1" customWidth="1"/>
    <col min="5" max="5" width="22.109375" customWidth="1"/>
    <col min="6" max="6" width="25.5546875" customWidth="1"/>
    <col min="7" max="7" width="13.44140625" bestFit="1" customWidth="1"/>
    <col min="8" max="8" width="11.109375" customWidth="1"/>
    <col min="9" max="9" width="12.44140625" customWidth="1"/>
    <col min="10" max="10" width="11.44140625" customWidth="1"/>
    <col min="11" max="11" width="16.77734375" bestFit="1" customWidth="1"/>
    <col min="12" max="12" width="8.109375" customWidth="1"/>
    <col min="13" max="13" width="9.21875" bestFit="1" customWidth="1"/>
    <col min="14" max="14" width="10.44140625" customWidth="1"/>
    <col min="17" max="17" width="11" customWidth="1"/>
    <col min="18" max="18" width="9.109375" style="125"/>
  </cols>
  <sheetData>
    <row r="1" spans="1:18" ht="15.6" x14ac:dyDescent="0.3">
      <c r="A1" s="349" t="s">
        <v>2512</v>
      </c>
      <c r="B1" s="350"/>
      <c r="C1" s="350"/>
      <c r="D1" s="350"/>
    </row>
    <row r="2" spans="1:18" x14ac:dyDescent="0.3">
      <c r="A2" s="3" t="s">
        <v>2664</v>
      </c>
      <c r="D2" s="64"/>
      <c r="E2" s="392"/>
      <c r="F2" s="64"/>
      <c r="G2" s="64"/>
      <c r="H2" s="64"/>
      <c r="I2" s="64"/>
      <c r="J2" s="64"/>
      <c r="K2" s="64"/>
      <c r="N2" s="294"/>
    </row>
    <row r="3" spans="1:18" x14ac:dyDescent="0.3">
      <c r="A3" s="392" t="s">
        <v>2669</v>
      </c>
      <c r="D3" s="64"/>
      <c r="E3" s="392"/>
      <c r="F3" s="64"/>
      <c r="G3" s="64"/>
      <c r="H3" s="64"/>
      <c r="I3" s="64"/>
      <c r="J3" s="64"/>
      <c r="K3" s="64"/>
      <c r="N3" s="294"/>
    </row>
    <row r="4" spans="1:18" x14ac:dyDescent="0.3">
      <c r="A4" s="3"/>
      <c r="D4" s="64"/>
      <c r="E4" s="64"/>
      <c r="F4" s="64"/>
      <c r="G4" s="64"/>
      <c r="H4" s="64"/>
      <c r="I4" s="64"/>
      <c r="J4" s="64"/>
      <c r="K4" s="64"/>
      <c r="N4" s="294"/>
    </row>
    <row r="5" spans="1:18" ht="57.6" x14ac:dyDescent="0.3">
      <c r="A5" s="123" t="s">
        <v>1388</v>
      </c>
      <c r="B5" s="209" t="s">
        <v>1338</v>
      </c>
      <c r="C5" s="122" t="s">
        <v>52</v>
      </c>
      <c r="D5" s="122" t="s">
        <v>53</v>
      </c>
      <c r="E5" s="122" t="s">
        <v>530</v>
      </c>
      <c r="F5" s="122" t="s">
        <v>531</v>
      </c>
      <c r="G5" s="122" t="s">
        <v>31</v>
      </c>
      <c r="H5" s="122" t="s">
        <v>410</v>
      </c>
      <c r="I5" s="122" t="s">
        <v>33</v>
      </c>
      <c r="J5" s="122" t="s">
        <v>532</v>
      </c>
      <c r="K5" s="122" t="s">
        <v>57</v>
      </c>
      <c r="L5" s="122" t="s">
        <v>533</v>
      </c>
      <c r="M5" s="122" t="s">
        <v>534</v>
      </c>
      <c r="N5" s="121" t="s">
        <v>2686</v>
      </c>
      <c r="O5" s="121" t="s">
        <v>535</v>
      </c>
      <c r="P5" s="121" t="s">
        <v>536</v>
      </c>
      <c r="Q5" s="121" t="s">
        <v>537</v>
      </c>
      <c r="R5" s="123" t="s">
        <v>59</v>
      </c>
    </row>
    <row r="6" spans="1:18" x14ac:dyDescent="0.3">
      <c r="A6" t="s">
        <v>2397</v>
      </c>
      <c r="C6" t="s">
        <v>1261</v>
      </c>
      <c r="D6" t="s">
        <v>1262</v>
      </c>
      <c r="E6" t="s">
        <v>561</v>
      </c>
      <c r="F6" t="s">
        <v>12</v>
      </c>
      <c r="G6" s="12"/>
      <c r="H6" s="12"/>
      <c r="I6" s="12"/>
      <c r="J6" s="12"/>
      <c r="K6" s="12"/>
      <c r="L6" s="12"/>
      <c r="M6" s="12"/>
      <c r="N6" s="12"/>
      <c r="R6" s="125" t="s">
        <v>2125</v>
      </c>
    </row>
    <row r="7" spans="1:18" x14ac:dyDescent="0.3">
      <c r="A7" t="s">
        <v>2411</v>
      </c>
      <c r="B7" s="125">
        <v>449</v>
      </c>
      <c r="C7" t="s">
        <v>60</v>
      </c>
      <c r="D7" t="s">
        <v>61</v>
      </c>
      <c r="E7" t="s">
        <v>539</v>
      </c>
      <c r="F7" t="s">
        <v>8</v>
      </c>
      <c r="G7" s="12">
        <v>0</v>
      </c>
      <c r="H7" s="12">
        <v>286.83100000000002</v>
      </c>
      <c r="I7" s="12">
        <v>0</v>
      </c>
      <c r="J7" s="12">
        <v>0</v>
      </c>
      <c r="K7" s="12">
        <v>0</v>
      </c>
      <c r="L7" s="12">
        <v>0</v>
      </c>
      <c r="M7" s="12">
        <v>0</v>
      </c>
      <c r="N7" s="12">
        <v>286.83100000000002</v>
      </c>
      <c r="O7" t="s">
        <v>514</v>
      </c>
      <c r="P7">
        <v>12</v>
      </c>
      <c r="Q7" t="s">
        <v>61</v>
      </c>
    </row>
    <row r="8" spans="1:18" x14ac:dyDescent="0.3">
      <c r="A8" t="s">
        <v>2421</v>
      </c>
      <c r="B8" s="125">
        <v>412</v>
      </c>
      <c r="C8" t="s">
        <v>62</v>
      </c>
      <c r="D8" t="s">
        <v>63</v>
      </c>
      <c r="E8" t="s">
        <v>541</v>
      </c>
      <c r="F8" t="s">
        <v>9</v>
      </c>
      <c r="G8" s="12">
        <v>0</v>
      </c>
      <c r="H8" s="12">
        <v>2003.7009999999998</v>
      </c>
      <c r="I8" s="12">
        <v>0</v>
      </c>
      <c r="J8" s="12">
        <v>0</v>
      </c>
      <c r="K8" s="12">
        <v>0</v>
      </c>
      <c r="L8" s="12">
        <v>0</v>
      </c>
      <c r="M8" s="12">
        <v>0</v>
      </c>
      <c r="N8" s="12">
        <v>2003.7009999999998</v>
      </c>
      <c r="O8" t="s">
        <v>514</v>
      </c>
      <c r="P8">
        <v>12</v>
      </c>
      <c r="Q8" t="s">
        <v>63</v>
      </c>
    </row>
    <row r="9" spans="1:18" x14ac:dyDescent="0.3">
      <c r="A9" t="s">
        <v>2422</v>
      </c>
      <c r="B9" s="125">
        <v>635</v>
      </c>
      <c r="C9" t="s">
        <v>64</v>
      </c>
      <c r="D9" t="s">
        <v>65</v>
      </c>
      <c r="E9" t="s">
        <v>543</v>
      </c>
      <c r="F9" t="s">
        <v>9</v>
      </c>
      <c r="G9" s="12">
        <v>0</v>
      </c>
      <c r="H9" s="12">
        <v>224.69400000000002</v>
      </c>
      <c r="I9" s="12">
        <v>0</v>
      </c>
      <c r="J9" s="12">
        <v>0</v>
      </c>
      <c r="K9" s="12">
        <v>0</v>
      </c>
      <c r="L9" s="12">
        <v>0</v>
      </c>
      <c r="M9" s="12">
        <v>0</v>
      </c>
      <c r="N9" s="12">
        <v>224.69400000000002</v>
      </c>
      <c r="O9" t="s">
        <v>514</v>
      </c>
      <c r="P9">
        <v>2</v>
      </c>
      <c r="Q9" t="s">
        <v>65</v>
      </c>
    </row>
    <row r="10" spans="1:18" x14ac:dyDescent="0.3">
      <c r="A10" t="s">
        <v>2423</v>
      </c>
      <c r="B10" s="125">
        <v>293</v>
      </c>
      <c r="C10" t="s">
        <v>66</v>
      </c>
      <c r="D10" t="s">
        <v>67</v>
      </c>
      <c r="E10" t="s">
        <v>545</v>
      </c>
      <c r="F10" t="s">
        <v>4</v>
      </c>
      <c r="G10" s="12">
        <v>0</v>
      </c>
      <c r="H10" s="12">
        <v>515.40499999999997</v>
      </c>
      <c r="I10" s="12">
        <v>168.137</v>
      </c>
      <c r="J10" s="12">
        <v>0</v>
      </c>
      <c r="K10" s="12">
        <v>0</v>
      </c>
      <c r="L10" s="12">
        <v>0</v>
      </c>
      <c r="M10" s="12">
        <v>0</v>
      </c>
      <c r="N10" s="12">
        <v>683.54199999999992</v>
      </c>
      <c r="O10" t="s">
        <v>514</v>
      </c>
      <c r="P10">
        <v>24</v>
      </c>
      <c r="Q10" t="s">
        <v>67</v>
      </c>
    </row>
    <row r="11" spans="1:18" x14ac:dyDescent="0.3">
      <c r="A11" t="s">
        <v>2424</v>
      </c>
      <c r="B11" s="125">
        <v>1</v>
      </c>
      <c r="C11" t="s">
        <v>1304</v>
      </c>
      <c r="D11" t="s">
        <v>69</v>
      </c>
      <c r="E11" t="s">
        <v>548</v>
      </c>
      <c r="F11" t="s">
        <v>13</v>
      </c>
      <c r="G11" s="12">
        <v>0</v>
      </c>
      <c r="H11" s="12">
        <v>0</v>
      </c>
      <c r="I11" s="12">
        <v>25983.000000000004</v>
      </c>
      <c r="J11" s="12">
        <v>0</v>
      </c>
      <c r="K11" s="12">
        <v>0</v>
      </c>
      <c r="L11" s="12">
        <v>0</v>
      </c>
      <c r="M11" s="12">
        <v>0</v>
      </c>
      <c r="N11" s="12">
        <v>25983.000000000004</v>
      </c>
      <c r="O11" t="s">
        <v>549</v>
      </c>
      <c r="P11">
        <v>12</v>
      </c>
      <c r="Q11" t="s">
        <v>550</v>
      </c>
    </row>
    <row r="12" spans="1:18" x14ac:dyDescent="0.3">
      <c r="A12" t="s">
        <v>2425</v>
      </c>
      <c r="B12" s="125">
        <v>1</v>
      </c>
      <c r="C12" t="s">
        <v>1304</v>
      </c>
      <c r="D12" t="s">
        <v>71</v>
      </c>
      <c r="E12" t="s">
        <v>548</v>
      </c>
      <c r="F12" t="s">
        <v>13</v>
      </c>
      <c r="G12" s="12">
        <v>-326</v>
      </c>
      <c r="H12" s="12">
        <v>-28</v>
      </c>
      <c r="I12" s="12">
        <v>0</v>
      </c>
      <c r="J12" s="12">
        <v>0</v>
      </c>
      <c r="K12" s="12">
        <v>0</v>
      </c>
      <c r="L12" s="12">
        <v>0</v>
      </c>
      <c r="M12" s="12">
        <v>0</v>
      </c>
      <c r="N12" s="12">
        <v>-353.99999999999989</v>
      </c>
      <c r="O12" t="s">
        <v>549</v>
      </c>
      <c r="P12">
        <v>24</v>
      </c>
      <c r="Q12" t="s">
        <v>550</v>
      </c>
    </row>
    <row r="13" spans="1:18" x14ac:dyDescent="0.3">
      <c r="A13" t="s">
        <v>2426</v>
      </c>
      <c r="B13" s="125">
        <v>1</v>
      </c>
      <c r="C13" t="s">
        <v>1304</v>
      </c>
      <c r="D13" t="s">
        <v>72</v>
      </c>
      <c r="E13" t="s">
        <v>548</v>
      </c>
      <c r="F13" t="s">
        <v>13</v>
      </c>
      <c r="G13" s="12">
        <v>0</v>
      </c>
      <c r="H13" s="12">
        <v>5</v>
      </c>
      <c r="I13" s="12">
        <v>5419</v>
      </c>
      <c r="J13" s="12">
        <v>0</v>
      </c>
      <c r="K13" s="12">
        <v>0</v>
      </c>
      <c r="L13" s="12">
        <v>0</v>
      </c>
      <c r="M13" s="12">
        <v>0</v>
      </c>
      <c r="N13" s="12">
        <v>5424</v>
      </c>
      <c r="O13" t="s">
        <v>549</v>
      </c>
      <c r="P13">
        <v>13</v>
      </c>
      <c r="Q13" t="s">
        <v>550</v>
      </c>
    </row>
    <row r="14" spans="1:18" x14ac:dyDescent="0.3">
      <c r="A14" t="s">
        <v>2427</v>
      </c>
      <c r="B14" s="125">
        <v>1</v>
      </c>
      <c r="C14" t="s">
        <v>1304</v>
      </c>
      <c r="D14" t="s">
        <v>558</v>
      </c>
      <c r="E14" t="s">
        <v>548</v>
      </c>
      <c r="F14" t="s">
        <v>13</v>
      </c>
      <c r="G14" s="12">
        <v>-125</v>
      </c>
      <c r="H14" s="12">
        <v>0</v>
      </c>
      <c r="I14" s="12">
        <v>0</v>
      </c>
      <c r="J14" s="12">
        <v>0</v>
      </c>
      <c r="K14" s="12">
        <v>0</v>
      </c>
      <c r="L14" s="12">
        <v>0</v>
      </c>
      <c r="M14" s="12">
        <v>0</v>
      </c>
      <c r="N14" s="12">
        <v>-125</v>
      </c>
      <c r="O14" t="s">
        <v>549</v>
      </c>
      <c r="P14">
        <v>12</v>
      </c>
      <c r="Q14" t="s">
        <v>550</v>
      </c>
    </row>
    <row r="15" spans="1:18" x14ac:dyDescent="0.3">
      <c r="A15" t="s">
        <v>2398</v>
      </c>
      <c r="B15" s="125">
        <v>1</v>
      </c>
      <c r="C15" t="s">
        <v>1304</v>
      </c>
      <c r="D15" t="s">
        <v>547</v>
      </c>
      <c r="E15" t="s">
        <v>548</v>
      </c>
      <c r="F15" t="s">
        <v>13</v>
      </c>
      <c r="G15" s="12">
        <v>0</v>
      </c>
      <c r="H15" s="12">
        <v>0</v>
      </c>
      <c r="I15" s="12">
        <v>87445.999999999985</v>
      </c>
      <c r="J15" s="12">
        <v>0</v>
      </c>
      <c r="K15" s="12">
        <v>0</v>
      </c>
      <c r="L15" s="12">
        <v>0</v>
      </c>
      <c r="M15" s="12">
        <v>0</v>
      </c>
      <c r="N15" s="12">
        <v>87445.999999999985</v>
      </c>
      <c r="O15" t="s">
        <v>549</v>
      </c>
      <c r="P15">
        <v>12</v>
      </c>
      <c r="Q15" t="s">
        <v>550</v>
      </c>
    </row>
    <row r="16" spans="1:18" x14ac:dyDescent="0.3">
      <c r="A16" t="s">
        <v>2400</v>
      </c>
      <c r="B16" s="125">
        <v>1</v>
      </c>
      <c r="C16" t="s">
        <v>1304</v>
      </c>
      <c r="D16" t="s">
        <v>73</v>
      </c>
      <c r="E16" t="s">
        <v>548</v>
      </c>
      <c r="F16" t="s">
        <v>13</v>
      </c>
      <c r="G16" s="12">
        <v>-295</v>
      </c>
      <c r="H16" s="12">
        <v>-549.00000000000011</v>
      </c>
      <c r="I16" s="12">
        <v>0</v>
      </c>
      <c r="J16" s="12">
        <v>0</v>
      </c>
      <c r="K16" s="12">
        <v>0</v>
      </c>
      <c r="L16" s="12">
        <v>0</v>
      </c>
      <c r="M16" s="12">
        <v>0</v>
      </c>
      <c r="N16" s="12">
        <v>-843.99999999999989</v>
      </c>
      <c r="O16" t="s">
        <v>549</v>
      </c>
      <c r="P16">
        <v>24</v>
      </c>
      <c r="Q16" t="s">
        <v>550</v>
      </c>
    </row>
    <row r="17" spans="1:18" x14ac:dyDescent="0.3">
      <c r="A17" t="s">
        <v>2401</v>
      </c>
      <c r="B17" s="125">
        <v>1</v>
      </c>
      <c r="C17" t="s">
        <v>1304</v>
      </c>
      <c r="D17" t="s">
        <v>74</v>
      </c>
      <c r="E17" t="s">
        <v>548</v>
      </c>
      <c r="F17" t="s">
        <v>13</v>
      </c>
      <c r="G17" s="12">
        <v>0</v>
      </c>
      <c r="H17" s="12">
        <v>0</v>
      </c>
      <c r="I17" s="12">
        <v>24589.999999999996</v>
      </c>
      <c r="J17" s="12">
        <v>0</v>
      </c>
      <c r="K17" s="12">
        <v>0</v>
      </c>
      <c r="L17" s="12">
        <v>0</v>
      </c>
      <c r="M17" s="12">
        <v>0</v>
      </c>
      <c r="N17" s="12">
        <v>24589.999999999996</v>
      </c>
      <c r="O17" t="s">
        <v>549</v>
      </c>
      <c r="P17">
        <v>12</v>
      </c>
      <c r="Q17" t="s">
        <v>550</v>
      </c>
    </row>
    <row r="18" spans="1:18" x14ac:dyDescent="0.3">
      <c r="A18" t="s">
        <v>2404</v>
      </c>
      <c r="B18" s="125">
        <v>1</v>
      </c>
      <c r="C18" t="s">
        <v>1304</v>
      </c>
      <c r="D18" t="s">
        <v>75</v>
      </c>
      <c r="E18" t="s">
        <v>548</v>
      </c>
      <c r="F18" t="s">
        <v>13</v>
      </c>
      <c r="G18" s="12">
        <v>0</v>
      </c>
      <c r="H18" s="12">
        <v>0</v>
      </c>
      <c r="I18" s="12">
        <v>289785</v>
      </c>
      <c r="J18" s="12">
        <v>0</v>
      </c>
      <c r="K18" s="12">
        <v>0</v>
      </c>
      <c r="L18" s="12">
        <v>0</v>
      </c>
      <c r="M18" s="12">
        <v>0</v>
      </c>
      <c r="N18" s="12">
        <v>289785</v>
      </c>
      <c r="O18" t="s">
        <v>549</v>
      </c>
      <c r="P18">
        <v>12</v>
      </c>
      <c r="Q18" t="s">
        <v>550</v>
      </c>
    </row>
    <row r="19" spans="1:18" x14ac:dyDescent="0.3">
      <c r="A19" t="s">
        <v>2405</v>
      </c>
      <c r="B19" s="125">
        <v>742</v>
      </c>
      <c r="C19" t="s">
        <v>560</v>
      </c>
      <c r="D19" t="s">
        <v>77</v>
      </c>
      <c r="E19" t="s">
        <v>561</v>
      </c>
      <c r="F19" t="s">
        <v>12</v>
      </c>
      <c r="G19" s="12">
        <v>0</v>
      </c>
      <c r="H19" s="12">
        <v>0</v>
      </c>
      <c r="I19" s="12">
        <v>0</v>
      </c>
      <c r="J19" s="12">
        <v>0</v>
      </c>
      <c r="K19" s="12">
        <v>3654</v>
      </c>
      <c r="L19" s="12">
        <v>0</v>
      </c>
      <c r="M19" s="12">
        <v>0</v>
      </c>
      <c r="N19" s="12">
        <v>3654</v>
      </c>
      <c r="O19" t="s">
        <v>549</v>
      </c>
      <c r="P19">
        <v>12</v>
      </c>
      <c r="Q19">
        <v>0</v>
      </c>
    </row>
    <row r="20" spans="1:18" x14ac:dyDescent="0.3">
      <c r="A20" t="s">
        <v>2406</v>
      </c>
      <c r="B20" s="125">
        <v>2</v>
      </c>
      <c r="C20" t="s">
        <v>1347</v>
      </c>
      <c r="D20" t="s">
        <v>82</v>
      </c>
      <c r="E20" t="s">
        <v>563</v>
      </c>
      <c r="F20" t="s">
        <v>13</v>
      </c>
      <c r="G20" s="12">
        <v>0</v>
      </c>
      <c r="H20" s="12">
        <v>0</v>
      </c>
      <c r="I20" s="12">
        <v>22727</v>
      </c>
      <c r="J20" s="12">
        <v>0</v>
      </c>
      <c r="K20" s="12">
        <v>0</v>
      </c>
      <c r="L20" s="12">
        <v>0</v>
      </c>
      <c r="M20" s="12">
        <v>0</v>
      </c>
      <c r="N20" s="12">
        <v>22727</v>
      </c>
      <c r="O20" t="s">
        <v>549</v>
      </c>
      <c r="P20">
        <v>12</v>
      </c>
      <c r="Q20" t="s">
        <v>564</v>
      </c>
    </row>
    <row r="21" spans="1:18" x14ac:dyDescent="0.3">
      <c r="A21" t="s">
        <v>2407</v>
      </c>
      <c r="B21" s="125">
        <v>2</v>
      </c>
      <c r="C21" t="s">
        <v>1347</v>
      </c>
      <c r="D21" t="s">
        <v>566</v>
      </c>
      <c r="E21" t="s">
        <v>567</v>
      </c>
      <c r="F21" t="s">
        <v>13</v>
      </c>
      <c r="G21" s="12">
        <v>0</v>
      </c>
      <c r="H21" s="12">
        <v>0</v>
      </c>
      <c r="I21" s="12">
        <v>14472.999999999998</v>
      </c>
      <c r="J21" s="12">
        <v>0</v>
      </c>
      <c r="K21" s="12">
        <v>0</v>
      </c>
      <c r="L21" s="12">
        <v>0</v>
      </c>
      <c r="M21" s="12">
        <v>0</v>
      </c>
      <c r="N21" s="12">
        <v>14472.999999999998</v>
      </c>
      <c r="O21" t="s">
        <v>549</v>
      </c>
      <c r="P21">
        <v>12</v>
      </c>
      <c r="Q21" t="s">
        <v>568</v>
      </c>
    </row>
    <row r="22" spans="1:18" x14ac:dyDescent="0.3">
      <c r="A22" t="s">
        <v>2408</v>
      </c>
      <c r="B22" s="125">
        <v>2</v>
      </c>
      <c r="C22" t="s">
        <v>1347</v>
      </c>
      <c r="D22" t="s">
        <v>570</v>
      </c>
      <c r="E22" t="s">
        <v>567</v>
      </c>
      <c r="F22" t="s">
        <v>13</v>
      </c>
      <c r="G22" s="12">
        <v>0</v>
      </c>
      <c r="H22" s="12">
        <v>0</v>
      </c>
      <c r="I22" s="12">
        <v>6902</v>
      </c>
      <c r="J22" s="12">
        <v>0</v>
      </c>
      <c r="K22" s="12">
        <v>0</v>
      </c>
      <c r="L22" s="12">
        <v>0</v>
      </c>
      <c r="M22" s="12">
        <v>0</v>
      </c>
      <c r="N22" s="12">
        <v>6902</v>
      </c>
      <c r="O22" t="s">
        <v>549</v>
      </c>
      <c r="P22">
        <v>12</v>
      </c>
      <c r="Q22" t="s">
        <v>568</v>
      </c>
    </row>
    <row r="23" spans="1:18" x14ac:dyDescent="0.3">
      <c r="A23" t="s">
        <v>2409</v>
      </c>
      <c r="B23" s="125">
        <v>2</v>
      </c>
      <c r="C23" t="s">
        <v>1347</v>
      </c>
      <c r="D23" t="s">
        <v>96</v>
      </c>
      <c r="E23" t="s">
        <v>563</v>
      </c>
      <c r="F23" t="s">
        <v>13</v>
      </c>
      <c r="G23" s="12">
        <v>0</v>
      </c>
      <c r="H23" s="12">
        <v>0</v>
      </c>
      <c r="I23" s="12">
        <v>6206.0000000000009</v>
      </c>
      <c r="J23" s="12">
        <v>0</v>
      </c>
      <c r="K23" s="12">
        <v>0</v>
      </c>
      <c r="L23" s="12">
        <v>0</v>
      </c>
      <c r="M23" s="12">
        <v>0</v>
      </c>
      <c r="N23" s="12">
        <v>6206.0000000000009</v>
      </c>
      <c r="O23" t="s">
        <v>549</v>
      </c>
      <c r="P23">
        <v>12</v>
      </c>
      <c r="Q23" t="s">
        <v>564</v>
      </c>
    </row>
    <row r="24" spans="1:18" x14ac:dyDescent="0.3">
      <c r="A24" t="s">
        <v>2410</v>
      </c>
      <c r="B24" s="125">
        <v>2</v>
      </c>
      <c r="C24" t="s">
        <v>79</v>
      </c>
      <c r="D24" t="s">
        <v>100</v>
      </c>
      <c r="E24" t="s">
        <v>563</v>
      </c>
      <c r="F24" t="s">
        <v>13</v>
      </c>
      <c r="G24" s="12"/>
      <c r="H24" s="12"/>
      <c r="I24" s="12"/>
      <c r="J24" s="12"/>
      <c r="K24" s="12"/>
      <c r="L24" s="12"/>
      <c r="M24" s="12"/>
      <c r="N24" s="12"/>
      <c r="R24" s="125" t="s">
        <v>2125</v>
      </c>
    </row>
    <row r="25" spans="1:18" x14ac:dyDescent="0.3">
      <c r="A25" t="s">
        <v>2412</v>
      </c>
      <c r="B25" s="125">
        <v>2</v>
      </c>
      <c r="C25" t="s">
        <v>1347</v>
      </c>
      <c r="D25" t="s">
        <v>1354</v>
      </c>
      <c r="E25" t="s">
        <v>563</v>
      </c>
      <c r="F25" t="s">
        <v>13</v>
      </c>
      <c r="G25" s="12">
        <v>0</v>
      </c>
      <c r="H25" s="12">
        <v>323.99999999999994</v>
      </c>
      <c r="I25" s="12">
        <v>0</v>
      </c>
      <c r="J25" s="12">
        <v>0</v>
      </c>
      <c r="K25" s="12">
        <v>0</v>
      </c>
      <c r="L25" s="12">
        <v>0</v>
      </c>
      <c r="M25" s="12">
        <v>0</v>
      </c>
      <c r="N25" s="12">
        <v>323.99999999999994</v>
      </c>
      <c r="O25" t="s">
        <v>549</v>
      </c>
      <c r="P25">
        <v>12</v>
      </c>
      <c r="Q25" t="s">
        <v>564</v>
      </c>
    </row>
    <row r="26" spans="1:18" x14ac:dyDescent="0.3">
      <c r="A26" t="s">
        <v>2497</v>
      </c>
      <c r="B26" s="125">
        <v>2</v>
      </c>
      <c r="C26" t="s">
        <v>1347</v>
      </c>
      <c r="D26" t="s">
        <v>87</v>
      </c>
      <c r="E26" t="s">
        <v>563</v>
      </c>
      <c r="F26" t="s">
        <v>13</v>
      </c>
      <c r="G26" s="12">
        <v>0</v>
      </c>
      <c r="H26" s="12">
        <v>696</v>
      </c>
      <c r="I26" s="12">
        <v>0</v>
      </c>
      <c r="J26" s="12">
        <v>0</v>
      </c>
      <c r="K26" s="12">
        <v>0</v>
      </c>
      <c r="L26" s="12">
        <v>0</v>
      </c>
      <c r="M26" s="12">
        <v>0</v>
      </c>
      <c r="N26" s="12">
        <v>696</v>
      </c>
      <c r="O26" t="s">
        <v>549</v>
      </c>
      <c r="P26">
        <v>12</v>
      </c>
      <c r="Q26" t="s">
        <v>564</v>
      </c>
    </row>
    <row r="27" spans="1:18" x14ac:dyDescent="0.3">
      <c r="A27" t="s">
        <v>2413</v>
      </c>
      <c r="B27" s="125">
        <v>2</v>
      </c>
      <c r="C27" t="s">
        <v>1347</v>
      </c>
      <c r="D27" t="s">
        <v>88</v>
      </c>
      <c r="E27" t="s">
        <v>567</v>
      </c>
      <c r="F27" t="s">
        <v>13</v>
      </c>
      <c r="G27" s="12">
        <v>0</v>
      </c>
      <c r="H27" s="12">
        <v>1390</v>
      </c>
      <c r="I27" s="12">
        <v>0</v>
      </c>
      <c r="J27" s="12">
        <v>0</v>
      </c>
      <c r="K27" s="12">
        <v>0</v>
      </c>
      <c r="L27" s="12">
        <v>0</v>
      </c>
      <c r="M27" s="12">
        <v>0</v>
      </c>
      <c r="N27" s="12">
        <v>1390</v>
      </c>
      <c r="O27" t="s">
        <v>549</v>
      </c>
      <c r="P27">
        <v>12</v>
      </c>
      <c r="Q27" t="s">
        <v>568</v>
      </c>
    </row>
    <row r="28" spans="1:18" x14ac:dyDescent="0.3">
      <c r="A28" t="s">
        <v>2414</v>
      </c>
      <c r="B28" s="125">
        <v>2</v>
      </c>
      <c r="C28" t="s">
        <v>1347</v>
      </c>
      <c r="D28" t="s">
        <v>91</v>
      </c>
      <c r="E28" t="s">
        <v>563</v>
      </c>
      <c r="F28" t="s">
        <v>13</v>
      </c>
      <c r="G28" s="12">
        <v>0</v>
      </c>
      <c r="H28" s="12">
        <v>12</v>
      </c>
      <c r="I28" s="12">
        <v>0</v>
      </c>
      <c r="J28" s="12">
        <v>0</v>
      </c>
      <c r="K28" s="12">
        <v>0</v>
      </c>
      <c r="L28" s="12">
        <v>0</v>
      </c>
      <c r="M28" s="12">
        <v>0</v>
      </c>
      <c r="N28" s="12">
        <v>12</v>
      </c>
      <c r="O28" t="s">
        <v>549</v>
      </c>
      <c r="P28">
        <v>12</v>
      </c>
      <c r="Q28" t="s">
        <v>564</v>
      </c>
    </row>
    <row r="29" spans="1:18" x14ac:dyDescent="0.3">
      <c r="A29" t="s">
        <v>2415</v>
      </c>
      <c r="B29" s="125">
        <v>2</v>
      </c>
      <c r="C29" t="s">
        <v>1347</v>
      </c>
      <c r="D29" t="s">
        <v>578</v>
      </c>
      <c r="E29" t="s">
        <v>563</v>
      </c>
      <c r="F29" t="s">
        <v>13</v>
      </c>
      <c r="G29" s="12">
        <v>0</v>
      </c>
      <c r="H29" s="12">
        <v>600</v>
      </c>
      <c r="I29" s="12">
        <v>0</v>
      </c>
      <c r="J29" s="12">
        <v>0</v>
      </c>
      <c r="K29" s="12">
        <v>0</v>
      </c>
      <c r="L29" s="12">
        <v>0</v>
      </c>
      <c r="M29" s="12">
        <v>0</v>
      </c>
      <c r="N29" s="12">
        <v>600</v>
      </c>
      <c r="O29" t="s">
        <v>549</v>
      </c>
      <c r="P29">
        <v>12</v>
      </c>
      <c r="Q29" t="s">
        <v>564</v>
      </c>
    </row>
    <row r="30" spans="1:18" x14ac:dyDescent="0.3">
      <c r="A30" t="s">
        <v>2417</v>
      </c>
      <c r="B30" s="125">
        <v>2</v>
      </c>
      <c r="C30" t="s">
        <v>79</v>
      </c>
      <c r="D30" t="s">
        <v>581</v>
      </c>
      <c r="E30" t="s">
        <v>580</v>
      </c>
      <c r="F30" t="s">
        <v>14</v>
      </c>
      <c r="G30" s="12">
        <v>0</v>
      </c>
      <c r="H30" s="12">
        <v>1096</v>
      </c>
      <c r="I30" s="12">
        <v>0</v>
      </c>
      <c r="J30" s="12">
        <v>0</v>
      </c>
      <c r="K30" s="12">
        <v>0</v>
      </c>
      <c r="L30" s="12">
        <v>0</v>
      </c>
      <c r="M30" s="12">
        <v>0</v>
      </c>
      <c r="N30" s="12">
        <v>1096</v>
      </c>
      <c r="O30" t="s">
        <v>514</v>
      </c>
      <c r="P30">
        <v>12</v>
      </c>
      <c r="Q30" t="s">
        <v>581</v>
      </c>
    </row>
    <row r="31" spans="1:18" x14ac:dyDescent="0.3">
      <c r="A31" t="s">
        <v>2416</v>
      </c>
      <c r="B31" s="125">
        <v>2</v>
      </c>
      <c r="C31" t="s">
        <v>79</v>
      </c>
      <c r="D31" t="s">
        <v>94</v>
      </c>
      <c r="E31" t="s">
        <v>1244</v>
      </c>
      <c r="F31" t="s">
        <v>13</v>
      </c>
      <c r="G31" s="12">
        <v>0</v>
      </c>
      <c r="H31" s="12">
        <v>1483.1790000000001</v>
      </c>
      <c r="I31" s="12">
        <v>2501.3969999999999</v>
      </c>
      <c r="J31" s="12">
        <v>0</v>
      </c>
      <c r="K31" s="12">
        <v>0</v>
      </c>
      <c r="L31" s="12">
        <v>0</v>
      </c>
      <c r="M31" s="12">
        <v>0</v>
      </c>
      <c r="N31" s="12">
        <v>3984.5759999999996</v>
      </c>
      <c r="O31" t="s">
        <v>514</v>
      </c>
      <c r="P31">
        <v>23</v>
      </c>
      <c r="Q31" t="s">
        <v>1349</v>
      </c>
    </row>
    <row r="32" spans="1:18" x14ac:dyDescent="0.3">
      <c r="A32" t="s">
        <v>2418</v>
      </c>
      <c r="B32" s="125">
        <v>2</v>
      </c>
      <c r="C32" t="s">
        <v>79</v>
      </c>
      <c r="D32" t="s">
        <v>95</v>
      </c>
      <c r="E32" t="s">
        <v>584</v>
      </c>
      <c r="F32" t="s">
        <v>7</v>
      </c>
      <c r="G32" s="12">
        <v>0</v>
      </c>
      <c r="H32" s="12">
        <v>1424.009</v>
      </c>
      <c r="I32" s="12">
        <v>0</v>
      </c>
      <c r="J32" s="12">
        <v>0</v>
      </c>
      <c r="K32" s="12">
        <v>0</v>
      </c>
      <c r="L32" s="12">
        <v>0</v>
      </c>
      <c r="M32" s="12">
        <v>0</v>
      </c>
      <c r="N32" s="12">
        <v>1424.009</v>
      </c>
      <c r="O32" t="s">
        <v>514</v>
      </c>
      <c r="P32">
        <v>12</v>
      </c>
      <c r="Q32" t="s">
        <v>95</v>
      </c>
    </row>
    <row r="33" spans="1:18" x14ac:dyDescent="0.3">
      <c r="A33" t="s">
        <v>2419</v>
      </c>
      <c r="B33" s="125">
        <v>2</v>
      </c>
      <c r="C33" t="s">
        <v>1347</v>
      </c>
      <c r="D33" t="s">
        <v>98</v>
      </c>
      <c r="E33" t="s">
        <v>563</v>
      </c>
      <c r="F33" t="s">
        <v>13</v>
      </c>
      <c r="G33" s="12">
        <v>0</v>
      </c>
      <c r="H33" s="12">
        <v>20.000000000000004</v>
      </c>
      <c r="I33" s="12">
        <v>0</v>
      </c>
      <c r="J33" s="12">
        <v>0</v>
      </c>
      <c r="K33" s="12">
        <v>0</v>
      </c>
      <c r="L33" s="12">
        <v>0</v>
      </c>
      <c r="M33" s="12">
        <v>0</v>
      </c>
      <c r="N33" s="12">
        <v>20.000000000000004</v>
      </c>
      <c r="O33" t="s">
        <v>549</v>
      </c>
      <c r="P33">
        <v>12</v>
      </c>
      <c r="Q33" t="s">
        <v>564</v>
      </c>
    </row>
    <row r="34" spans="1:18" x14ac:dyDescent="0.3">
      <c r="A34" t="s">
        <v>2420</v>
      </c>
      <c r="B34" s="125">
        <v>2</v>
      </c>
      <c r="C34" t="s">
        <v>79</v>
      </c>
      <c r="D34" t="s">
        <v>1066</v>
      </c>
      <c r="E34" t="s">
        <v>587</v>
      </c>
      <c r="F34" t="s">
        <v>14</v>
      </c>
      <c r="G34" s="12">
        <v>0</v>
      </c>
      <c r="H34" s="12">
        <v>10384</v>
      </c>
      <c r="I34" s="12">
        <v>0</v>
      </c>
      <c r="J34" s="12">
        <v>0</v>
      </c>
      <c r="K34" s="12">
        <v>0</v>
      </c>
      <c r="L34" s="12">
        <v>0</v>
      </c>
      <c r="M34" s="12">
        <v>0</v>
      </c>
      <c r="N34" s="12">
        <v>10384</v>
      </c>
      <c r="O34" t="s">
        <v>514</v>
      </c>
      <c r="P34">
        <v>12</v>
      </c>
      <c r="Q34" t="s">
        <v>588</v>
      </c>
    </row>
    <row r="35" spans="1:18" x14ac:dyDescent="0.3">
      <c r="A35" t="s">
        <v>2428</v>
      </c>
      <c r="B35" s="125">
        <v>2</v>
      </c>
      <c r="C35" t="s">
        <v>79</v>
      </c>
      <c r="D35" t="s">
        <v>591</v>
      </c>
      <c r="E35" t="s">
        <v>590</v>
      </c>
      <c r="F35" t="s">
        <v>14</v>
      </c>
      <c r="G35" s="12">
        <v>0</v>
      </c>
      <c r="H35" s="12">
        <v>662.06399999999985</v>
      </c>
      <c r="I35" s="12">
        <v>0</v>
      </c>
      <c r="J35" s="12">
        <v>0</v>
      </c>
      <c r="K35" s="12">
        <v>0</v>
      </c>
      <c r="L35" s="12">
        <v>0</v>
      </c>
      <c r="M35" s="12">
        <v>0</v>
      </c>
      <c r="N35" s="12">
        <v>662.06399999999985</v>
      </c>
      <c r="O35" t="s">
        <v>514</v>
      </c>
      <c r="P35">
        <v>12</v>
      </c>
      <c r="Q35" t="s">
        <v>591</v>
      </c>
    </row>
    <row r="36" spans="1:18" x14ac:dyDescent="0.3">
      <c r="A36" t="s">
        <v>2429</v>
      </c>
      <c r="B36" s="125">
        <v>2</v>
      </c>
      <c r="C36" t="s">
        <v>79</v>
      </c>
      <c r="D36" t="s">
        <v>594</v>
      </c>
      <c r="E36" t="s">
        <v>593</v>
      </c>
      <c r="F36" t="s">
        <v>14</v>
      </c>
      <c r="G36" s="12">
        <v>0</v>
      </c>
      <c r="H36" s="12">
        <v>517.5</v>
      </c>
      <c r="I36" s="12">
        <v>0</v>
      </c>
      <c r="J36" s="12">
        <v>0</v>
      </c>
      <c r="K36" s="12">
        <v>0</v>
      </c>
      <c r="L36" s="12">
        <v>0</v>
      </c>
      <c r="M36" s="12">
        <v>0</v>
      </c>
      <c r="N36" s="12">
        <v>517.5</v>
      </c>
      <c r="O36" t="s">
        <v>514</v>
      </c>
      <c r="P36">
        <v>12</v>
      </c>
      <c r="Q36" t="s">
        <v>594</v>
      </c>
    </row>
    <row r="37" spans="1:18" x14ac:dyDescent="0.3">
      <c r="A37" t="s">
        <v>2430</v>
      </c>
      <c r="B37" s="125">
        <v>160</v>
      </c>
      <c r="C37" t="s">
        <v>79</v>
      </c>
      <c r="D37" t="s">
        <v>84</v>
      </c>
      <c r="E37" t="s">
        <v>584</v>
      </c>
      <c r="F37" t="s">
        <v>7</v>
      </c>
      <c r="G37" s="12"/>
      <c r="H37" s="12"/>
      <c r="I37" s="12"/>
      <c r="J37" s="12"/>
      <c r="K37" s="12"/>
      <c r="L37" s="12"/>
      <c r="M37" s="12"/>
      <c r="N37" s="12"/>
      <c r="R37" s="125" t="s">
        <v>2125</v>
      </c>
    </row>
    <row r="38" spans="1:18" x14ac:dyDescent="0.3">
      <c r="A38" t="s">
        <v>2431</v>
      </c>
      <c r="B38" s="125">
        <v>2</v>
      </c>
      <c r="C38" t="s">
        <v>79</v>
      </c>
      <c r="D38" t="s">
        <v>85</v>
      </c>
      <c r="E38" t="s">
        <v>563</v>
      </c>
      <c r="F38" t="s">
        <v>13</v>
      </c>
      <c r="G38" s="12"/>
      <c r="H38" s="12"/>
      <c r="I38" s="12"/>
      <c r="J38" s="12"/>
      <c r="K38" s="12"/>
      <c r="L38" s="12"/>
      <c r="M38" s="12"/>
      <c r="N38" s="12"/>
      <c r="R38" s="125" t="s">
        <v>2125</v>
      </c>
    </row>
    <row r="39" spans="1:18" x14ac:dyDescent="0.3">
      <c r="A39" t="s">
        <v>2432</v>
      </c>
      <c r="B39" s="125">
        <v>2</v>
      </c>
      <c r="C39" t="s">
        <v>79</v>
      </c>
      <c r="D39" t="s">
        <v>597</v>
      </c>
      <c r="E39" t="s">
        <v>596</v>
      </c>
      <c r="F39" t="s">
        <v>14</v>
      </c>
      <c r="G39" s="12">
        <v>0</v>
      </c>
      <c r="H39" s="12">
        <v>866.178</v>
      </c>
      <c r="I39" s="12">
        <v>0</v>
      </c>
      <c r="J39" s="12">
        <v>10.474</v>
      </c>
      <c r="K39" s="12">
        <v>0</v>
      </c>
      <c r="L39" s="12">
        <v>0</v>
      </c>
      <c r="M39" s="12">
        <v>0</v>
      </c>
      <c r="N39" s="12">
        <v>876.65200000000004</v>
      </c>
      <c r="O39" t="s">
        <v>514</v>
      </c>
      <c r="P39">
        <v>18</v>
      </c>
      <c r="Q39" t="s">
        <v>597</v>
      </c>
    </row>
    <row r="40" spans="1:18" x14ac:dyDescent="0.3">
      <c r="A40" t="s">
        <v>2433</v>
      </c>
      <c r="B40" s="125">
        <v>2</v>
      </c>
      <c r="C40" t="s">
        <v>79</v>
      </c>
      <c r="D40" t="s">
        <v>225</v>
      </c>
      <c r="E40" t="s">
        <v>797</v>
      </c>
      <c r="F40" t="s">
        <v>13</v>
      </c>
      <c r="G40" s="12">
        <v>0</v>
      </c>
      <c r="H40" s="12">
        <v>533.56700000000001</v>
      </c>
      <c r="I40" s="12">
        <v>2189.357</v>
      </c>
      <c r="J40" s="12">
        <v>0</v>
      </c>
      <c r="K40" s="12">
        <v>0</v>
      </c>
      <c r="L40" s="12">
        <v>0</v>
      </c>
      <c r="M40" s="12">
        <v>0</v>
      </c>
      <c r="N40" s="12">
        <v>2722.9239999999995</v>
      </c>
      <c r="O40" t="s">
        <v>514</v>
      </c>
      <c r="P40">
        <v>23</v>
      </c>
      <c r="Q40" t="s">
        <v>225</v>
      </c>
    </row>
    <row r="41" spans="1:18" x14ac:dyDescent="0.3">
      <c r="A41" t="s">
        <v>2434</v>
      </c>
      <c r="B41" s="125">
        <v>2</v>
      </c>
      <c r="C41" t="s">
        <v>79</v>
      </c>
      <c r="D41" t="s">
        <v>89</v>
      </c>
      <c r="E41" t="s">
        <v>599</v>
      </c>
      <c r="F41" t="s">
        <v>14</v>
      </c>
      <c r="G41" s="12">
        <v>0</v>
      </c>
      <c r="H41" s="12">
        <v>104.89100000000001</v>
      </c>
      <c r="I41" s="12">
        <v>0</v>
      </c>
      <c r="J41" s="12">
        <v>0</v>
      </c>
      <c r="K41" s="12">
        <v>0</v>
      </c>
      <c r="L41" s="12">
        <v>0</v>
      </c>
      <c r="M41" s="12">
        <v>0</v>
      </c>
      <c r="N41" s="12">
        <v>104.89100000000001</v>
      </c>
      <c r="O41" t="s">
        <v>514</v>
      </c>
      <c r="P41">
        <v>12</v>
      </c>
      <c r="Q41" t="s">
        <v>89</v>
      </c>
    </row>
    <row r="42" spans="1:18" x14ac:dyDescent="0.3">
      <c r="A42" t="s">
        <v>2435</v>
      </c>
      <c r="B42" s="125">
        <v>2</v>
      </c>
      <c r="C42" t="s">
        <v>79</v>
      </c>
      <c r="D42" t="s">
        <v>90</v>
      </c>
      <c r="E42" t="s">
        <v>563</v>
      </c>
      <c r="F42" t="s">
        <v>13</v>
      </c>
      <c r="G42" s="12"/>
      <c r="H42" s="12"/>
      <c r="I42" s="12"/>
      <c r="J42" s="12"/>
      <c r="K42" s="12"/>
      <c r="L42" s="12"/>
      <c r="M42" s="12"/>
      <c r="N42" s="12"/>
      <c r="R42" s="125" t="s">
        <v>2125</v>
      </c>
    </row>
    <row r="43" spans="1:18" x14ac:dyDescent="0.3">
      <c r="A43" t="s">
        <v>2436</v>
      </c>
      <c r="B43" s="125">
        <v>160</v>
      </c>
      <c r="C43" t="s">
        <v>79</v>
      </c>
      <c r="D43" t="s">
        <v>392</v>
      </c>
      <c r="E43" t="s">
        <v>584</v>
      </c>
      <c r="F43" t="s">
        <v>7</v>
      </c>
      <c r="G43" s="12"/>
      <c r="H43" s="12"/>
      <c r="I43" s="12"/>
      <c r="J43" s="12"/>
      <c r="K43" s="12"/>
      <c r="L43" s="12"/>
      <c r="M43" s="12"/>
      <c r="N43" s="12"/>
      <c r="R43" s="125" t="s">
        <v>2125</v>
      </c>
    </row>
    <row r="44" spans="1:18" x14ac:dyDescent="0.3">
      <c r="A44" t="s">
        <v>2437</v>
      </c>
      <c r="B44" s="125">
        <v>2</v>
      </c>
      <c r="C44" t="s">
        <v>79</v>
      </c>
      <c r="D44" t="s">
        <v>393</v>
      </c>
      <c r="E44" t="s">
        <v>587</v>
      </c>
      <c r="F44" t="s">
        <v>14</v>
      </c>
      <c r="G44" s="12"/>
      <c r="H44" s="12"/>
      <c r="I44" s="12"/>
      <c r="J44" s="12"/>
      <c r="K44" s="12"/>
      <c r="L44" s="12"/>
      <c r="M44" s="12"/>
      <c r="N44" s="12"/>
      <c r="R44" s="125" t="s">
        <v>2125</v>
      </c>
    </row>
    <row r="45" spans="1:18" x14ac:dyDescent="0.3">
      <c r="A45" t="s">
        <v>2438</v>
      </c>
      <c r="B45" s="125">
        <v>2</v>
      </c>
      <c r="C45" t="s">
        <v>79</v>
      </c>
      <c r="D45" t="s">
        <v>101</v>
      </c>
      <c r="E45" t="s">
        <v>601</v>
      </c>
      <c r="F45" t="s">
        <v>13</v>
      </c>
      <c r="G45" s="12">
        <v>0</v>
      </c>
      <c r="H45" s="12">
        <v>485.26500000000004</v>
      </c>
      <c r="I45" s="12">
        <v>0</v>
      </c>
      <c r="J45" s="12">
        <v>0</v>
      </c>
      <c r="K45" s="12">
        <v>0</v>
      </c>
      <c r="L45" s="12">
        <v>0</v>
      </c>
      <c r="M45" s="12">
        <v>0</v>
      </c>
      <c r="N45" s="12">
        <v>485.26500000000004</v>
      </c>
      <c r="O45" t="s">
        <v>514</v>
      </c>
      <c r="P45">
        <v>12</v>
      </c>
      <c r="Q45" t="s">
        <v>101</v>
      </c>
    </row>
    <row r="46" spans="1:18" x14ac:dyDescent="0.3">
      <c r="A46" t="s">
        <v>2439</v>
      </c>
      <c r="B46" s="125">
        <v>2</v>
      </c>
      <c r="C46" t="s">
        <v>79</v>
      </c>
      <c r="D46" t="s">
        <v>1293</v>
      </c>
      <c r="E46" t="s">
        <v>567</v>
      </c>
      <c r="F46" t="s">
        <v>13</v>
      </c>
      <c r="G46" s="12"/>
      <c r="H46" s="12"/>
      <c r="I46" s="12"/>
      <c r="J46" s="12"/>
      <c r="K46" s="12"/>
      <c r="L46" s="12"/>
      <c r="M46" s="12"/>
      <c r="N46" s="12"/>
      <c r="R46" s="125" t="s">
        <v>2125</v>
      </c>
    </row>
    <row r="47" spans="1:18" x14ac:dyDescent="0.3">
      <c r="A47" t="s">
        <v>2440</v>
      </c>
      <c r="B47" s="125">
        <v>2</v>
      </c>
      <c r="C47" t="s">
        <v>79</v>
      </c>
      <c r="D47" t="s">
        <v>1295</v>
      </c>
      <c r="E47" t="s">
        <v>567</v>
      </c>
      <c r="F47" t="s">
        <v>13</v>
      </c>
      <c r="G47" s="12"/>
      <c r="H47" s="12"/>
      <c r="I47" s="12"/>
      <c r="J47" s="12"/>
      <c r="K47" s="12"/>
      <c r="L47" s="12"/>
      <c r="M47" s="12"/>
      <c r="N47" s="12"/>
      <c r="R47" s="125" t="s">
        <v>2125</v>
      </c>
    </row>
    <row r="48" spans="1:18" x14ac:dyDescent="0.3">
      <c r="A48" t="s">
        <v>2441</v>
      </c>
      <c r="B48" s="125">
        <v>2</v>
      </c>
      <c r="C48" t="s">
        <v>79</v>
      </c>
      <c r="D48" t="s">
        <v>92</v>
      </c>
      <c r="E48" t="s">
        <v>563</v>
      </c>
      <c r="F48" t="s">
        <v>13</v>
      </c>
      <c r="G48" s="12"/>
      <c r="H48" s="12"/>
      <c r="I48" s="12"/>
      <c r="J48" s="12"/>
      <c r="K48" s="12"/>
      <c r="L48" s="12"/>
      <c r="M48" s="12"/>
      <c r="N48" s="12"/>
      <c r="R48" s="125" t="s">
        <v>2125</v>
      </c>
    </row>
    <row r="49" spans="1:18" x14ac:dyDescent="0.3">
      <c r="A49" t="s">
        <v>2443</v>
      </c>
      <c r="B49" s="125">
        <v>169</v>
      </c>
      <c r="C49" t="s">
        <v>102</v>
      </c>
      <c r="D49" t="s">
        <v>103</v>
      </c>
      <c r="E49" t="s">
        <v>1296</v>
      </c>
      <c r="F49" t="s">
        <v>9</v>
      </c>
      <c r="G49" s="12">
        <v>0</v>
      </c>
      <c r="H49" s="12">
        <v>0</v>
      </c>
      <c r="I49" s="12">
        <v>0</v>
      </c>
      <c r="J49" s="12">
        <v>0</v>
      </c>
      <c r="K49" s="12">
        <v>0</v>
      </c>
      <c r="L49" s="12">
        <v>0</v>
      </c>
      <c r="M49" s="12">
        <v>0</v>
      </c>
      <c r="N49" s="12">
        <v>0</v>
      </c>
      <c r="O49" t="s">
        <v>549</v>
      </c>
      <c r="P49">
        <v>12</v>
      </c>
      <c r="Q49" t="s">
        <v>103</v>
      </c>
    </row>
    <row r="50" spans="1:18" x14ac:dyDescent="0.3">
      <c r="A50" t="s">
        <v>2444</v>
      </c>
      <c r="B50" s="125">
        <v>169</v>
      </c>
      <c r="C50" t="s">
        <v>102</v>
      </c>
      <c r="D50" t="s">
        <v>104</v>
      </c>
      <c r="E50" t="s">
        <v>605</v>
      </c>
      <c r="F50" t="s">
        <v>11</v>
      </c>
      <c r="G50" s="12">
        <v>0</v>
      </c>
      <c r="H50" s="12">
        <v>1330.93</v>
      </c>
      <c r="I50" s="12">
        <v>0</v>
      </c>
      <c r="J50" s="12">
        <v>0</v>
      </c>
      <c r="K50" s="12">
        <v>0</v>
      </c>
      <c r="L50" s="12">
        <v>0</v>
      </c>
      <c r="M50" s="12">
        <v>0</v>
      </c>
      <c r="N50" s="12">
        <v>1330.93</v>
      </c>
      <c r="O50" t="s">
        <v>514</v>
      </c>
      <c r="P50">
        <v>12</v>
      </c>
      <c r="Q50" t="s">
        <v>104</v>
      </c>
    </row>
    <row r="51" spans="1:18" x14ac:dyDescent="0.3">
      <c r="A51" t="s">
        <v>2445</v>
      </c>
      <c r="B51" s="125">
        <v>169</v>
      </c>
      <c r="C51" t="s">
        <v>102</v>
      </c>
      <c r="D51" t="s">
        <v>172</v>
      </c>
      <c r="E51" t="s">
        <v>607</v>
      </c>
      <c r="F51" t="s">
        <v>9</v>
      </c>
      <c r="G51" s="12">
        <v>0</v>
      </c>
      <c r="H51" s="12">
        <v>41601.5</v>
      </c>
      <c r="I51" s="12">
        <v>0</v>
      </c>
      <c r="J51" s="12">
        <v>0</v>
      </c>
      <c r="K51" s="12">
        <v>1340.5679999999998</v>
      </c>
      <c r="L51" s="12">
        <v>0</v>
      </c>
      <c r="M51" s="12">
        <v>0</v>
      </c>
      <c r="N51" s="12">
        <v>42942.067999999999</v>
      </c>
      <c r="O51" t="s">
        <v>514</v>
      </c>
      <c r="P51">
        <v>24</v>
      </c>
      <c r="Q51" t="s">
        <v>608</v>
      </c>
    </row>
    <row r="52" spans="1:18" x14ac:dyDescent="0.3">
      <c r="A52" t="s">
        <v>2446</v>
      </c>
      <c r="B52" s="125">
        <v>169</v>
      </c>
      <c r="C52" t="s">
        <v>102</v>
      </c>
      <c r="D52" t="s">
        <v>106</v>
      </c>
      <c r="E52" t="s">
        <v>610</v>
      </c>
      <c r="F52" t="s">
        <v>5</v>
      </c>
      <c r="G52" s="12">
        <v>0</v>
      </c>
      <c r="H52" s="12">
        <v>1321.1279999999999</v>
      </c>
      <c r="I52" s="12">
        <v>0</v>
      </c>
      <c r="J52" s="12">
        <v>0</v>
      </c>
      <c r="K52" s="12">
        <v>0</v>
      </c>
      <c r="L52" s="12">
        <v>0</v>
      </c>
      <c r="M52" s="12">
        <v>0</v>
      </c>
      <c r="N52" s="12">
        <v>1321.1279999999999</v>
      </c>
      <c r="O52" t="s">
        <v>514</v>
      </c>
      <c r="P52">
        <v>12</v>
      </c>
      <c r="Q52" t="s">
        <v>106</v>
      </c>
    </row>
    <row r="53" spans="1:18" x14ac:dyDescent="0.3">
      <c r="A53" t="s">
        <v>2447</v>
      </c>
      <c r="B53" s="125">
        <v>169</v>
      </c>
      <c r="C53" t="s">
        <v>102</v>
      </c>
      <c r="D53" t="s">
        <v>107</v>
      </c>
      <c r="E53" t="s">
        <v>612</v>
      </c>
      <c r="F53" t="s">
        <v>9</v>
      </c>
      <c r="G53" s="12">
        <v>0</v>
      </c>
      <c r="H53" s="12">
        <v>1794.7900000000002</v>
      </c>
      <c r="I53" s="12">
        <v>0</v>
      </c>
      <c r="J53" s="12">
        <v>0</v>
      </c>
      <c r="K53" s="12">
        <v>842.51700000000005</v>
      </c>
      <c r="L53" s="12">
        <v>0</v>
      </c>
      <c r="M53" s="12">
        <v>0</v>
      </c>
      <c r="N53" s="12">
        <v>2637.3069999999998</v>
      </c>
      <c r="O53" t="s">
        <v>514</v>
      </c>
      <c r="P53">
        <v>24</v>
      </c>
      <c r="Q53" t="s">
        <v>107</v>
      </c>
    </row>
    <row r="54" spans="1:18" x14ac:dyDescent="0.3">
      <c r="A54" t="s">
        <v>2448</v>
      </c>
      <c r="B54" s="125">
        <v>169</v>
      </c>
      <c r="C54" t="s">
        <v>102</v>
      </c>
      <c r="D54" t="s">
        <v>110</v>
      </c>
      <c r="E54" t="s">
        <v>614</v>
      </c>
      <c r="F54" t="s">
        <v>5</v>
      </c>
      <c r="G54" s="12">
        <v>0</v>
      </c>
      <c r="H54" s="12">
        <v>1371.3229999999999</v>
      </c>
      <c r="I54" s="12">
        <v>0</v>
      </c>
      <c r="J54" s="12">
        <v>0</v>
      </c>
      <c r="K54" s="12">
        <v>0</v>
      </c>
      <c r="L54" s="12">
        <v>0</v>
      </c>
      <c r="M54" s="12">
        <v>0</v>
      </c>
      <c r="N54" s="12">
        <v>1371.3229999999999</v>
      </c>
      <c r="O54" t="s">
        <v>514</v>
      </c>
      <c r="P54">
        <v>12</v>
      </c>
      <c r="Q54" t="s">
        <v>110</v>
      </c>
    </row>
    <row r="55" spans="1:18" x14ac:dyDescent="0.3">
      <c r="A55" t="s">
        <v>2449</v>
      </c>
      <c r="B55" s="125">
        <v>169</v>
      </c>
      <c r="C55" t="s">
        <v>102</v>
      </c>
      <c r="D55" t="s">
        <v>111</v>
      </c>
      <c r="E55" t="s">
        <v>603</v>
      </c>
      <c r="F55" t="s">
        <v>9</v>
      </c>
      <c r="G55" s="12">
        <v>0</v>
      </c>
      <c r="H55" s="12">
        <v>5355.7089999999989</v>
      </c>
      <c r="I55" s="12">
        <v>0</v>
      </c>
      <c r="J55" s="12">
        <v>0</v>
      </c>
      <c r="K55" s="12">
        <v>563.27699999999993</v>
      </c>
      <c r="L55" s="12">
        <v>0</v>
      </c>
      <c r="M55" s="12">
        <v>0</v>
      </c>
      <c r="N55" s="12">
        <v>5918.9859999999999</v>
      </c>
      <c r="O55" t="s">
        <v>514</v>
      </c>
      <c r="P55">
        <v>24</v>
      </c>
      <c r="Q55" t="s">
        <v>111</v>
      </c>
    </row>
    <row r="56" spans="1:18" x14ac:dyDescent="0.3">
      <c r="A56" t="s">
        <v>2450</v>
      </c>
      <c r="B56" s="125">
        <v>169</v>
      </c>
      <c r="C56" t="s">
        <v>102</v>
      </c>
      <c r="D56" t="s">
        <v>112</v>
      </c>
      <c r="E56" t="s">
        <v>617</v>
      </c>
      <c r="F56" t="s">
        <v>5</v>
      </c>
      <c r="G56" s="12">
        <v>0</v>
      </c>
      <c r="H56" s="12">
        <v>2212.8880000000004</v>
      </c>
      <c r="I56" s="12">
        <v>0</v>
      </c>
      <c r="J56" s="12">
        <v>0</v>
      </c>
      <c r="K56" s="12">
        <v>36.668999999999997</v>
      </c>
      <c r="L56" s="12">
        <v>0</v>
      </c>
      <c r="M56" s="12">
        <v>0</v>
      </c>
      <c r="N56" s="12">
        <v>2249.5570000000007</v>
      </c>
      <c r="O56" t="s">
        <v>514</v>
      </c>
      <c r="P56">
        <v>14</v>
      </c>
      <c r="Q56" t="s">
        <v>112</v>
      </c>
    </row>
    <row r="57" spans="1:18" x14ac:dyDescent="0.3">
      <c r="A57" t="s">
        <v>2451</v>
      </c>
      <c r="B57" s="125">
        <v>169</v>
      </c>
      <c r="C57" t="s">
        <v>102</v>
      </c>
      <c r="D57" t="s">
        <v>116</v>
      </c>
      <c r="E57" t="s">
        <v>619</v>
      </c>
      <c r="F57" t="s">
        <v>9</v>
      </c>
      <c r="G57" s="12">
        <v>0</v>
      </c>
      <c r="H57" s="12">
        <v>3312.4470000000001</v>
      </c>
      <c r="I57" s="12">
        <v>0</v>
      </c>
      <c r="J57" s="12">
        <v>0</v>
      </c>
      <c r="K57" s="12">
        <v>346.95299999999997</v>
      </c>
      <c r="L57" s="12">
        <v>0</v>
      </c>
      <c r="M57" s="12">
        <v>0</v>
      </c>
      <c r="N57" s="12">
        <v>3659.4</v>
      </c>
      <c r="O57" t="s">
        <v>514</v>
      </c>
      <c r="P57">
        <v>24</v>
      </c>
      <c r="Q57" t="s">
        <v>116</v>
      </c>
    </row>
    <row r="58" spans="1:18" x14ac:dyDescent="0.3">
      <c r="A58" t="s">
        <v>2452</v>
      </c>
      <c r="B58" s="125">
        <v>169</v>
      </c>
      <c r="C58" t="s">
        <v>102</v>
      </c>
      <c r="D58" t="s">
        <v>119</v>
      </c>
      <c r="E58" t="s">
        <v>621</v>
      </c>
      <c r="F58" t="s">
        <v>9</v>
      </c>
      <c r="G58" s="12">
        <v>0</v>
      </c>
      <c r="H58" s="12">
        <v>2467.0309999999999</v>
      </c>
      <c r="I58" s="12">
        <v>0</v>
      </c>
      <c r="J58" s="12">
        <v>0</v>
      </c>
      <c r="K58" s="12">
        <v>322.36299999999994</v>
      </c>
      <c r="L58" s="12">
        <v>0</v>
      </c>
      <c r="M58" s="12">
        <v>0</v>
      </c>
      <c r="N58" s="12">
        <v>2789.3939999999993</v>
      </c>
      <c r="O58" t="s">
        <v>514</v>
      </c>
      <c r="P58">
        <v>24</v>
      </c>
      <c r="Q58" t="s">
        <v>119</v>
      </c>
    </row>
    <row r="59" spans="1:18" x14ac:dyDescent="0.3">
      <c r="A59" t="s">
        <v>2399</v>
      </c>
      <c r="B59" s="125">
        <v>169</v>
      </c>
      <c r="C59" t="s">
        <v>102</v>
      </c>
      <c r="D59" t="s">
        <v>120</v>
      </c>
      <c r="E59" t="s">
        <v>623</v>
      </c>
      <c r="F59" t="s">
        <v>11</v>
      </c>
      <c r="G59" s="12">
        <v>0</v>
      </c>
      <c r="H59" s="12">
        <v>1715.15</v>
      </c>
      <c r="I59" s="12">
        <v>0</v>
      </c>
      <c r="J59" s="12">
        <v>0</v>
      </c>
      <c r="K59" s="12">
        <v>0</v>
      </c>
      <c r="L59" s="12">
        <v>0</v>
      </c>
      <c r="M59" s="12">
        <v>0</v>
      </c>
      <c r="N59" s="12">
        <v>1715.15</v>
      </c>
      <c r="O59" t="s">
        <v>514</v>
      </c>
      <c r="P59">
        <v>12</v>
      </c>
      <c r="Q59" t="s">
        <v>120</v>
      </c>
    </row>
    <row r="60" spans="1:18" x14ac:dyDescent="0.3">
      <c r="A60" t="s">
        <v>2453</v>
      </c>
      <c r="B60" s="125">
        <v>169</v>
      </c>
      <c r="C60" t="s">
        <v>102</v>
      </c>
      <c r="D60" t="s">
        <v>121</v>
      </c>
      <c r="E60" t="s">
        <v>625</v>
      </c>
      <c r="F60" t="s">
        <v>11</v>
      </c>
      <c r="G60" s="12">
        <v>0</v>
      </c>
      <c r="H60" s="12">
        <v>1873.5210000000002</v>
      </c>
      <c r="I60" s="12">
        <v>0</v>
      </c>
      <c r="J60" s="12">
        <v>0</v>
      </c>
      <c r="K60" s="12">
        <v>0</v>
      </c>
      <c r="L60" s="12">
        <v>0</v>
      </c>
      <c r="M60" s="12">
        <v>0</v>
      </c>
      <c r="N60" s="12">
        <v>1873.5210000000002</v>
      </c>
      <c r="O60" t="s">
        <v>514</v>
      </c>
      <c r="P60">
        <v>12</v>
      </c>
      <c r="Q60" t="s">
        <v>121</v>
      </c>
    </row>
    <row r="61" spans="1:18" x14ac:dyDescent="0.3">
      <c r="A61" t="s">
        <v>2454</v>
      </c>
      <c r="B61" s="125">
        <v>169</v>
      </c>
      <c r="C61" t="s">
        <v>102</v>
      </c>
      <c r="D61" t="s">
        <v>122</v>
      </c>
      <c r="E61" t="s">
        <v>627</v>
      </c>
      <c r="F61" t="s">
        <v>9</v>
      </c>
      <c r="G61" s="12">
        <v>0</v>
      </c>
      <c r="H61" s="12">
        <v>2178.5499999999997</v>
      </c>
      <c r="I61" s="12">
        <v>0</v>
      </c>
      <c r="J61" s="12">
        <v>0</v>
      </c>
      <c r="K61" s="12">
        <v>0</v>
      </c>
      <c r="L61" s="12">
        <v>0</v>
      </c>
      <c r="M61" s="12">
        <v>0</v>
      </c>
      <c r="N61" s="12">
        <v>2178.5499999999997</v>
      </c>
      <c r="O61" t="s">
        <v>514</v>
      </c>
      <c r="P61">
        <v>12</v>
      </c>
      <c r="Q61" t="s">
        <v>122</v>
      </c>
    </row>
    <row r="62" spans="1:18" x14ac:dyDescent="0.3">
      <c r="A62" t="s">
        <v>2455</v>
      </c>
      <c r="B62" s="125">
        <v>169</v>
      </c>
      <c r="C62" t="s">
        <v>102</v>
      </c>
      <c r="D62" t="s">
        <v>123</v>
      </c>
      <c r="E62" t="s">
        <v>629</v>
      </c>
      <c r="F62" t="s">
        <v>5</v>
      </c>
      <c r="G62" s="12">
        <v>0</v>
      </c>
      <c r="H62" s="12">
        <v>1286.8269999999998</v>
      </c>
      <c r="I62" s="12">
        <v>0</v>
      </c>
      <c r="J62" s="12">
        <v>0</v>
      </c>
      <c r="K62" s="12">
        <v>0</v>
      </c>
      <c r="L62" s="12">
        <v>0</v>
      </c>
      <c r="M62" s="12">
        <v>0</v>
      </c>
      <c r="N62" s="12">
        <v>1286.8269999999998</v>
      </c>
      <c r="O62" t="s">
        <v>514</v>
      </c>
      <c r="P62">
        <v>12</v>
      </c>
      <c r="Q62" t="s">
        <v>123</v>
      </c>
    </row>
    <row r="63" spans="1:18" x14ac:dyDescent="0.3">
      <c r="A63" t="s">
        <v>2456</v>
      </c>
      <c r="B63" s="125">
        <v>169</v>
      </c>
      <c r="C63" t="s">
        <v>102</v>
      </c>
      <c r="D63" t="s">
        <v>124</v>
      </c>
      <c r="E63" t="s">
        <v>631</v>
      </c>
      <c r="F63" t="s">
        <v>9</v>
      </c>
      <c r="G63" s="12">
        <v>0</v>
      </c>
      <c r="H63" s="12">
        <v>1564.7779999999998</v>
      </c>
      <c r="I63" s="12">
        <v>0</v>
      </c>
      <c r="J63" s="12">
        <v>0</v>
      </c>
      <c r="K63" s="12">
        <v>0</v>
      </c>
      <c r="L63" s="12">
        <v>0</v>
      </c>
      <c r="M63" s="12">
        <v>0</v>
      </c>
      <c r="N63" s="12">
        <v>1564.7779999999998</v>
      </c>
      <c r="O63" t="s">
        <v>514</v>
      </c>
      <c r="P63">
        <v>12</v>
      </c>
      <c r="Q63" t="s">
        <v>124</v>
      </c>
    </row>
    <row r="64" spans="1:18" x14ac:dyDescent="0.3">
      <c r="A64" t="s">
        <v>2457</v>
      </c>
      <c r="B64" s="125">
        <v>169</v>
      </c>
      <c r="C64" t="s">
        <v>102</v>
      </c>
      <c r="D64" t="s">
        <v>127</v>
      </c>
      <c r="E64" t="s">
        <v>645</v>
      </c>
      <c r="F64" t="s">
        <v>9</v>
      </c>
      <c r="G64" s="12"/>
      <c r="H64" s="12"/>
      <c r="I64" s="12"/>
      <c r="J64" s="12"/>
      <c r="K64" s="12"/>
      <c r="L64" s="12"/>
      <c r="M64" s="12"/>
      <c r="N64" s="12"/>
      <c r="R64" s="125" t="s">
        <v>2125</v>
      </c>
    </row>
    <row r="65" spans="1:18" x14ac:dyDescent="0.3">
      <c r="A65" t="s">
        <v>2458</v>
      </c>
      <c r="B65" s="125">
        <v>169</v>
      </c>
      <c r="C65" t="s">
        <v>102</v>
      </c>
      <c r="D65" t="s">
        <v>128</v>
      </c>
      <c r="E65" t="s">
        <v>1077</v>
      </c>
      <c r="F65" t="s">
        <v>6</v>
      </c>
      <c r="G65" s="12">
        <v>0</v>
      </c>
      <c r="H65" s="12">
        <v>1921.7079999999999</v>
      </c>
      <c r="I65" s="12">
        <v>0</v>
      </c>
      <c r="J65" s="12">
        <v>0</v>
      </c>
      <c r="K65" s="12">
        <v>0</v>
      </c>
      <c r="L65" s="12">
        <v>0</v>
      </c>
      <c r="M65" s="12">
        <v>0</v>
      </c>
      <c r="N65" s="12">
        <v>1921.7079999999999</v>
      </c>
      <c r="O65" t="s">
        <v>514</v>
      </c>
      <c r="P65">
        <v>12</v>
      </c>
      <c r="Q65" t="s">
        <v>1385</v>
      </c>
    </row>
    <row r="66" spans="1:18" x14ac:dyDescent="0.3">
      <c r="A66" t="s">
        <v>2459</v>
      </c>
      <c r="B66" s="125">
        <v>169</v>
      </c>
      <c r="C66" t="s">
        <v>102</v>
      </c>
      <c r="D66" t="s">
        <v>130</v>
      </c>
      <c r="E66" t="s">
        <v>637</v>
      </c>
      <c r="F66" t="s">
        <v>11</v>
      </c>
      <c r="G66" s="12">
        <v>0</v>
      </c>
      <c r="H66" s="12">
        <v>1852.7710000000002</v>
      </c>
      <c r="I66" s="12">
        <v>0</v>
      </c>
      <c r="J66" s="12">
        <v>0</v>
      </c>
      <c r="K66" s="12">
        <v>0</v>
      </c>
      <c r="L66" s="12">
        <v>0</v>
      </c>
      <c r="M66" s="12">
        <v>0</v>
      </c>
      <c r="N66" s="12">
        <v>1852.7710000000002</v>
      </c>
      <c r="O66" t="s">
        <v>514</v>
      </c>
      <c r="P66">
        <v>12</v>
      </c>
      <c r="Q66" t="s">
        <v>130</v>
      </c>
    </row>
    <row r="67" spans="1:18" x14ac:dyDescent="0.3">
      <c r="A67" t="s">
        <v>2460</v>
      </c>
      <c r="B67" s="125">
        <v>169</v>
      </c>
      <c r="C67" t="s">
        <v>102</v>
      </c>
      <c r="D67" t="s">
        <v>131</v>
      </c>
      <c r="E67" t="s">
        <v>639</v>
      </c>
      <c r="F67" t="s">
        <v>11</v>
      </c>
      <c r="G67" s="12">
        <v>0</v>
      </c>
      <c r="H67" s="12">
        <v>1963.1210000000003</v>
      </c>
      <c r="I67" s="12">
        <v>0</v>
      </c>
      <c r="J67" s="12">
        <v>0</v>
      </c>
      <c r="K67" s="12">
        <v>12.542</v>
      </c>
      <c r="L67" s="12">
        <v>0</v>
      </c>
      <c r="M67" s="12">
        <v>0</v>
      </c>
      <c r="N67" s="12">
        <v>1975.6630000000002</v>
      </c>
      <c r="O67" t="s">
        <v>514</v>
      </c>
      <c r="P67">
        <v>23</v>
      </c>
      <c r="Q67" t="s">
        <v>131</v>
      </c>
    </row>
    <row r="68" spans="1:18" x14ac:dyDescent="0.3">
      <c r="A68" t="s">
        <v>2461</v>
      </c>
      <c r="B68" s="125">
        <v>169</v>
      </c>
      <c r="C68" t="s">
        <v>102</v>
      </c>
      <c r="D68" t="s">
        <v>133</v>
      </c>
      <c r="E68" t="s">
        <v>621</v>
      </c>
      <c r="F68" t="s">
        <v>9</v>
      </c>
      <c r="G68" s="12"/>
      <c r="H68" s="12"/>
      <c r="I68" s="12"/>
      <c r="J68" s="12"/>
      <c r="K68" s="12"/>
      <c r="L68" s="12"/>
      <c r="M68" s="12"/>
      <c r="N68" s="12"/>
      <c r="R68" s="125" t="s">
        <v>2125</v>
      </c>
    </row>
    <row r="69" spans="1:18" x14ac:dyDescent="0.3">
      <c r="A69" t="s">
        <v>2462</v>
      </c>
      <c r="B69" s="125">
        <v>169</v>
      </c>
      <c r="C69" t="s">
        <v>102</v>
      </c>
      <c r="D69" t="s">
        <v>135</v>
      </c>
      <c r="E69" t="s">
        <v>641</v>
      </c>
      <c r="F69" t="s">
        <v>9</v>
      </c>
      <c r="G69" s="12">
        <v>0</v>
      </c>
      <c r="H69" s="12">
        <v>1876.6369999999999</v>
      </c>
      <c r="I69" s="12">
        <v>0</v>
      </c>
      <c r="J69" s="12">
        <v>0</v>
      </c>
      <c r="K69" s="12">
        <v>0</v>
      </c>
      <c r="L69" s="12">
        <v>0</v>
      </c>
      <c r="M69" s="12">
        <v>0</v>
      </c>
      <c r="N69" s="12">
        <v>1876.6369999999999</v>
      </c>
      <c r="O69" t="s">
        <v>514</v>
      </c>
      <c r="P69">
        <v>12</v>
      </c>
      <c r="Q69" t="s">
        <v>135</v>
      </c>
    </row>
    <row r="70" spans="1:18" x14ac:dyDescent="0.3">
      <c r="A70" t="s">
        <v>2463</v>
      </c>
      <c r="B70" s="125">
        <v>169</v>
      </c>
      <c r="C70" t="s">
        <v>102</v>
      </c>
      <c r="D70" t="s">
        <v>136</v>
      </c>
      <c r="E70" t="s">
        <v>643</v>
      </c>
      <c r="F70" t="s">
        <v>9</v>
      </c>
      <c r="G70" s="12">
        <v>0</v>
      </c>
      <c r="H70" s="12">
        <v>1779.4579999999999</v>
      </c>
      <c r="I70" s="12">
        <v>0</v>
      </c>
      <c r="J70" s="12">
        <v>0</v>
      </c>
      <c r="K70" s="12">
        <v>561.29499999999996</v>
      </c>
      <c r="L70" s="12">
        <v>0</v>
      </c>
      <c r="M70" s="12">
        <v>0</v>
      </c>
      <c r="N70" s="12">
        <v>2340.7530000000002</v>
      </c>
      <c r="O70" t="s">
        <v>514</v>
      </c>
      <c r="P70">
        <v>24</v>
      </c>
      <c r="Q70" t="s">
        <v>136</v>
      </c>
    </row>
    <row r="71" spans="1:18" x14ac:dyDescent="0.3">
      <c r="A71" t="s">
        <v>2464</v>
      </c>
      <c r="B71" s="125">
        <v>169</v>
      </c>
      <c r="C71" t="s">
        <v>102</v>
      </c>
      <c r="D71" t="s">
        <v>1111</v>
      </c>
      <c r="E71" t="s">
        <v>645</v>
      </c>
      <c r="F71" t="s">
        <v>9</v>
      </c>
      <c r="G71" s="12">
        <v>0</v>
      </c>
      <c r="H71" s="12">
        <v>3649.8040000000001</v>
      </c>
      <c r="I71" s="12">
        <v>0</v>
      </c>
      <c r="J71" s="12">
        <v>0</v>
      </c>
      <c r="K71" s="12">
        <v>2060.4780000000001</v>
      </c>
      <c r="L71" s="12">
        <v>0</v>
      </c>
      <c r="M71" s="12">
        <v>0</v>
      </c>
      <c r="N71" s="12">
        <v>5710.2820000000011</v>
      </c>
      <c r="O71" t="s">
        <v>514</v>
      </c>
      <c r="P71">
        <v>24</v>
      </c>
      <c r="Q71" t="s">
        <v>646</v>
      </c>
    </row>
    <row r="72" spans="1:18" x14ac:dyDescent="0.3">
      <c r="A72" t="s">
        <v>2465</v>
      </c>
      <c r="B72" s="125">
        <v>169</v>
      </c>
      <c r="C72" t="s">
        <v>102</v>
      </c>
      <c r="D72" t="s">
        <v>140</v>
      </c>
      <c r="E72" t="s">
        <v>648</v>
      </c>
      <c r="F72" t="s">
        <v>5</v>
      </c>
      <c r="G72" s="12">
        <v>0</v>
      </c>
      <c r="H72" s="12">
        <v>2472.6770000000001</v>
      </c>
      <c r="I72" s="12">
        <v>0</v>
      </c>
      <c r="J72" s="12">
        <v>0</v>
      </c>
      <c r="K72" s="12">
        <v>54.957999999999998</v>
      </c>
      <c r="L72" s="12">
        <v>0</v>
      </c>
      <c r="M72" s="12">
        <v>0</v>
      </c>
      <c r="N72" s="12">
        <v>2527.6350000000002</v>
      </c>
      <c r="O72" t="s">
        <v>514</v>
      </c>
      <c r="P72">
        <v>18</v>
      </c>
      <c r="Q72" t="s">
        <v>140</v>
      </c>
    </row>
    <row r="73" spans="1:18" x14ac:dyDescent="0.3">
      <c r="A73" t="s">
        <v>2466</v>
      </c>
      <c r="B73" s="125">
        <v>169</v>
      </c>
      <c r="C73" t="s">
        <v>102</v>
      </c>
      <c r="D73" t="s">
        <v>141</v>
      </c>
      <c r="E73" t="s">
        <v>650</v>
      </c>
      <c r="F73" t="s">
        <v>9</v>
      </c>
      <c r="G73" s="12">
        <v>0</v>
      </c>
      <c r="H73" s="12">
        <v>1710.6110000000001</v>
      </c>
      <c r="I73" s="12">
        <v>0</v>
      </c>
      <c r="J73" s="12">
        <v>0</v>
      </c>
      <c r="K73" s="12">
        <v>0</v>
      </c>
      <c r="L73" s="12">
        <v>0</v>
      </c>
      <c r="M73" s="12">
        <v>0</v>
      </c>
      <c r="N73" s="12">
        <v>1710.6110000000001</v>
      </c>
      <c r="O73" t="s">
        <v>514</v>
      </c>
      <c r="P73">
        <v>12</v>
      </c>
      <c r="Q73" t="s">
        <v>141</v>
      </c>
    </row>
    <row r="74" spans="1:18" x14ac:dyDescent="0.3">
      <c r="A74" t="s">
        <v>2467</v>
      </c>
      <c r="B74" s="125">
        <v>169</v>
      </c>
      <c r="C74" t="s">
        <v>102</v>
      </c>
      <c r="D74" t="s">
        <v>142</v>
      </c>
      <c r="E74" t="s">
        <v>652</v>
      </c>
      <c r="F74" t="s">
        <v>11</v>
      </c>
      <c r="G74" s="12">
        <v>0</v>
      </c>
      <c r="H74" s="12">
        <v>2859.9809999999998</v>
      </c>
      <c r="I74" s="12">
        <v>0</v>
      </c>
      <c r="J74" s="12">
        <v>0</v>
      </c>
      <c r="K74" s="12">
        <v>0</v>
      </c>
      <c r="L74" s="12">
        <v>0</v>
      </c>
      <c r="M74" s="12">
        <v>0</v>
      </c>
      <c r="N74" s="12">
        <v>2859.9809999999998</v>
      </c>
      <c r="O74" t="s">
        <v>514</v>
      </c>
      <c r="P74">
        <v>12</v>
      </c>
      <c r="Q74" t="s">
        <v>142</v>
      </c>
    </row>
    <row r="75" spans="1:18" x14ac:dyDescent="0.3">
      <c r="A75" t="s">
        <v>2468</v>
      </c>
      <c r="B75" s="125">
        <v>169</v>
      </c>
      <c r="C75" t="s">
        <v>102</v>
      </c>
      <c r="D75" t="s">
        <v>145</v>
      </c>
      <c r="E75" t="s">
        <v>654</v>
      </c>
      <c r="F75" t="s">
        <v>5</v>
      </c>
      <c r="G75" s="12">
        <v>0</v>
      </c>
      <c r="H75" s="12">
        <v>1851.2930000000001</v>
      </c>
      <c r="I75" s="12">
        <v>0</v>
      </c>
      <c r="J75" s="12">
        <v>0</v>
      </c>
      <c r="K75" s="12">
        <v>0</v>
      </c>
      <c r="L75" s="12">
        <v>0</v>
      </c>
      <c r="M75" s="12">
        <v>0</v>
      </c>
      <c r="N75" s="12">
        <v>1851.2930000000001</v>
      </c>
      <c r="O75" t="s">
        <v>514</v>
      </c>
      <c r="P75">
        <v>12</v>
      </c>
      <c r="Q75" t="s">
        <v>145</v>
      </c>
    </row>
    <row r="76" spans="1:18" x14ac:dyDescent="0.3">
      <c r="A76" t="s">
        <v>2469</v>
      </c>
      <c r="B76" s="125">
        <v>169</v>
      </c>
      <c r="C76" t="s">
        <v>102</v>
      </c>
      <c r="D76" t="s">
        <v>146</v>
      </c>
      <c r="E76" t="s">
        <v>656</v>
      </c>
      <c r="F76" t="s">
        <v>11</v>
      </c>
      <c r="G76" s="12">
        <v>0</v>
      </c>
      <c r="H76" s="12">
        <v>1633.6879999999999</v>
      </c>
      <c r="I76" s="12">
        <v>0</v>
      </c>
      <c r="J76" s="12">
        <v>0</v>
      </c>
      <c r="K76" s="12">
        <v>16.302</v>
      </c>
      <c r="L76" s="12">
        <v>0</v>
      </c>
      <c r="M76" s="12">
        <v>0</v>
      </c>
      <c r="N76" s="12">
        <v>1649.9900000000002</v>
      </c>
      <c r="O76" t="s">
        <v>514</v>
      </c>
      <c r="P76">
        <v>16</v>
      </c>
      <c r="Q76" t="s">
        <v>657</v>
      </c>
    </row>
    <row r="77" spans="1:18" x14ac:dyDescent="0.3">
      <c r="A77" t="s">
        <v>2470</v>
      </c>
      <c r="B77" s="125">
        <v>169</v>
      </c>
      <c r="C77" t="s">
        <v>102</v>
      </c>
      <c r="D77" t="s">
        <v>139</v>
      </c>
      <c r="E77" t="s">
        <v>659</v>
      </c>
      <c r="F77" t="s">
        <v>5</v>
      </c>
      <c r="G77" s="12"/>
      <c r="H77" s="12"/>
      <c r="I77" s="12"/>
      <c r="J77" s="12"/>
      <c r="K77" s="12"/>
      <c r="L77" s="12"/>
      <c r="M77" s="12"/>
      <c r="N77" s="12"/>
      <c r="R77" s="125" t="s">
        <v>2125</v>
      </c>
    </row>
    <row r="78" spans="1:18" x14ac:dyDescent="0.3">
      <c r="A78" t="s">
        <v>2471</v>
      </c>
      <c r="B78" s="125">
        <v>169</v>
      </c>
      <c r="C78" t="s">
        <v>102</v>
      </c>
      <c r="D78" t="s">
        <v>147</v>
      </c>
      <c r="E78" t="s">
        <v>659</v>
      </c>
      <c r="F78" t="s">
        <v>5</v>
      </c>
      <c r="G78" s="12">
        <v>0</v>
      </c>
      <c r="H78" s="12">
        <v>3563.7950000000005</v>
      </c>
      <c r="I78" s="12">
        <v>0</v>
      </c>
      <c r="J78" s="12">
        <v>0</v>
      </c>
      <c r="K78" s="12">
        <v>0</v>
      </c>
      <c r="L78" s="12">
        <v>0</v>
      </c>
      <c r="M78" s="12">
        <v>0</v>
      </c>
      <c r="N78" s="12">
        <v>3563.7950000000005</v>
      </c>
      <c r="O78" t="s">
        <v>514</v>
      </c>
      <c r="P78">
        <v>12</v>
      </c>
      <c r="Q78" t="s">
        <v>147</v>
      </c>
    </row>
    <row r="79" spans="1:18" x14ac:dyDescent="0.3">
      <c r="A79" t="s">
        <v>2472</v>
      </c>
      <c r="B79" s="125">
        <v>169</v>
      </c>
      <c r="C79" t="s">
        <v>102</v>
      </c>
      <c r="D79" t="s">
        <v>149</v>
      </c>
      <c r="E79" t="s">
        <v>661</v>
      </c>
      <c r="F79" t="s">
        <v>6</v>
      </c>
      <c r="G79" s="12">
        <v>0</v>
      </c>
      <c r="H79" s="12">
        <v>3271.28</v>
      </c>
      <c r="I79" s="12">
        <v>0</v>
      </c>
      <c r="J79" s="12">
        <v>0</v>
      </c>
      <c r="K79" s="12">
        <v>0</v>
      </c>
      <c r="L79" s="12">
        <v>0</v>
      </c>
      <c r="M79" s="12">
        <v>0</v>
      </c>
      <c r="N79" s="12">
        <v>3271.28</v>
      </c>
      <c r="O79" t="s">
        <v>514</v>
      </c>
      <c r="P79">
        <v>12</v>
      </c>
      <c r="Q79" t="s">
        <v>149</v>
      </c>
    </row>
    <row r="80" spans="1:18" x14ac:dyDescent="0.3">
      <c r="A80" t="s">
        <v>2473</v>
      </c>
      <c r="B80" s="125">
        <v>169</v>
      </c>
      <c r="C80" t="s">
        <v>102</v>
      </c>
      <c r="D80" t="s">
        <v>150</v>
      </c>
      <c r="E80" t="s">
        <v>663</v>
      </c>
      <c r="F80" t="s">
        <v>9</v>
      </c>
      <c r="G80" s="12">
        <v>0</v>
      </c>
      <c r="H80" s="12">
        <v>3270.3009999999995</v>
      </c>
      <c r="I80" s="12">
        <v>0</v>
      </c>
      <c r="J80" s="12">
        <v>0</v>
      </c>
      <c r="K80" s="12">
        <v>445.88799999999998</v>
      </c>
      <c r="L80" s="12">
        <v>0</v>
      </c>
      <c r="M80" s="12">
        <v>0</v>
      </c>
      <c r="N80" s="12">
        <v>3716.1889999999989</v>
      </c>
      <c r="O80" t="s">
        <v>514</v>
      </c>
      <c r="P80">
        <v>24</v>
      </c>
      <c r="Q80" t="s">
        <v>150</v>
      </c>
    </row>
    <row r="81" spans="1:18" x14ac:dyDescent="0.3">
      <c r="A81" t="s">
        <v>2474</v>
      </c>
      <c r="B81" s="125">
        <v>169</v>
      </c>
      <c r="C81" t="s">
        <v>102</v>
      </c>
      <c r="D81" t="s">
        <v>394</v>
      </c>
      <c r="E81" t="s">
        <v>665</v>
      </c>
      <c r="F81" t="s">
        <v>9</v>
      </c>
      <c r="G81" s="12">
        <v>0</v>
      </c>
      <c r="H81" s="12">
        <v>1545.2649999999999</v>
      </c>
      <c r="I81" s="12">
        <v>0</v>
      </c>
      <c r="J81" s="12">
        <v>0</v>
      </c>
      <c r="K81" s="12">
        <v>0</v>
      </c>
      <c r="L81" s="12">
        <v>0</v>
      </c>
      <c r="M81" s="12">
        <v>0</v>
      </c>
      <c r="N81" s="12">
        <v>1545.2649999999999</v>
      </c>
      <c r="O81" t="s">
        <v>514</v>
      </c>
      <c r="P81">
        <v>12</v>
      </c>
      <c r="Q81" t="s">
        <v>394</v>
      </c>
    </row>
    <row r="82" spans="1:18" x14ac:dyDescent="0.3">
      <c r="A82" t="s">
        <v>2475</v>
      </c>
      <c r="B82" s="125">
        <v>169</v>
      </c>
      <c r="C82" t="s">
        <v>102</v>
      </c>
      <c r="D82" t="s">
        <v>383</v>
      </c>
      <c r="E82" t="s">
        <v>667</v>
      </c>
      <c r="F82" t="s">
        <v>13</v>
      </c>
      <c r="G82" s="12">
        <v>0</v>
      </c>
      <c r="H82" s="12">
        <v>6506.5649999999996</v>
      </c>
      <c r="I82" s="12">
        <v>0</v>
      </c>
      <c r="J82" s="12">
        <v>0</v>
      </c>
      <c r="K82" s="12">
        <v>0</v>
      </c>
      <c r="L82" s="12">
        <v>0</v>
      </c>
      <c r="M82" s="12">
        <v>0</v>
      </c>
      <c r="N82" s="12">
        <v>6506.5649999999996</v>
      </c>
      <c r="O82" t="s">
        <v>514</v>
      </c>
      <c r="P82">
        <v>12</v>
      </c>
      <c r="Q82" t="s">
        <v>383</v>
      </c>
    </row>
    <row r="83" spans="1:18" x14ac:dyDescent="0.3">
      <c r="A83" t="s">
        <v>2476</v>
      </c>
      <c r="B83" s="125">
        <v>169</v>
      </c>
      <c r="C83" t="s">
        <v>102</v>
      </c>
      <c r="D83" t="s">
        <v>105</v>
      </c>
      <c r="E83" t="s">
        <v>669</v>
      </c>
      <c r="F83" t="s">
        <v>14</v>
      </c>
      <c r="G83" s="12">
        <v>0</v>
      </c>
      <c r="H83" s="12">
        <v>400.1</v>
      </c>
      <c r="I83" s="12">
        <v>0</v>
      </c>
      <c r="J83" s="12">
        <v>0</v>
      </c>
      <c r="K83" s="12">
        <v>0</v>
      </c>
      <c r="L83" s="12">
        <v>0</v>
      </c>
      <c r="M83" s="12">
        <v>0</v>
      </c>
      <c r="N83" s="12">
        <v>400.1</v>
      </c>
      <c r="O83" t="s">
        <v>514</v>
      </c>
      <c r="P83">
        <v>12</v>
      </c>
      <c r="Q83" t="s">
        <v>105</v>
      </c>
    </row>
    <row r="84" spans="1:18" x14ac:dyDescent="0.3">
      <c r="A84" t="s">
        <v>2402</v>
      </c>
      <c r="B84" s="125">
        <v>169</v>
      </c>
      <c r="C84" t="s">
        <v>102</v>
      </c>
      <c r="D84" t="s">
        <v>108</v>
      </c>
      <c r="E84" t="s">
        <v>671</v>
      </c>
      <c r="F84" t="s">
        <v>9</v>
      </c>
      <c r="G84" s="12">
        <v>0</v>
      </c>
      <c r="H84" s="12">
        <v>1221.0740000000001</v>
      </c>
      <c r="I84" s="12">
        <v>0</v>
      </c>
      <c r="J84" s="12">
        <v>0</v>
      </c>
      <c r="K84" s="12">
        <v>0</v>
      </c>
      <c r="L84" s="12">
        <v>0</v>
      </c>
      <c r="M84" s="12">
        <v>0</v>
      </c>
      <c r="N84" s="12">
        <v>1221.0740000000001</v>
      </c>
      <c r="O84" t="s">
        <v>514</v>
      </c>
      <c r="P84">
        <v>12</v>
      </c>
      <c r="Q84" t="s">
        <v>108</v>
      </c>
    </row>
    <row r="85" spans="1:18" x14ac:dyDescent="0.3">
      <c r="A85" t="s">
        <v>2403</v>
      </c>
      <c r="B85" s="125">
        <v>169</v>
      </c>
      <c r="C85" t="s">
        <v>102</v>
      </c>
      <c r="D85" t="s">
        <v>109</v>
      </c>
      <c r="E85" t="s">
        <v>1077</v>
      </c>
      <c r="F85" t="s">
        <v>6</v>
      </c>
      <c r="G85" s="12"/>
      <c r="H85" s="12"/>
      <c r="I85" s="12"/>
      <c r="J85" s="12"/>
      <c r="K85" s="12"/>
      <c r="L85" s="12"/>
      <c r="M85" s="12"/>
      <c r="N85" s="12"/>
      <c r="O85" t="s">
        <v>514</v>
      </c>
      <c r="P85">
        <v>12</v>
      </c>
      <c r="Q85" t="s">
        <v>2155</v>
      </c>
    </row>
    <row r="86" spans="1:18" x14ac:dyDescent="0.3">
      <c r="A86" t="s">
        <v>2477</v>
      </c>
      <c r="B86" s="125">
        <v>169</v>
      </c>
      <c r="C86" t="s">
        <v>102</v>
      </c>
      <c r="D86" t="s">
        <v>113</v>
      </c>
      <c r="E86" t="s">
        <v>673</v>
      </c>
      <c r="F86" t="s">
        <v>9</v>
      </c>
      <c r="G86" s="12">
        <v>0</v>
      </c>
      <c r="H86" s="12">
        <v>779.87100000000021</v>
      </c>
      <c r="I86" s="12">
        <v>0</v>
      </c>
      <c r="J86" s="12">
        <v>0</v>
      </c>
      <c r="K86" s="12">
        <v>0</v>
      </c>
      <c r="L86" s="12">
        <v>0</v>
      </c>
      <c r="M86" s="12">
        <v>0</v>
      </c>
      <c r="N86" s="12">
        <v>779.87100000000021</v>
      </c>
      <c r="O86" t="s">
        <v>514</v>
      </c>
      <c r="P86">
        <v>12</v>
      </c>
      <c r="Q86" t="s">
        <v>113</v>
      </c>
    </row>
    <row r="87" spans="1:18" x14ac:dyDescent="0.3">
      <c r="A87" t="s">
        <v>2478</v>
      </c>
      <c r="B87" s="125">
        <v>169</v>
      </c>
      <c r="C87" t="s">
        <v>102</v>
      </c>
      <c r="D87" t="s">
        <v>114</v>
      </c>
      <c r="E87" t="s">
        <v>675</v>
      </c>
      <c r="F87" t="s">
        <v>14</v>
      </c>
      <c r="G87" s="12">
        <v>0</v>
      </c>
      <c r="H87" s="12">
        <v>611.70799999999997</v>
      </c>
      <c r="I87" s="12">
        <v>0</v>
      </c>
      <c r="J87" s="12">
        <v>0</v>
      </c>
      <c r="K87" s="12">
        <v>0</v>
      </c>
      <c r="L87" s="12">
        <v>0</v>
      </c>
      <c r="M87" s="12">
        <v>0</v>
      </c>
      <c r="N87" s="12">
        <v>611.70799999999997</v>
      </c>
      <c r="O87" t="s">
        <v>514</v>
      </c>
      <c r="P87">
        <v>12</v>
      </c>
      <c r="Q87" t="s">
        <v>114</v>
      </c>
    </row>
    <row r="88" spans="1:18" x14ac:dyDescent="0.3">
      <c r="A88" t="s">
        <v>2479</v>
      </c>
      <c r="B88" s="125">
        <v>169</v>
      </c>
      <c r="C88" t="s">
        <v>102</v>
      </c>
      <c r="D88" t="s">
        <v>115</v>
      </c>
      <c r="E88" t="s">
        <v>677</v>
      </c>
      <c r="F88" t="s">
        <v>14</v>
      </c>
      <c r="G88" s="12">
        <v>0</v>
      </c>
      <c r="H88" s="12">
        <v>576.3370000000001</v>
      </c>
      <c r="I88" s="12">
        <v>0</v>
      </c>
      <c r="J88" s="12">
        <v>0</v>
      </c>
      <c r="K88" s="12">
        <v>0</v>
      </c>
      <c r="L88" s="12">
        <v>0</v>
      </c>
      <c r="M88" s="12">
        <v>0</v>
      </c>
      <c r="N88" s="12">
        <v>576.3370000000001</v>
      </c>
      <c r="O88" t="s">
        <v>514</v>
      </c>
      <c r="P88">
        <v>12</v>
      </c>
      <c r="Q88" t="s">
        <v>115</v>
      </c>
    </row>
    <row r="89" spans="1:18" x14ac:dyDescent="0.3">
      <c r="A89" t="s">
        <v>2480</v>
      </c>
      <c r="B89" s="125">
        <v>169</v>
      </c>
      <c r="C89" t="s">
        <v>102</v>
      </c>
      <c r="D89" t="s">
        <v>117</v>
      </c>
      <c r="E89" t="s">
        <v>679</v>
      </c>
      <c r="F89" t="s">
        <v>14</v>
      </c>
      <c r="G89" s="12">
        <v>0</v>
      </c>
      <c r="H89" s="12">
        <v>1106.171</v>
      </c>
      <c r="I89" s="12">
        <v>0</v>
      </c>
      <c r="J89" s="12">
        <v>0</v>
      </c>
      <c r="K89" s="12">
        <v>0</v>
      </c>
      <c r="L89" s="12">
        <v>0</v>
      </c>
      <c r="M89" s="12">
        <v>0</v>
      </c>
      <c r="N89" s="12">
        <v>1106.171</v>
      </c>
      <c r="O89" t="s">
        <v>514</v>
      </c>
      <c r="P89">
        <v>12</v>
      </c>
      <c r="Q89" t="s">
        <v>117</v>
      </c>
    </row>
    <row r="90" spans="1:18" x14ac:dyDescent="0.3">
      <c r="A90" t="s">
        <v>2481</v>
      </c>
      <c r="B90" s="125">
        <v>169</v>
      </c>
      <c r="C90" t="s">
        <v>102</v>
      </c>
      <c r="D90" t="s">
        <v>118</v>
      </c>
      <c r="E90" t="s">
        <v>681</v>
      </c>
      <c r="F90" t="s">
        <v>14</v>
      </c>
      <c r="G90" s="12">
        <v>0</v>
      </c>
      <c r="H90" s="12">
        <v>670.65600000000006</v>
      </c>
      <c r="I90" s="12">
        <v>0</v>
      </c>
      <c r="J90" s="12">
        <v>6.6360000000000001</v>
      </c>
      <c r="K90" s="12">
        <v>0</v>
      </c>
      <c r="L90" s="12">
        <v>0</v>
      </c>
      <c r="M90" s="12">
        <v>0</v>
      </c>
      <c r="N90" s="12">
        <v>677.29200000000014</v>
      </c>
      <c r="O90" t="s">
        <v>514</v>
      </c>
      <c r="P90">
        <v>24</v>
      </c>
      <c r="Q90" t="s">
        <v>118</v>
      </c>
    </row>
    <row r="91" spans="1:18" x14ac:dyDescent="0.3">
      <c r="A91" t="s">
        <v>2482</v>
      </c>
      <c r="B91" s="125">
        <v>169</v>
      </c>
      <c r="C91" t="s">
        <v>102</v>
      </c>
      <c r="D91" t="s">
        <v>125</v>
      </c>
      <c r="E91" t="s">
        <v>683</v>
      </c>
      <c r="F91" t="s">
        <v>9</v>
      </c>
      <c r="G91" s="12">
        <v>0</v>
      </c>
      <c r="H91" s="12">
        <v>920.31899999999996</v>
      </c>
      <c r="I91" s="12">
        <v>0</v>
      </c>
      <c r="J91" s="12">
        <v>0</v>
      </c>
      <c r="K91" s="12">
        <v>4.2400000000000011</v>
      </c>
      <c r="L91" s="12">
        <v>0</v>
      </c>
      <c r="M91" s="12">
        <v>0</v>
      </c>
      <c r="N91" s="12">
        <v>924.55900000000008</v>
      </c>
      <c r="O91" t="s">
        <v>514</v>
      </c>
      <c r="P91">
        <v>19</v>
      </c>
      <c r="Q91" t="s">
        <v>125</v>
      </c>
    </row>
    <row r="92" spans="1:18" x14ac:dyDescent="0.3">
      <c r="A92" t="s">
        <v>2483</v>
      </c>
      <c r="B92" s="125">
        <v>169</v>
      </c>
      <c r="C92" t="s">
        <v>102</v>
      </c>
      <c r="D92" t="s">
        <v>126</v>
      </c>
      <c r="E92" t="s">
        <v>685</v>
      </c>
      <c r="F92" t="s">
        <v>14</v>
      </c>
      <c r="G92" s="12">
        <v>0</v>
      </c>
      <c r="H92" s="12">
        <v>768.32300000000009</v>
      </c>
      <c r="I92" s="12">
        <v>0</v>
      </c>
      <c r="J92" s="12">
        <v>0</v>
      </c>
      <c r="K92" s="12">
        <v>0</v>
      </c>
      <c r="L92" s="12">
        <v>0</v>
      </c>
      <c r="M92" s="12">
        <v>0</v>
      </c>
      <c r="N92" s="12">
        <v>768.32300000000009</v>
      </c>
      <c r="O92" t="s">
        <v>514</v>
      </c>
      <c r="P92">
        <v>12</v>
      </c>
      <c r="Q92" t="s">
        <v>126</v>
      </c>
    </row>
    <row r="93" spans="1:18" x14ac:dyDescent="0.3">
      <c r="A93" t="s">
        <v>2484</v>
      </c>
      <c r="B93" s="125">
        <v>169</v>
      </c>
      <c r="C93" t="s">
        <v>102</v>
      </c>
      <c r="D93" t="s">
        <v>129</v>
      </c>
      <c r="E93" t="s">
        <v>663</v>
      </c>
      <c r="F93" t="s">
        <v>9</v>
      </c>
      <c r="G93" s="12"/>
      <c r="H93" s="12"/>
      <c r="I93" s="12"/>
      <c r="J93" s="12"/>
      <c r="K93" s="12"/>
      <c r="L93" s="12"/>
      <c r="M93" s="12"/>
      <c r="N93" s="12"/>
      <c r="R93" s="125" t="s">
        <v>2125</v>
      </c>
    </row>
    <row r="94" spans="1:18" x14ac:dyDescent="0.3">
      <c r="A94" t="s">
        <v>2485</v>
      </c>
      <c r="B94" s="125">
        <v>169</v>
      </c>
      <c r="C94" t="s">
        <v>102</v>
      </c>
      <c r="D94" t="s">
        <v>132</v>
      </c>
      <c r="E94" t="s">
        <v>687</v>
      </c>
      <c r="F94" t="s">
        <v>14</v>
      </c>
      <c r="G94" s="12">
        <v>0</v>
      </c>
      <c r="H94" s="12">
        <v>1070.9169999999999</v>
      </c>
      <c r="I94" s="12">
        <v>0</v>
      </c>
      <c r="J94" s="12">
        <v>0</v>
      </c>
      <c r="K94" s="12">
        <v>0</v>
      </c>
      <c r="L94" s="12">
        <v>0</v>
      </c>
      <c r="M94" s="12">
        <v>0</v>
      </c>
      <c r="N94" s="12">
        <v>1070.9169999999999</v>
      </c>
      <c r="O94" t="s">
        <v>514</v>
      </c>
      <c r="P94">
        <v>12</v>
      </c>
      <c r="Q94" t="s">
        <v>132</v>
      </c>
    </row>
    <row r="95" spans="1:18" x14ac:dyDescent="0.3">
      <c r="A95" t="s">
        <v>2486</v>
      </c>
      <c r="B95" s="125">
        <v>169</v>
      </c>
      <c r="C95" t="s">
        <v>102</v>
      </c>
      <c r="D95" t="s">
        <v>134</v>
      </c>
      <c r="E95" t="s">
        <v>689</v>
      </c>
      <c r="F95" t="s">
        <v>8</v>
      </c>
      <c r="G95" s="12">
        <v>0</v>
      </c>
      <c r="H95" s="12">
        <v>808.80499999999995</v>
      </c>
      <c r="I95" s="12">
        <v>0</v>
      </c>
      <c r="J95" s="12">
        <v>0</v>
      </c>
      <c r="K95" s="12">
        <v>0</v>
      </c>
      <c r="L95" s="12">
        <v>0</v>
      </c>
      <c r="M95" s="12">
        <v>0</v>
      </c>
      <c r="N95" s="12">
        <v>808.80499999999995</v>
      </c>
      <c r="O95" t="s">
        <v>514</v>
      </c>
      <c r="P95">
        <v>12</v>
      </c>
      <c r="Q95" t="s">
        <v>134</v>
      </c>
    </row>
    <row r="96" spans="1:18" x14ac:dyDescent="0.3">
      <c r="A96" t="s">
        <v>2487</v>
      </c>
      <c r="B96" s="125">
        <v>169</v>
      </c>
      <c r="C96" t="s">
        <v>102</v>
      </c>
      <c r="D96" t="s">
        <v>396</v>
      </c>
      <c r="E96" t="s">
        <v>645</v>
      </c>
      <c r="F96" t="s">
        <v>9</v>
      </c>
      <c r="G96" s="12"/>
      <c r="H96" s="12"/>
      <c r="I96" s="12"/>
      <c r="J96" s="12"/>
      <c r="K96" s="12"/>
      <c r="L96" s="12"/>
      <c r="M96" s="12"/>
      <c r="N96" s="12"/>
      <c r="R96" s="125" t="s">
        <v>2125</v>
      </c>
    </row>
    <row r="97" spans="1:18" x14ac:dyDescent="0.3">
      <c r="A97" t="s">
        <v>2488</v>
      </c>
      <c r="B97" s="125">
        <v>169</v>
      </c>
      <c r="C97" t="s">
        <v>102</v>
      </c>
      <c r="D97" t="s">
        <v>137</v>
      </c>
      <c r="E97" t="s">
        <v>691</v>
      </c>
      <c r="F97" t="s">
        <v>9</v>
      </c>
      <c r="G97" s="12">
        <v>0</v>
      </c>
      <c r="H97" s="12">
        <v>951.29900000000021</v>
      </c>
      <c r="I97" s="12">
        <v>0</v>
      </c>
      <c r="J97" s="12">
        <v>0</v>
      </c>
      <c r="K97" s="12">
        <v>0</v>
      </c>
      <c r="L97" s="12">
        <v>0</v>
      </c>
      <c r="M97" s="12">
        <v>0</v>
      </c>
      <c r="N97" s="12">
        <v>951.29900000000021</v>
      </c>
      <c r="O97" t="s">
        <v>514</v>
      </c>
      <c r="P97">
        <v>12</v>
      </c>
      <c r="Q97" t="s">
        <v>137</v>
      </c>
    </row>
    <row r="98" spans="1:18" x14ac:dyDescent="0.3">
      <c r="A98" t="s">
        <v>2489</v>
      </c>
      <c r="B98" s="125">
        <v>169</v>
      </c>
      <c r="C98" t="s">
        <v>102</v>
      </c>
      <c r="D98" t="s">
        <v>143</v>
      </c>
      <c r="E98" t="s">
        <v>693</v>
      </c>
      <c r="F98" t="s">
        <v>14</v>
      </c>
      <c r="G98" s="12">
        <v>0</v>
      </c>
      <c r="H98" s="12">
        <v>434.02799999999996</v>
      </c>
      <c r="I98" s="12">
        <v>0</v>
      </c>
      <c r="J98" s="12">
        <v>0</v>
      </c>
      <c r="K98" s="12">
        <v>0</v>
      </c>
      <c r="L98" s="12">
        <v>0</v>
      </c>
      <c r="M98" s="12">
        <v>0</v>
      </c>
      <c r="N98" s="12">
        <v>434.02799999999996</v>
      </c>
      <c r="O98" t="s">
        <v>514</v>
      </c>
      <c r="P98">
        <v>12</v>
      </c>
      <c r="Q98" t="s">
        <v>143</v>
      </c>
    </row>
    <row r="99" spans="1:18" x14ac:dyDescent="0.3">
      <c r="A99" t="s">
        <v>2490</v>
      </c>
      <c r="B99" s="125">
        <v>169</v>
      </c>
      <c r="C99" t="s">
        <v>102</v>
      </c>
      <c r="D99" t="s">
        <v>144</v>
      </c>
      <c r="E99" t="s">
        <v>695</v>
      </c>
      <c r="F99" t="s">
        <v>5</v>
      </c>
      <c r="G99" s="12">
        <v>0</v>
      </c>
      <c r="H99" s="12">
        <v>816.60300000000007</v>
      </c>
      <c r="I99" s="12">
        <v>0</v>
      </c>
      <c r="J99" s="12">
        <v>0</v>
      </c>
      <c r="K99" s="12">
        <v>292.81799999999998</v>
      </c>
      <c r="L99" s="12">
        <v>0</v>
      </c>
      <c r="M99" s="12">
        <v>0</v>
      </c>
      <c r="N99" s="12">
        <v>1109.421</v>
      </c>
      <c r="O99" t="s">
        <v>514</v>
      </c>
      <c r="P99">
        <v>24</v>
      </c>
      <c r="Q99" t="s">
        <v>144</v>
      </c>
    </row>
    <row r="100" spans="1:18" x14ac:dyDescent="0.3">
      <c r="A100" t="s">
        <v>2491</v>
      </c>
      <c r="B100" s="125">
        <v>169</v>
      </c>
      <c r="C100" t="s">
        <v>102</v>
      </c>
      <c r="D100" t="s">
        <v>148</v>
      </c>
      <c r="E100" t="s">
        <v>697</v>
      </c>
      <c r="F100" t="s">
        <v>5</v>
      </c>
      <c r="G100" s="12">
        <v>0</v>
      </c>
      <c r="H100" s="12">
        <v>873.10700000000008</v>
      </c>
      <c r="I100" s="12">
        <v>0</v>
      </c>
      <c r="J100" s="12">
        <v>0</v>
      </c>
      <c r="K100" s="12">
        <v>0</v>
      </c>
      <c r="L100" s="12">
        <v>0</v>
      </c>
      <c r="M100" s="12">
        <v>0</v>
      </c>
      <c r="N100" s="12">
        <v>873.10700000000008</v>
      </c>
      <c r="O100" t="s">
        <v>514</v>
      </c>
      <c r="P100">
        <v>12</v>
      </c>
      <c r="Q100" t="s">
        <v>148</v>
      </c>
    </row>
    <row r="101" spans="1:18" x14ac:dyDescent="0.3">
      <c r="A101" t="s">
        <v>2492</v>
      </c>
      <c r="B101" s="125">
        <v>169</v>
      </c>
      <c r="C101" t="s">
        <v>102</v>
      </c>
      <c r="D101" t="s">
        <v>151</v>
      </c>
      <c r="E101" t="s">
        <v>663</v>
      </c>
      <c r="F101" t="s">
        <v>9</v>
      </c>
      <c r="G101" s="12"/>
      <c r="H101" s="12"/>
      <c r="I101" s="12"/>
      <c r="J101" s="12"/>
      <c r="K101" s="12"/>
      <c r="L101" s="12"/>
      <c r="M101" s="12"/>
      <c r="N101" s="12"/>
      <c r="R101" s="125" t="s">
        <v>2125</v>
      </c>
    </row>
    <row r="102" spans="1:18" x14ac:dyDescent="0.3">
      <c r="A102" t="s">
        <v>2493</v>
      </c>
      <c r="B102" s="125">
        <v>169</v>
      </c>
      <c r="C102" t="s">
        <v>102</v>
      </c>
      <c r="D102" t="s">
        <v>152</v>
      </c>
      <c r="E102" t="s">
        <v>699</v>
      </c>
      <c r="F102" t="s">
        <v>5</v>
      </c>
      <c r="G102" s="12">
        <v>0</v>
      </c>
      <c r="H102" s="12">
        <v>660.928</v>
      </c>
      <c r="I102" s="12">
        <v>0</v>
      </c>
      <c r="J102" s="12">
        <v>0</v>
      </c>
      <c r="K102" s="12">
        <v>0</v>
      </c>
      <c r="L102" s="12">
        <v>0</v>
      </c>
      <c r="M102" s="12">
        <v>0</v>
      </c>
      <c r="N102" s="12">
        <v>660.928</v>
      </c>
      <c r="O102" t="s">
        <v>514</v>
      </c>
      <c r="P102">
        <v>12</v>
      </c>
      <c r="Q102" t="s">
        <v>152</v>
      </c>
    </row>
    <row r="103" spans="1:18" x14ac:dyDescent="0.3">
      <c r="A103" t="s">
        <v>2494</v>
      </c>
      <c r="B103" s="125">
        <v>169</v>
      </c>
      <c r="C103" t="s">
        <v>102</v>
      </c>
      <c r="D103" t="s">
        <v>395</v>
      </c>
      <c r="E103" t="s">
        <v>665</v>
      </c>
      <c r="F103" t="s">
        <v>9</v>
      </c>
      <c r="G103" s="12"/>
      <c r="H103" s="12"/>
      <c r="I103" s="12"/>
      <c r="J103" s="12"/>
      <c r="K103" s="12"/>
      <c r="L103" s="12"/>
      <c r="M103" s="12"/>
      <c r="N103" s="12"/>
      <c r="R103" s="125" t="s">
        <v>2125</v>
      </c>
    </row>
    <row r="104" spans="1:18" x14ac:dyDescent="0.3">
      <c r="A104" t="s">
        <v>700</v>
      </c>
      <c r="B104" s="125">
        <v>683</v>
      </c>
      <c r="C104" t="s">
        <v>153</v>
      </c>
      <c r="D104" t="s">
        <v>154</v>
      </c>
      <c r="E104" t="s">
        <v>701</v>
      </c>
      <c r="F104" t="s">
        <v>8</v>
      </c>
      <c r="G104" s="12">
        <v>0</v>
      </c>
      <c r="H104" s="12">
        <v>206.79400000000004</v>
      </c>
      <c r="I104" s="12">
        <v>0</v>
      </c>
      <c r="J104" s="12">
        <v>0</v>
      </c>
      <c r="K104" s="12">
        <v>0</v>
      </c>
      <c r="L104" s="12">
        <v>0</v>
      </c>
      <c r="M104" s="12">
        <v>0</v>
      </c>
      <c r="N104" s="12">
        <v>206.79400000000004</v>
      </c>
      <c r="O104" t="s">
        <v>514</v>
      </c>
      <c r="P104">
        <v>12</v>
      </c>
      <c r="Q104" t="s">
        <v>154</v>
      </c>
    </row>
    <row r="105" spans="1:18" x14ac:dyDescent="0.3">
      <c r="A105" t="s">
        <v>702</v>
      </c>
      <c r="B105" s="125">
        <v>8</v>
      </c>
      <c r="C105" t="s">
        <v>188</v>
      </c>
      <c r="D105" t="s">
        <v>1343</v>
      </c>
      <c r="E105" t="s">
        <v>561</v>
      </c>
      <c r="F105" t="s">
        <v>12</v>
      </c>
      <c r="G105" s="12">
        <v>2252</v>
      </c>
      <c r="H105" s="12">
        <v>0</v>
      </c>
      <c r="I105" s="12">
        <v>0</v>
      </c>
      <c r="J105" s="12">
        <v>0</v>
      </c>
      <c r="K105" s="12">
        <v>0</v>
      </c>
      <c r="L105" s="12">
        <v>0</v>
      </c>
      <c r="M105" s="12">
        <v>0</v>
      </c>
      <c r="N105" s="12">
        <v>2252</v>
      </c>
      <c r="O105" t="s">
        <v>549</v>
      </c>
      <c r="P105">
        <v>36</v>
      </c>
      <c r="Q105">
        <v>0</v>
      </c>
    </row>
    <row r="106" spans="1:18" x14ac:dyDescent="0.3">
      <c r="A106" t="s">
        <v>703</v>
      </c>
      <c r="B106" s="125">
        <v>8</v>
      </c>
      <c r="C106" t="s">
        <v>188</v>
      </c>
      <c r="D106" t="s">
        <v>704</v>
      </c>
      <c r="E106" t="s">
        <v>561</v>
      </c>
      <c r="F106" t="s">
        <v>12</v>
      </c>
      <c r="G106" s="12">
        <v>0</v>
      </c>
      <c r="H106" s="12">
        <v>0</v>
      </c>
      <c r="I106" s="12">
        <v>139994</v>
      </c>
      <c r="J106" s="12">
        <v>0</v>
      </c>
      <c r="K106" s="12">
        <v>0</v>
      </c>
      <c r="L106" s="12">
        <v>0</v>
      </c>
      <c r="M106" s="12">
        <v>0</v>
      </c>
      <c r="N106" s="12">
        <v>139994</v>
      </c>
      <c r="O106" t="s">
        <v>549</v>
      </c>
      <c r="P106">
        <v>12</v>
      </c>
      <c r="Q106">
        <v>0</v>
      </c>
    </row>
    <row r="107" spans="1:18" x14ac:dyDescent="0.3">
      <c r="A107" t="s">
        <v>705</v>
      </c>
      <c r="B107" s="125">
        <v>8</v>
      </c>
      <c r="C107" t="s">
        <v>188</v>
      </c>
      <c r="D107" t="s">
        <v>157</v>
      </c>
      <c r="E107" t="s">
        <v>561</v>
      </c>
      <c r="F107" t="s">
        <v>12</v>
      </c>
      <c r="G107" s="12">
        <v>761372</v>
      </c>
      <c r="H107" s="12">
        <v>0</v>
      </c>
      <c r="I107" s="12">
        <v>0</v>
      </c>
      <c r="J107" s="12">
        <v>0</v>
      </c>
      <c r="K107" s="12">
        <v>0</v>
      </c>
      <c r="L107" s="12">
        <v>0</v>
      </c>
      <c r="M107" s="12">
        <v>0</v>
      </c>
      <c r="N107" s="12">
        <v>761372.00000000012</v>
      </c>
      <c r="O107" t="s">
        <v>549</v>
      </c>
      <c r="P107">
        <v>36</v>
      </c>
      <c r="Q107">
        <v>0</v>
      </c>
    </row>
    <row r="108" spans="1:18" x14ac:dyDescent="0.3">
      <c r="A108" t="s">
        <v>706</v>
      </c>
      <c r="B108" s="125">
        <v>5</v>
      </c>
      <c r="C108" t="s">
        <v>158</v>
      </c>
      <c r="D108" t="s">
        <v>159</v>
      </c>
      <c r="E108" t="s">
        <v>707</v>
      </c>
      <c r="F108" t="s">
        <v>9</v>
      </c>
      <c r="G108" s="12">
        <v>0</v>
      </c>
      <c r="H108" s="12">
        <v>2670.8999999999996</v>
      </c>
      <c r="I108" s="12">
        <v>0</v>
      </c>
      <c r="J108" s="12">
        <v>0</v>
      </c>
      <c r="K108" s="12">
        <v>0</v>
      </c>
      <c r="L108" s="12">
        <v>0</v>
      </c>
      <c r="M108" s="12">
        <v>0</v>
      </c>
      <c r="N108" s="12">
        <v>2670.8999999999996</v>
      </c>
      <c r="O108" t="s">
        <v>514</v>
      </c>
      <c r="P108">
        <v>12</v>
      </c>
      <c r="Q108" t="s">
        <v>159</v>
      </c>
    </row>
    <row r="109" spans="1:18" x14ac:dyDescent="0.3">
      <c r="A109" t="s">
        <v>708</v>
      </c>
      <c r="B109" s="125">
        <v>747</v>
      </c>
      <c r="C109" t="s">
        <v>160</v>
      </c>
      <c r="D109" t="s">
        <v>161</v>
      </c>
      <c r="E109" t="s">
        <v>709</v>
      </c>
      <c r="F109" t="s">
        <v>14</v>
      </c>
      <c r="G109" s="12">
        <v>0</v>
      </c>
      <c r="H109" s="12">
        <v>466.56700000000001</v>
      </c>
      <c r="I109" s="12">
        <v>0</v>
      </c>
      <c r="J109" s="12">
        <v>0</v>
      </c>
      <c r="K109" s="12">
        <v>0</v>
      </c>
      <c r="L109" s="12">
        <v>0</v>
      </c>
      <c r="M109" s="12">
        <v>0</v>
      </c>
      <c r="N109" s="12">
        <v>466.56700000000001</v>
      </c>
      <c r="O109" t="s">
        <v>514</v>
      </c>
      <c r="P109">
        <v>8</v>
      </c>
      <c r="Q109" t="s">
        <v>161</v>
      </c>
    </row>
    <row r="110" spans="1:18" x14ac:dyDescent="0.3">
      <c r="A110" t="s">
        <v>710</v>
      </c>
      <c r="B110" s="125">
        <v>291</v>
      </c>
      <c r="C110" t="s">
        <v>162</v>
      </c>
      <c r="D110" t="s">
        <v>163</v>
      </c>
      <c r="E110" t="s">
        <v>711</v>
      </c>
      <c r="F110" t="s">
        <v>4</v>
      </c>
      <c r="G110" s="12">
        <v>0</v>
      </c>
      <c r="H110" s="12">
        <v>57.14</v>
      </c>
      <c r="I110" s="12">
        <v>310</v>
      </c>
      <c r="J110" s="12">
        <v>0</v>
      </c>
      <c r="K110" s="12">
        <v>0</v>
      </c>
      <c r="L110" s="12">
        <v>0</v>
      </c>
      <c r="M110" s="12">
        <v>0</v>
      </c>
      <c r="N110" s="12">
        <v>367.13999999999993</v>
      </c>
      <c r="O110" t="s">
        <v>514</v>
      </c>
      <c r="P110">
        <v>20</v>
      </c>
      <c r="Q110" t="s">
        <v>163</v>
      </c>
    </row>
    <row r="111" spans="1:18" x14ac:dyDescent="0.3">
      <c r="A111" t="s">
        <v>712</v>
      </c>
      <c r="B111" s="125">
        <v>337</v>
      </c>
      <c r="C111" t="s">
        <v>164</v>
      </c>
      <c r="D111" t="s">
        <v>165</v>
      </c>
      <c r="E111" t="s">
        <v>713</v>
      </c>
      <c r="F111" t="s">
        <v>9</v>
      </c>
      <c r="G111" s="12">
        <v>0</v>
      </c>
      <c r="H111" s="12">
        <v>1112.585</v>
      </c>
      <c r="I111" s="12">
        <v>0</v>
      </c>
      <c r="J111" s="12">
        <v>0</v>
      </c>
      <c r="K111" s="12">
        <v>0</v>
      </c>
      <c r="L111" s="12">
        <v>0</v>
      </c>
      <c r="M111" s="12">
        <v>0</v>
      </c>
      <c r="N111" s="12">
        <v>1112.585</v>
      </c>
      <c r="O111" t="s">
        <v>514</v>
      </c>
      <c r="P111">
        <v>12</v>
      </c>
      <c r="Q111" t="s">
        <v>165</v>
      </c>
    </row>
    <row r="112" spans="1:18" x14ac:dyDescent="0.3">
      <c r="A112" t="s">
        <v>714</v>
      </c>
      <c r="B112" s="125">
        <v>520</v>
      </c>
      <c r="C112" t="s">
        <v>715</v>
      </c>
      <c r="D112" t="s">
        <v>166</v>
      </c>
      <c r="E112" t="s">
        <v>561</v>
      </c>
      <c r="F112" t="s">
        <v>12</v>
      </c>
      <c r="G112" s="12">
        <v>177115</v>
      </c>
      <c r="H112" s="12">
        <v>0</v>
      </c>
      <c r="I112" s="12">
        <v>0</v>
      </c>
      <c r="J112" s="12">
        <v>0</v>
      </c>
      <c r="K112" s="12">
        <v>0</v>
      </c>
      <c r="L112" s="12">
        <v>0</v>
      </c>
      <c r="M112" s="12">
        <v>0</v>
      </c>
      <c r="N112" s="12">
        <v>177115</v>
      </c>
      <c r="O112" t="s">
        <v>549</v>
      </c>
      <c r="P112">
        <v>12</v>
      </c>
      <c r="Q112">
        <v>0</v>
      </c>
    </row>
    <row r="113" spans="1:18" x14ac:dyDescent="0.3">
      <c r="A113" t="s">
        <v>716</v>
      </c>
      <c r="B113" s="125">
        <v>214</v>
      </c>
      <c r="C113" t="s">
        <v>1345</v>
      </c>
      <c r="D113" t="s">
        <v>169</v>
      </c>
      <c r="E113" t="s">
        <v>718</v>
      </c>
      <c r="F113" t="s">
        <v>10</v>
      </c>
      <c r="G113" s="12">
        <v>47331</v>
      </c>
      <c r="H113" s="12">
        <v>0</v>
      </c>
      <c r="I113" s="12">
        <v>0</v>
      </c>
      <c r="J113" s="12">
        <v>0</v>
      </c>
      <c r="K113" s="12">
        <v>0</v>
      </c>
      <c r="L113" s="12">
        <v>0</v>
      </c>
      <c r="M113" s="12">
        <v>0</v>
      </c>
      <c r="N113" s="12">
        <v>47331</v>
      </c>
      <c r="O113" t="s">
        <v>549</v>
      </c>
      <c r="P113">
        <v>13</v>
      </c>
      <c r="Q113" t="s">
        <v>717</v>
      </c>
    </row>
    <row r="114" spans="1:18" x14ac:dyDescent="0.3">
      <c r="A114" t="s">
        <v>719</v>
      </c>
      <c r="B114" s="125">
        <v>420</v>
      </c>
      <c r="C114" t="s">
        <v>170</v>
      </c>
      <c r="D114" t="s">
        <v>171</v>
      </c>
      <c r="E114" t="s">
        <v>720</v>
      </c>
      <c r="F114" t="s">
        <v>14</v>
      </c>
      <c r="G114" s="12">
        <v>0</v>
      </c>
      <c r="H114" s="12">
        <v>91.299999999999983</v>
      </c>
      <c r="I114" s="12">
        <v>0</v>
      </c>
      <c r="J114" s="12">
        <v>0</v>
      </c>
      <c r="K114" s="12">
        <v>0</v>
      </c>
      <c r="L114" s="12">
        <v>0</v>
      </c>
      <c r="M114" s="12">
        <v>0</v>
      </c>
      <c r="N114" s="12">
        <v>91.299999999999983</v>
      </c>
      <c r="O114" t="s">
        <v>514</v>
      </c>
      <c r="P114">
        <v>3</v>
      </c>
      <c r="Q114" t="s">
        <v>171</v>
      </c>
    </row>
    <row r="115" spans="1:18" x14ac:dyDescent="0.3">
      <c r="A115" t="s">
        <v>721</v>
      </c>
      <c r="B115" s="125">
        <v>767</v>
      </c>
      <c r="C115" t="s">
        <v>722</v>
      </c>
      <c r="D115" t="s">
        <v>173</v>
      </c>
      <c r="E115" t="s">
        <v>723</v>
      </c>
      <c r="F115" t="s">
        <v>14</v>
      </c>
      <c r="G115" s="12">
        <v>0</v>
      </c>
      <c r="H115" s="12">
        <v>81.951999999999998</v>
      </c>
      <c r="I115" s="12">
        <v>0</v>
      </c>
      <c r="J115" s="12">
        <v>0</v>
      </c>
      <c r="K115" s="12">
        <v>0</v>
      </c>
      <c r="L115" s="12">
        <v>0</v>
      </c>
      <c r="M115" s="12">
        <v>0</v>
      </c>
      <c r="N115" s="12">
        <v>81.951999999999998</v>
      </c>
      <c r="O115" t="s">
        <v>514</v>
      </c>
      <c r="P115">
        <v>12</v>
      </c>
      <c r="Q115" t="s">
        <v>173</v>
      </c>
    </row>
    <row r="116" spans="1:18" x14ac:dyDescent="0.3">
      <c r="A116" t="s">
        <v>724</v>
      </c>
      <c r="B116" s="125">
        <v>432</v>
      </c>
      <c r="C116" t="s">
        <v>174</v>
      </c>
      <c r="D116" t="s">
        <v>175</v>
      </c>
      <c r="E116" t="s">
        <v>725</v>
      </c>
      <c r="F116" t="s">
        <v>11</v>
      </c>
      <c r="G116" s="12">
        <v>0</v>
      </c>
      <c r="H116" s="12">
        <v>1695.8000000000004</v>
      </c>
      <c r="I116" s="12">
        <v>0</v>
      </c>
      <c r="J116" s="12">
        <v>0</v>
      </c>
      <c r="K116" s="12">
        <v>239.392</v>
      </c>
      <c r="L116" s="12">
        <v>0</v>
      </c>
      <c r="M116" s="12">
        <v>0</v>
      </c>
      <c r="N116" s="12">
        <v>1935.1920000000007</v>
      </c>
      <c r="O116" t="s">
        <v>514</v>
      </c>
      <c r="P116">
        <v>24</v>
      </c>
      <c r="Q116" t="s">
        <v>175</v>
      </c>
    </row>
    <row r="117" spans="1:18" x14ac:dyDescent="0.3">
      <c r="A117" t="s">
        <v>726</v>
      </c>
      <c r="B117" s="125">
        <v>682</v>
      </c>
      <c r="C117" t="s">
        <v>176</v>
      </c>
      <c r="D117" t="s">
        <v>177</v>
      </c>
      <c r="E117" t="s">
        <v>727</v>
      </c>
      <c r="F117" t="s">
        <v>14</v>
      </c>
      <c r="G117" s="12">
        <v>0</v>
      </c>
      <c r="H117" s="12">
        <v>50.67</v>
      </c>
      <c r="I117" s="12">
        <v>0</v>
      </c>
      <c r="J117" s="12">
        <v>0</v>
      </c>
      <c r="K117" s="12">
        <v>0</v>
      </c>
      <c r="L117" s="12">
        <v>0</v>
      </c>
      <c r="M117" s="12">
        <v>0</v>
      </c>
      <c r="N117" s="12">
        <v>50.67</v>
      </c>
      <c r="O117" t="s">
        <v>514</v>
      </c>
      <c r="P117">
        <v>2</v>
      </c>
      <c r="Q117" t="s">
        <v>177</v>
      </c>
    </row>
    <row r="118" spans="1:18" x14ac:dyDescent="0.3">
      <c r="A118" t="s">
        <v>728</v>
      </c>
      <c r="B118" s="125">
        <v>686</v>
      </c>
      <c r="C118" t="s">
        <v>178</v>
      </c>
      <c r="D118" t="s">
        <v>179</v>
      </c>
      <c r="E118" t="s">
        <v>729</v>
      </c>
      <c r="F118" t="s">
        <v>7</v>
      </c>
      <c r="G118" s="12">
        <v>0</v>
      </c>
      <c r="H118" s="12">
        <v>218.88199999999998</v>
      </c>
      <c r="I118" s="12">
        <v>0</v>
      </c>
      <c r="J118" s="12">
        <v>0</v>
      </c>
      <c r="K118" s="12">
        <v>0</v>
      </c>
      <c r="L118" s="12">
        <v>0</v>
      </c>
      <c r="M118" s="12">
        <v>0</v>
      </c>
      <c r="N118" s="12">
        <v>218.88199999999998</v>
      </c>
      <c r="O118" t="s">
        <v>514</v>
      </c>
      <c r="P118">
        <v>10</v>
      </c>
      <c r="Q118" t="s">
        <v>179</v>
      </c>
    </row>
    <row r="119" spans="1:18" x14ac:dyDescent="0.3">
      <c r="A119" t="s">
        <v>730</v>
      </c>
      <c r="B119" s="125">
        <v>658</v>
      </c>
      <c r="C119" t="s">
        <v>182</v>
      </c>
      <c r="D119" t="s">
        <v>183</v>
      </c>
      <c r="E119" t="s">
        <v>731</v>
      </c>
      <c r="F119" t="s">
        <v>6</v>
      </c>
      <c r="G119" s="12">
        <v>0</v>
      </c>
      <c r="H119" s="12">
        <v>513.65599999999995</v>
      </c>
      <c r="I119" s="12">
        <v>18.349999999999998</v>
      </c>
      <c r="J119" s="12">
        <v>0</v>
      </c>
      <c r="K119" s="12">
        <v>0</v>
      </c>
      <c r="L119" s="12">
        <v>0</v>
      </c>
      <c r="M119" s="12">
        <v>0</v>
      </c>
      <c r="N119" s="12">
        <v>532.00599999999997</v>
      </c>
      <c r="O119" t="s">
        <v>514</v>
      </c>
      <c r="P119">
        <v>16</v>
      </c>
      <c r="Q119" t="s">
        <v>183</v>
      </c>
    </row>
    <row r="120" spans="1:18" x14ac:dyDescent="0.3">
      <c r="A120" t="s">
        <v>732</v>
      </c>
      <c r="B120" s="125">
        <v>437</v>
      </c>
      <c r="C120" t="s">
        <v>184</v>
      </c>
      <c r="D120" t="s">
        <v>185</v>
      </c>
      <c r="E120" t="s">
        <v>733</v>
      </c>
      <c r="F120" t="s">
        <v>6</v>
      </c>
      <c r="G120" s="12">
        <v>0</v>
      </c>
      <c r="H120" s="12">
        <v>190.12999999999997</v>
      </c>
      <c r="I120" s="12">
        <v>0</v>
      </c>
      <c r="J120" s="12">
        <v>0</v>
      </c>
      <c r="K120" s="12">
        <v>0</v>
      </c>
      <c r="L120" s="12">
        <v>0</v>
      </c>
      <c r="M120" s="12">
        <v>0</v>
      </c>
      <c r="N120" s="12">
        <v>190.12999999999997</v>
      </c>
      <c r="O120" t="s">
        <v>514</v>
      </c>
      <c r="P120">
        <v>9</v>
      </c>
      <c r="Q120" t="s">
        <v>185</v>
      </c>
    </row>
    <row r="121" spans="1:18" x14ac:dyDescent="0.3">
      <c r="A121" t="s">
        <v>734</v>
      </c>
      <c r="B121" s="125">
        <v>297</v>
      </c>
      <c r="C121" t="s">
        <v>180</v>
      </c>
      <c r="D121" t="s">
        <v>181</v>
      </c>
      <c r="E121" t="s">
        <v>735</v>
      </c>
      <c r="F121" t="s">
        <v>6</v>
      </c>
      <c r="G121" s="12">
        <v>0</v>
      </c>
      <c r="H121" s="12">
        <v>665.79499999999996</v>
      </c>
      <c r="I121" s="12">
        <v>0</v>
      </c>
      <c r="J121" s="12">
        <v>0</v>
      </c>
      <c r="K121" s="12">
        <v>0</v>
      </c>
      <c r="L121" s="12">
        <v>0</v>
      </c>
      <c r="M121" s="12">
        <v>0</v>
      </c>
      <c r="N121" s="12">
        <v>665.79499999999996</v>
      </c>
      <c r="O121" t="s">
        <v>514</v>
      </c>
      <c r="P121">
        <v>12</v>
      </c>
      <c r="Q121" t="s">
        <v>181</v>
      </c>
    </row>
    <row r="122" spans="1:18" x14ac:dyDescent="0.3">
      <c r="A122" t="s">
        <v>736</v>
      </c>
      <c r="B122" s="125">
        <v>368</v>
      </c>
      <c r="C122" t="s">
        <v>186</v>
      </c>
      <c r="D122" t="s">
        <v>187</v>
      </c>
      <c r="E122" t="s">
        <v>737</v>
      </c>
      <c r="F122" t="s">
        <v>7</v>
      </c>
      <c r="G122" s="12">
        <v>0</v>
      </c>
      <c r="H122" s="12">
        <v>431.15600000000001</v>
      </c>
      <c r="I122" s="12">
        <v>0</v>
      </c>
      <c r="J122" s="12">
        <v>0</v>
      </c>
      <c r="K122" s="12">
        <v>0</v>
      </c>
      <c r="L122" s="12">
        <v>0</v>
      </c>
      <c r="M122" s="12">
        <v>0</v>
      </c>
      <c r="N122" s="12">
        <v>431.15600000000001</v>
      </c>
      <c r="O122" t="s">
        <v>514</v>
      </c>
      <c r="P122">
        <v>12</v>
      </c>
      <c r="Q122" t="s">
        <v>187</v>
      </c>
    </row>
    <row r="123" spans="1:18" x14ac:dyDescent="0.3">
      <c r="A123" t="s">
        <v>738</v>
      </c>
      <c r="B123" s="125">
        <v>8</v>
      </c>
      <c r="C123" t="s">
        <v>188</v>
      </c>
      <c r="D123" t="s">
        <v>189</v>
      </c>
      <c r="E123" t="s">
        <v>561</v>
      </c>
      <c r="F123" t="s">
        <v>12</v>
      </c>
      <c r="G123" s="12">
        <v>2049</v>
      </c>
      <c r="H123" s="12">
        <v>0</v>
      </c>
      <c r="I123" s="12">
        <v>0</v>
      </c>
      <c r="J123" s="12">
        <v>0</v>
      </c>
      <c r="K123" s="12">
        <v>0</v>
      </c>
      <c r="L123" s="12">
        <v>0</v>
      </c>
      <c r="M123" s="12">
        <v>0</v>
      </c>
      <c r="N123" s="12">
        <v>2049</v>
      </c>
      <c r="O123" t="s">
        <v>549</v>
      </c>
      <c r="P123">
        <v>10</v>
      </c>
      <c r="Q123">
        <v>0</v>
      </c>
    </row>
    <row r="124" spans="1:18" x14ac:dyDescent="0.3">
      <c r="A124" t="s">
        <v>739</v>
      </c>
      <c r="B124" s="125">
        <v>8</v>
      </c>
      <c r="C124" t="s">
        <v>188</v>
      </c>
      <c r="D124" t="s">
        <v>190</v>
      </c>
      <c r="E124" t="s">
        <v>561</v>
      </c>
      <c r="F124" t="s">
        <v>12</v>
      </c>
      <c r="G124" s="12">
        <v>0</v>
      </c>
      <c r="H124" s="12">
        <v>0</v>
      </c>
      <c r="I124" s="12">
        <v>36381.000000000007</v>
      </c>
      <c r="J124" s="12">
        <v>0</v>
      </c>
      <c r="K124" s="12">
        <v>0</v>
      </c>
      <c r="L124" s="12">
        <v>0</v>
      </c>
      <c r="M124" s="12">
        <v>0</v>
      </c>
      <c r="N124" s="12">
        <v>36381.000000000007</v>
      </c>
      <c r="O124" t="s">
        <v>549</v>
      </c>
      <c r="P124">
        <v>12</v>
      </c>
      <c r="Q124">
        <v>0</v>
      </c>
    </row>
    <row r="125" spans="1:18" x14ac:dyDescent="0.3">
      <c r="A125" t="s">
        <v>740</v>
      </c>
      <c r="B125" s="125">
        <v>8</v>
      </c>
      <c r="C125" t="s">
        <v>188</v>
      </c>
      <c r="D125" t="s">
        <v>191</v>
      </c>
      <c r="E125" t="s">
        <v>561</v>
      </c>
      <c r="F125" t="s">
        <v>12</v>
      </c>
      <c r="G125" s="12"/>
      <c r="H125" s="12"/>
      <c r="I125" s="12"/>
      <c r="J125" s="12"/>
      <c r="K125" s="12"/>
      <c r="L125" s="12"/>
      <c r="M125" s="12"/>
      <c r="N125" s="12"/>
      <c r="R125" s="125" t="s">
        <v>2125</v>
      </c>
    </row>
    <row r="126" spans="1:18" x14ac:dyDescent="0.3">
      <c r="A126" t="s">
        <v>741</v>
      </c>
      <c r="B126" s="125">
        <v>8</v>
      </c>
      <c r="C126" t="s">
        <v>188</v>
      </c>
      <c r="D126" t="s">
        <v>504</v>
      </c>
      <c r="E126" t="s">
        <v>561</v>
      </c>
      <c r="F126" t="s">
        <v>12</v>
      </c>
      <c r="G126" s="12">
        <v>1041694</v>
      </c>
      <c r="H126" s="12">
        <v>0</v>
      </c>
      <c r="I126" s="12">
        <v>0</v>
      </c>
      <c r="J126" s="12">
        <v>0</v>
      </c>
      <c r="K126" s="12">
        <v>0</v>
      </c>
      <c r="L126" s="12">
        <v>0</v>
      </c>
      <c r="M126" s="12">
        <v>0</v>
      </c>
      <c r="N126" s="12">
        <v>1041694</v>
      </c>
      <c r="O126" t="s">
        <v>549</v>
      </c>
      <c r="P126">
        <v>24</v>
      </c>
      <c r="Q126">
        <v>0</v>
      </c>
    </row>
    <row r="127" spans="1:18" x14ac:dyDescent="0.3">
      <c r="A127" t="s">
        <v>742</v>
      </c>
      <c r="B127" s="125">
        <v>256</v>
      </c>
      <c r="C127" t="s">
        <v>192</v>
      </c>
      <c r="D127" t="s">
        <v>193</v>
      </c>
      <c r="E127" t="s">
        <v>743</v>
      </c>
      <c r="F127" t="s">
        <v>14</v>
      </c>
      <c r="G127" s="12">
        <v>0</v>
      </c>
      <c r="H127" s="12">
        <v>421.5619999999999</v>
      </c>
      <c r="I127" s="12">
        <v>0</v>
      </c>
      <c r="J127" s="12">
        <v>0</v>
      </c>
      <c r="K127" s="12">
        <v>0</v>
      </c>
      <c r="L127" s="12">
        <v>0</v>
      </c>
      <c r="M127" s="12">
        <v>0</v>
      </c>
      <c r="N127" s="12">
        <v>421.5619999999999</v>
      </c>
      <c r="O127" t="s">
        <v>514</v>
      </c>
      <c r="P127">
        <v>12</v>
      </c>
      <c r="Q127" t="s">
        <v>193</v>
      </c>
    </row>
    <row r="128" spans="1:18" x14ac:dyDescent="0.3">
      <c r="A128" t="s">
        <v>746</v>
      </c>
      <c r="B128" s="125">
        <v>360</v>
      </c>
      <c r="C128" t="s">
        <v>194</v>
      </c>
      <c r="D128" t="s">
        <v>195</v>
      </c>
      <c r="E128" t="s">
        <v>747</v>
      </c>
      <c r="F128" t="s">
        <v>6</v>
      </c>
      <c r="G128" s="12">
        <v>0</v>
      </c>
      <c r="H128" s="12">
        <v>413.43</v>
      </c>
      <c r="I128" s="12">
        <v>0</v>
      </c>
      <c r="J128" s="12">
        <v>0</v>
      </c>
      <c r="K128" s="12">
        <v>0</v>
      </c>
      <c r="L128" s="12">
        <v>0</v>
      </c>
      <c r="M128" s="12">
        <v>0</v>
      </c>
      <c r="N128" s="12">
        <v>413.43</v>
      </c>
      <c r="O128" t="s">
        <v>514</v>
      </c>
      <c r="P128">
        <v>12</v>
      </c>
      <c r="Q128" t="s">
        <v>195</v>
      </c>
    </row>
    <row r="129" spans="1:17" x14ac:dyDescent="0.3">
      <c r="A129" t="s">
        <v>748</v>
      </c>
      <c r="B129" s="125">
        <v>10</v>
      </c>
      <c r="C129" t="s">
        <v>749</v>
      </c>
      <c r="D129" t="s">
        <v>750</v>
      </c>
      <c r="E129" t="s">
        <v>751</v>
      </c>
      <c r="F129" t="s">
        <v>7</v>
      </c>
      <c r="G129" s="12">
        <v>0</v>
      </c>
      <c r="H129" s="12">
        <v>0</v>
      </c>
      <c r="I129" s="12">
        <v>17551</v>
      </c>
      <c r="J129" s="12">
        <v>0</v>
      </c>
      <c r="K129" s="12">
        <v>0</v>
      </c>
      <c r="L129" s="12">
        <v>0</v>
      </c>
      <c r="M129" s="12">
        <v>0</v>
      </c>
      <c r="N129" s="12">
        <v>17551</v>
      </c>
      <c r="O129" t="s">
        <v>549</v>
      </c>
      <c r="P129">
        <v>12</v>
      </c>
      <c r="Q129">
        <v>0</v>
      </c>
    </row>
    <row r="130" spans="1:17" x14ac:dyDescent="0.3">
      <c r="A130" t="s">
        <v>752</v>
      </c>
      <c r="B130" s="125">
        <v>10</v>
      </c>
      <c r="C130" t="s">
        <v>749</v>
      </c>
      <c r="D130" t="s">
        <v>197</v>
      </c>
      <c r="E130" t="s">
        <v>751</v>
      </c>
      <c r="F130" t="s">
        <v>7</v>
      </c>
      <c r="G130" s="12">
        <v>0</v>
      </c>
      <c r="H130" s="12">
        <v>8490</v>
      </c>
      <c r="I130" s="12">
        <v>0</v>
      </c>
      <c r="J130" s="12">
        <v>0</v>
      </c>
      <c r="K130" s="12">
        <v>0</v>
      </c>
      <c r="L130" s="12">
        <v>0</v>
      </c>
      <c r="M130" s="12">
        <v>0</v>
      </c>
      <c r="N130" s="12">
        <v>8490</v>
      </c>
      <c r="O130" t="s">
        <v>549</v>
      </c>
      <c r="P130">
        <v>12</v>
      </c>
      <c r="Q130">
        <v>0</v>
      </c>
    </row>
    <row r="131" spans="1:17" x14ac:dyDescent="0.3">
      <c r="A131" t="s">
        <v>753</v>
      </c>
      <c r="B131" s="125">
        <v>10</v>
      </c>
      <c r="C131" t="s">
        <v>749</v>
      </c>
      <c r="D131" t="s">
        <v>198</v>
      </c>
      <c r="E131" t="s">
        <v>751</v>
      </c>
      <c r="F131" t="s">
        <v>7</v>
      </c>
      <c r="G131" s="12">
        <v>0</v>
      </c>
      <c r="H131" s="12">
        <v>0</v>
      </c>
      <c r="I131" s="12">
        <v>41182.000000000007</v>
      </c>
      <c r="J131" s="12">
        <v>0</v>
      </c>
      <c r="K131" s="12">
        <v>0</v>
      </c>
      <c r="L131" s="12">
        <v>0</v>
      </c>
      <c r="M131" s="12">
        <v>0</v>
      </c>
      <c r="N131" s="12">
        <v>41182.000000000007</v>
      </c>
      <c r="O131" t="s">
        <v>549</v>
      </c>
      <c r="P131">
        <v>12</v>
      </c>
      <c r="Q131">
        <v>0</v>
      </c>
    </row>
    <row r="132" spans="1:17" x14ac:dyDescent="0.3">
      <c r="A132" t="s">
        <v>754</v>
      </c>
      <c r="B132" s="125">
        <v>10</v>
      </c>
      <c r="C132" t="s">
        <v>749</v>
      </c>
      <c r="D132" t="s">
        <v>199</v>
      </c>
      <c r="E132" t="s">
        <v>751</v>
      </c>
      <c r="F132" t="s">
        <v>7</v>
      </c>
      <c r="G132" s="12">
        <v>0</v>
      </c>
      <c r="H132" s="12">
        <v>3642</v>
      </c>
      <c r="I132" s="12">
        <v>0</v>
      </c>
      <c r="J132" s="12">
        <v>0</v>
      </c>
      <c r="K132" s="12">
        <v>0</v>
      </c>
      <c r="L132" s="12">
        <v>0</v>
      </c>
      <c r="M132" s="12">
        <v>0</v>
      </c>
      <c r="N132" s="12">
        <v>3642</v>
      </c>
      <c r="O132" t="s">
        <v>549</v>
      </c>
      <c r="P132">
        <v>12</v>
      </c>
      <c r="Q132">
        <v>0</v>
      </c>
    </row>
    <row r="133" spans="1:17" x14ac:dyDescent="0.3">
      <c r="A133" t="s">
        <v>755</v>
      </c>
      <c r="B133" s="125">
        <v>10</v>
      </c>
      <c r="C133" t="s">
        <v>749</v>
      </c>
      <c r="D133" t="s">
        <v>200</v>
      </c>
      <c r="E133" t="s">
        <v>751</v>
      </c>
      <c r="F133" t="s">
        <v>7</v>
      </c>
      <c r="G133" s="12">
        <v>25547.000000000004</v>
      </c>
      <c r="H133" s="12">
        <v>0</v>
      </c>
      <c r="I133" s="12">
        <v>0</v>
      </c>
      <c r="J133" s="12">
        <v>0</v>
      </c>
      <c r="K133" s="12">
        <v>0</v>
      </c>
      <c r="L133" s="12">
        <v>0</v>
      </c>
      <c r="M133" s="12">
        <v>0</v>
      </c>
      <c r="N133" s="12">
        <v>25547.000000000004</v>
      </c>
      <c r="O133" t="s">
        <v>549</v>
      </c>
      <c r="P133">
        <v>12</v>
      </c>
      <c r="Q133">
        <v>0</v>
      </c>
    </row>
    <row r="134" spans="1:17" x14ac:dyDescent="0.3">
      <c r="A134" t="s">
        <v>1311</v>
      </c>
      <c r="B134" s="125">
        <v>160</v>
      </c>
      <c r="C134" t="s">
        <v>1346</v>
      </c>
      <c r="D134" t="s">
        <v>1312</v>
      </c>
      <c r="E134" t="s">
        <v>757</v>
      </c>
      <c r="F134" t="s">
        <v>7</v>
      </c>
      <c r="G134" s="12">
        <v>0</v>
      </c>
      <c r="H134" s="12">
        <v>0</v>
      </c>
      <c r="I134" s="12">
        <v>0</v>
      </c>
      <c r="J134" s="12">
        <v>0</v>
      </c>
      <c r="K134" s="12">
        <v>0</v>
      </c>
      <c r="L134" s="12">
        <v>0</v>
      </c>
      <c r="M134" s="12">
        <v>-85</v>
      </c>
      <c r="N134" s="12">
        <v>-85</v>
      </c>
      <c r="O134" t="s">
        <v>549</v>
      </c>
      <c r="P134">
        <v>12</v>
      </c>
      <c r="Q134" t="s">
        <v>758</v>
      </c>
    </row>
    <row r="135" spans="1:17" x14ac:dyDescent="0.3">
      <c r="A135" t="s">
        <v>756</v>
      </c>
      <c r="B135" s="125">
        <v>160</v>
      </c>
      <c r="C135" t="s">
        <v>1346</v>
      </c>
      <c r="D135" t="s">
        <v>202</v>
      </c>
      <c r="E135" t="s">
        <v>757</v>
      </c>
      <c r="F135" t="s">
        <v>7</v>
      </c>
      <c r="G135" s="12">
        <v>0</v>
      </c>
      <c r="H135" s="12">
        <v>0</v>
      </c>
      <c r="I135" s="12">
        <v>3248</v>
      </c>
      <c r="J135" s="12">
        <v>0</v>
      </c>
      <c r="K135" s="12">
        <v>0</v>
      </c>
      <c r="L135" s="12">
        <v>0</v>
      </c>
      <c r="M135" s="12">
        <v>0</v>
      </c>
      <c r="N135" s="12">
        <v>3248</v>
      </c>
      <c r="O135" t="s">
        <v>549</v>
      </c>
      <c r="P135">
        <v>12</v>
      </c>
      <c r="Q135" t="s">
        <v>758</v>
      </c>
    </row>
    <row r="136" spans="1:17" x14ac:dyDescent="0.3">
      <c r="A136" t="s">
        <v>759</v>
      </c>
      <c r="B136" s="125">
        <v>160</v>
      </c>
      <c r="C136" t="s">
        <v>1346</v>
      </c>
      <c r="D136" t="s">
        <v>203</v>
      </c>
      <c r="E136" t="s">
        <v>757</v>
      </c>
      <c r="F136" t="s">
        <v>7</v>
      </c>
      <c r="G136" s="12">
        <v>0</v>
      </c>
      <c r="H136" s="12">
        <v>8065</v>
      </c>
      <c r="I136" s="12">
        <v>0</v>
      </c>
      <c r="J136" s="12">
        <v>0</v>
      </c>
      <c r="K136" s="12">
        <v>0</v>
      </c>
      <c r="L136" s="12">
        <v>0</v>
      </c>
      <c r="M136" s="12">
        <v>0</v>
      </c>
      <c r="N136" s="12">
        <v>8065</v>
      </c>
      <c r="O136" t="s">
        <v>549</v>
      </c>
      <c r="P136">
        <v>12</v>
      </c>
      <c r="Q136" t="s">
        <v>758</v>
      </c>
    </row>
    <row r="137" spans="1:17" x14ac:dyDescent="0.3">
      <c r="A137" t="s">
        <v>760</v>
      </c>
      <c r="B137" s="125">
        <v>160</v>
      </c>
      <c r="C137" t="s">
        <v>1346</v>
      </c>
      <c r="D137" t="s">
        <v>204</v>
      </c>
      <c r="E137" t="s">
        <v>757</v>
      </c>
      <c r="F137" t="s">
        <v>7</v>
      </c>
      <c r="G137" s="12">
        <v>0</v>
      </c>
      <c r="H137" s="12">
        <v>0</v>
      </c>
      <c r="I137" s="12">
        <v>15432.999999999998</v>
      </c>
      <c r="J137" s="12">
        <v>0</v>
      </c>
      <c r="K137" s="12">
        <v>0</v>
      </c>
      <c r="L137" s="12">
        <v>0</v>
      </c>
      <c r="M137" s="12">
        <v>0</v>
      </c>
      <c r="N137" s="12">
        <v>15432.999999999998</v>
      </c>
      <c r="O137" t="s">
        <v>549</v>
      </c>
      <c r="P137">
        <v>12</v>
      </c>
      <c r="Q137" t="s">
        <v>758</v>
      </c>
    </row>
    <row r="138" spans="1:17" x14ac:dyDescent="0.3">
      <c r="A138" t="s">
        <v>761</v>
      </c>
      <c r="B138" s="125">
        <v>383</v>
      </c>
      <c r="C138" t="s">
        <v>397</v>
      </c>
      <c r="D138" t="s">
        <v>398</v>
      </c>
      <c r="E138" t="s">
        <v>762</v>
      </c>
      <c r="F138" t="s">
        <v>5</v>
      </c>
      <c r="G138" s="12">
        <v>0</v>
      </c>
      <c r="H138" s="12">
        <v>398.43599999999998</v>
      </c>
      <c r="I138" s="12">
        <v>0</v>
      </c>
      <c r="J138" s="12">
        <v>0</v>
      </c>
      <c r="K138" s="12">
        <v>0</v>
      </c>
      <c r="L138" s="12">
        <v>0</v>
      </c>
      <c r="M138" s="12">
        <v>0</v>
      </c>
      <c r="N138" s="12">
        <v>398.43599999999998</v>
      </c>
      <c r="O138" t="s">
        <v>514</v>
      </c>
      <c r="P138">
        <v>12</v>
      </c>
      <c r="Q138" t="s">
        <v>398</v>
      </c>
    </row>
    <row r="139" spans="1:17" x14ac:dyDescent="0.3">
      <c r="A139" t="s">
        <v>763</v>
      </c>
      <c r="B139" s="125">
        <v>720</v>
      </c>
      <c r="C139" t="s">
        <v>764</v>
      </c>
      <c r="D139" t="s">
        <v>765</v>
      </c>
      <c r="E139" t="s">
        <v>561</v>
      </c>
      <c r="F139" t="s">
        <v>12</v>
      </c>
      <c r="G139" s="12">
        <v>0</v>
      </c>
      <c r="H139" s="12">
        <v>59.78</v>
      </c>
      <c r="I139" s="12">
        <v>0</v>
      </c>
      <c r="J139" s="12">
        <v>0</v>
      </c>
      <c r="K139" s="12">
        <v>0</v>
      </c>
      <c r="L139" s="12">
        <v>0</v>
      </c>
      <c r="M139" s="12">
        <v>0</v>
      </c>
      <c r="N139" s="12">
        <v>59.78</v>
      </c>
      <c r="O139" t="s">
        <v>549</v>
      </c>
      <c r="P139">
        <v>12</v>
      </c>
      <c r="Q139">
        <v>0</v>
      </c>
    </row>
    <row r="140" spans="1:17" x14ac:dyDescent="0.3">
      <c r="A140" t="s">
        <v>766</v>
      </c>
      <c r="B140" s="125">
        <v>726</v>
      </c>
      <c r="C140" t="s">
        <v>767</v>
      </c>
      <c r="D140" t="s">
        <v>768</v>
      </c>
      <c r="E140" t="s">
        <v>561</v>
      </c>
      <c r="F140" t="s">
        <v>12</v>
      </c>
      <c r="G140" s="12">
        <v>65058</v>
      </c>
      <c r="H140" s="12">
        <v>0</v>
      </c>
      <c r="I140" s="12">
        <v>0</v>
      </c>
      <c r="J140" s="12">
        <v>0</v>
      </c>
      <c r="K140" s="12">
        <v>0</v>
      </c>
      <c r="L140" s="12">
        <v>0</v>
      </c>
      <c r="M140" s="12">
        <v>0</v>
      </c>
      <c r="N140" s="12">
        <v>65058</v>
      </c>
      <c r="O140" t="s">
        <v>549</v>
      </c>
      <c r="P140">
        <v>12</v>
      </c>
      <c r="Q140">
        <v>0</v>
      </c>
    </row>
    <row r="141" spans="1:17" x14ac:dyDescent="0.3">
      <c r="A141" t="s">
        <v>769</v>
      </c>
      <c r="B141" s="125">
        <v>724</v>
      </c>
      <c r="C141" t="s">
        <v>770</v>
      </c>
      <c r="D141" t="s">
        <v>771</v>
      </c>
      <c r="E141" t="s">
        <v>561</v>
      </c>
      <c r="F141" t="s">
        <v>12</v>
      </c>
      <c r="G141" s="12">
        <v>0</v>
      </c>
      <c r="H141" s="12">
        <v>38093</v>
      </c>
      <c r="I141" s="12">
        <v>0</v>
      </c>
      <c r="J141" s="12">
        <v>0</v>
      </c>
      <c r="K141" s="12">
        <v>0</v>
      </c>
      <c r="L141" s="12">
        <v>0</v>
      </c>
      <c r="M141" s="12">
        <v>0</v>
      </c>
      <c r="N141" s="12">
        <v>38093</v>
      </c>
      <c r="O141" t="s">
        <v>549</v>
      </c>
      <c r="P141">
        <v>18</v>
      </c>
      <c r="Q141">
        <v>0</v>
      </c>
    </row>
    <row r="142" spans="1:17" x14ac:dyDescent="0.3">
      <c r="A142" t="s">
        <v>772</v>
      </c>
      <c r="B142" s="125">
        <v>320</v>
      </c>
      <c r="C142" t="s">
        <v>205</v>
      </c>
      <c r="D142" t="s">
        <v>206</v>
      </c>
      <c r="E142" t="s">
        <v>773</v>
      </c>
      <c r="F142" t="s">
        <v>6</v>
      </c>
      <c r="G142" s="12">
        <v>0</v>
      </c>
      <c r="H142" s="12">
        <v>647.86800000000005</v>
      </c>
      <c r="I142" s="12">
        <v>0</v>
      </c>
      <c r="J142" s="12">
        <v>0</v>
      </c>
      <c r="K142" s="12">
        <v>0</v>
      </c>
      <c r="L142" s="12">
        <v>0</v>
      </c>
      <c r="M142" s="12">
        <v>0</v>
      </c>
      <c r="N142" s="12">
        <v>647.86800000000005</v>
      </c>
      <c r="O142" t="s">
        <v>514</v>
      </c>
      <c r="P142">
        <v>12</v>
      </c>
      <c r="Q142" t="s">
        <v>206</v>
      </c>
    </row>
    <row r="143" spans="1:17" x14ac:dyDescent="0.3">
      <c r="A143" t="s">
        <v>774</v>
      </c>
      <c r="B143" s="125">
        <v>701</v>
      </c>
      <c r="C143" t="s">
        <v>207</v>
      </c>
      <c r="D143" t="s">
        <v>208</v>
      </c>
      <c r="E143" t="s">
        <v>775</v>
      </c>
      <c r="F143" t="s">
        <v>13</v>
      </c>
      <c r="G143" s="12">
        <v>0</v>
      </c>
      <c r="H143" s="12">
        <v>374.82100000000003</v>
      </c>
      <c r="I143" s="12">
        <v>0</v>
      </c>
      <c r="J143" s="12">
        <v>0</v>
      </c>
      <c r="K143" s="12">
        <v>0</v>
      </c>
      <c r="L143" s="12">
        <v>0</v>
      </c>
      <c r="M143" s="12">
        <v>0</v>
      </c>
      <c r="N143" s="12">
        <v>374.82100000000003</v>
      </c>
      <c r="O143" t="s">
        <v>514</v>
      </c>
      <c r="P143">
        <v>12</v>
      </c>
      <c r="Q143" t="s">
        <v>208</v>
      </c>
    </row>
    <row r="144" spans="1:17" x14ac:dyDescent="0.3">
      <c r="A144" t="s">
        <v>776</v>
      </c>
      <c r="B144" s="125">
        <v>442</v>
      </c>
      <c r="C144" t="s">
        <v>210</v>
      </c>
      <c r="D144" t="s">
        <v>211</v>
      </c>
      <c r="E144" t="s">
        <v>777</v>
      </c>
      <c r="F144" t="s">
        <v>4</v>
      </c>
      <c r="G144" s="12">
        <v>0</v>
      </c>
      <c r="H144" s="12">
        <v>661.65200000000004</v>
      </c>
      <c r="I144" s="12">
        <v>0</v>
      </c>
      <c r="J144" s="12">
        <v>0</v>
      </c>
      <c r="K144" s="12">
        <v>0</v>
      </c>
      <c r="L144" s="12">
        <v>0</v>
      </c>
      <c r="M144" s="12">
        <v>0</v>
      </c>
      <c r="N144" s="12">
        <v>661.65200000000004</v>
      </c>
      <c r="O144" t="s">
        <v>514</v>
      </c>
      <c r="P144">
        <v>12</v>
      </c>
      <c r="Q144" t="s">
        <v>211</v>
      </c>
    </row>
    <row r="145" spans="1:18" x14ac:dyDescent="0.3">
      <c r="A145" t="s">
        <v>778</v>
      </c>
      <c r="B145" s="125">
        <v>0</v>
      </c>
      <c r="C145" t="s">
        <v>212</v>
      </c>
      <c r="D145" t="s">
        <v>779</v>
      </c>
      <c r="E145" t="s">
        <v>561</v>
      </c>
      <c r="F145" t="s">
        <v>12</v>
      </c>
      <c r="G145" s="12">
        <v>0</v>
      </c>
      <c r="H145" s="12">
        <v>0</v>
      </c>
      <c r="I145" s="12">
        <v>0</v>
      </c>
      <c r="J145" s="12">
        <v>0</v>
      </c>
      <c r="K145" s="12">
        <v>41759</v>
      </c>
      <c r="L145" s="12">
        <v>0</v>
      </c>
      <c r="M145" s="12">
        <v>0</v>
      </c>
      <c r="N145" s="12">
        <v>41759</v>
      </c>
      <c r="O145" t="s">
        <v>549</v>
      </c>
      <c r="P145">
        <v>12</v>
      </c>
      <c r="Q145">
        <v>0</v>
      </c>
    </row>
    <row r="146" spans="1:18" x14ac:dyDescent="0.3">
      <c r="A146" t="s">
        <v>780</v>
      </c>
      <c r="B146" s="125">
        <v>88</v>
      </c>
      <c r="C146" t="s">
        <v>215</v>
      </c>
      <c r="D146" t="s">
        <v>216</v>
      </c>
      <c r="E146" t="s">
        <v>781</v>
      </c>
      <c r="F146" t="s">
        <v>4</v>
      </c>
      <c r="G146" s="12">
        <v>0</v>
      </c>
      <c r="H146" s="12">
        <v>2425.3000000000002</v>
      </c>
      <c r="I146" s="12">
        <v>0</v>
      </c>
      <c r="J146" s="12">
        <v>0</v>
      </c>
      <c r="K146" s="12">
        <v>0</v>
      </c>
      <c r="L146" s="12">
        <v>0</v>
      </c>
      <c r="M146" s="12">
        <v>0</v>
      </c>
      <c r="N146" s="12">
        <v>2425.3000000000002</v>
      </c>
      <c r="O146" t="s">
        <v>514</v>
      </c>
      <c r="P146">
        <v>12</v>
      </c>
      <c r="Q146" t="s">
        <v>216</v>
      </c>
    </row>
    <row r="147" spans="1:18" x14ac:dyDescent="0.3">
      <c r="A147" t="s">
        <v>782</v>
      </c>
      <c r="B147" s="125">
        <v>274</v>
      </c>
      <c r="C147" t="s">
        <v>213</v>
      </c>
      <c r="D147" t="s">
        <v>214</v>
      </c>
      <c r="E147" t="s">
        <v>784</v>
      </c>
      <c r="F147" t="s">
        <v>14</v>
      </c>
      <c r="G147" s="12">
        <v>0</v>
      </c>
      <c r="H147" s="12">
        <v>5360.9720000000007</v>
      </c>
      <c r="I147" s="12">
        <v>0</v>
      </c>
      <c r="J147" s="12">
        <v>0</v>
      </c>
      <c r="K147" s="12">
        <v>0</v>
      </c>
      <c r="L147" s="12">
        <v>0</v>
      </c>
      <c r="M147" s="12">
        <v>0</v>
      </c>
      <c r="N147" s="12">
        <v>5360.9720000000007</v>
      </c>
      <c r="O147" t="s">
        <v>514</v>
      </c>
      <c r="P147">
        <v>12</v>
      </c>
      <c r="Q147" t="s">
        <v>214</v>
      </c>
    </row>
    <row r="148" spans="1:18" x14ac:dyDescent="0.3">
      <c r="A148" t="s">
        <v>785</v>
      </c>
      <c r="B148" s="125">
        <v>341</v>
      </c>
      <c r="C148" t="s">
        <v>217</v>
      </c>
      <c r="D148" t="s">
        <v>218</v>
      </c>
      <c r="E148" t="s">
        <v>786</v>
      </c>
      <c r="F148" t="s">
        <v>14</v>
      </c>
      <c r="G148" s="12">
        <v>0</v>
      </c>
      <c r="H148" s="12">
        <v>460.24899999999997</v>
      </c>
      <c r="I148" s="12">
        <v>0</v>
      </c>
      <c r="J148" s="12">
        <v>0</v>
      </c>
      <c r="K148" s="12">
        <v>0</v>
      </c>
      <c r="L148" s="12">
        <v>0</v>
      </c>
      <c r="M148" s="12">
        <v>0</v>
      </c>
      <c r="N148" s="12">
        <v>460.24899999999997</v>
      </c>
      <c r="O148" t="s">
        <v>514</v>
      </c>
      <c r="P148">
        <v>12</v>
      </c>
      <c r="Q148" t="s">
        <v>218</v>
      </c>
    </row>
    <row r="149" spans="1:18" x14ac:dyDescent="0.3">
      <c r="A149" t="s">
        <v>787</v>
      </c>
      <c r="B149" s="125">
        <v>13</v>
      </c>
      <c r="C149" t="s">
        <v>219</v>
      </c>
      <c r="D149" t="s">
        <v>509</v>
      </c>
      <c r="E149" t="s">
        <v>561</v>
      </c>
      <c r="F149" t="s">
        <v>12</v>
      </c>
      <c r="G149" s="12">
        <v>0</v>
      </c>
      <c r="H149" s="12">
        <v>0</v>
      </c>
      <c r="I149" s="12">
        <v>0</v>
      </c>
      <c r="J149" s="12">
        <v>0</v>
      </c>
      <c r="K149" s="12">
        <v>0</v>
      </c>
      <c r="L149" s="12">
        <v>0</v>
      </c>
      <c r="M149" s="12">
        <v>-3433</v>
      </c>
      <c r="N149" s="12">
        <v>-3433</v>
      </c>
      <c r="O149" t="s">
        <v>549</v>
      </c>
      <c r="P149">
        <v>12</v>
      </c>
      <c r="Q149">
        <v>0</v>
      </c>
    </row>
    <row r="150" spans="1:18" x14ac:dyDescent="0.3">
      <c r="A150" t="s">
        <v>788</v>
      </c>
      <c r="B150" s="125">
        <v>13</v>
      </c>
      <c r="C150" t="s">
        <v>219</v>
      </c>
      <c r="D150" t="s">
        <v>220</v>
      </c>
      <c r="E150" t="s">
        <v>561</v>
      </c>
      <c r="F150" t="s">
        <v>12</v>
      </c>
      <c r="G150" s="12">
        <v>-120.99999999999999</v>
      </c>
      <c r="H150" s="12">
        <v>0</v>
      </c>
      <c r="I150" s="12">
        <v>0</v>
      </c>
      <c r="J150" s="12">
        <v>0</v>
      </c>
      <c r="K150" s="12">
        <v>0</v>
      </c>
      <c r="L150" s="12">
        <v>0</v>
      </c>
      <c r="M150" s="12">
        <v>0</v>
      </c>
      <c r="N150" s="12">
        <v>-120.99999999999999</v>
      </c>
      <c r="O150" t="s">
        <v>549</v>
      </c>
      <c r="P150">
        <v>12</v>
      </c>
      <c r="Q150">
        <v>0</v>
      </c>
    </row>
    <row r="151" spans="1:18" x14ac:dyDescent="0.3">
      <c r="A151" t="s">
        <v>789</v>
      </c>
      <c r="B151" s="125">
        <v>13</v>
      </c>
      <c r="C151" t="s">
        <v>219</v>
      </c>
      <c r="D151" t="s">
        <v>790</v>
      </c>
      <c r="E151" t="s">
        <v>561</v>
      </c>
      <c r="F151" t="s">
        <v>12</v>
      </c>
      <c r="G151" s="12">
        <v>0</v>
      </c>
      <c r="H151" s="12">
        <v>0</v>
      </c>
      <c r="I151" s="12">
        <v>0</v>
      </c>
      <c r="J151" s="12">
        <v>0</v>
      </c>
      <c r="K151" s="12">
        <v>56647.999999999993</v>
      </c>
      <c r="L151" s="12">
        <v>0</v>
      </c>
      <c r="M151" s="12">
        <v>0</v>
      </c>
      <c r="N151" s="12">
        <v>56647.999999999993</v>
      </c>
      <c r="O151" t="s">
        <v>549</v>
      </c>
      <c r="P151">
        <v>12</v>
      </c>
      <c r="Q151">
        <v>0</v>
      </c>
    </row>
    <row r="152" spans="1:18" x14ac:dyDescent="0.3">
      <c r="A152" t="s">
        <v>791</v>
      </c>
      <c r="B152" s="125">
        <v>13</v>
      </c>
      <c r="C152" t="s">
        <v>219</v>
      </c>
      <c r="D152" t="s">
        <v>78</v>
      </c>
      <c r="E152" t="s">
        <v>561</v>
      </c>
      <c r="F152" t="s">
        <v>12</v>
      </c>
      <c r="G152" s="12">
        <v>9141</v>
      </c>
      <c r="H152" s="12">
        <v>-117.00000000000001</v>
      </c>
      <c r="I152" s="12">
        <v>0</v>
      </c>
      <c r="J152" s="12">
        <v>0</v>
      </c>
      <c r="K152" s="12">
        <v>0</v>
      </c>
      <c r="L152" s="12">
        <v>0</v>
      </c>
      <c r="M152" s="12">
        <v>0</v>
      </c>
      <c r="N152" s="12">
        <v>9023.9999999999964</v>
      </c>
      <c r="O152" t="s">
        <v>549</v>
      </c>
      <c r="P152">
        <v>24</v>
      </c>
      <c r="Q152">
        <v>0</v>
      </c>
    </row>
    <row r="153" spans="1:18" x14ac:dyDescent="0.3">
      <c r="A153" t="s">
        <v>792</v>
      </c>
      <c r="B153" s="125">
        <v>13</v>
      </c>
      <c r="C153" t="s">
        <v>219</v>
      </c>
      <c r="D153" t="s">
        <v>221</v>
      </c>
      <c r="E153" t="s">
        <v>561</v>
      </c>
      <c r="F153" t="s">
        <v>12</v>
      </c>
      <c r="G153" s="12">
        <v>373972.99999999994</v>
      </c>
      <c r="H153" s="12">
        <v>0</v>
      </c>
      <c r="I153" s="12">
        <v>0</v>
      </c>
      <c r="J153" s="12">
        <v>0</v>
      </c>
      <c r="K153" s="12">
        <v>0</v>
      </c>
      <c r="L153" s="12">
        <v>0</v>
      </c>
      <c r="M153" s="12">
        <v>0</v>
      </c>
      <c r="N153" s="12">
        <v>373972.99999999994</v>
      </c>
      <c r="O153" t="s">
        <v>549</v>
      </c>
      <c r="P153">
        <v>36</v>
      </c>
      <c r="Q153">
        <v>0</v>
      </c>
    </row>
    <row r="154" spans="1:18" x14ac:dyDescent="0.3">
      <c r="A154" t="s">
        <v>793</v>
      </c>
      <c r="B154" s="125">
        <v>13</v>
      </c>
      <c r="C154" t="s">
        <v>219</v>
      </c>
      <c r="D154" t="s">
        <v>222</v>
      </c>
      <c r="E154" t="s">
        <v>561</v>
      </c>
      <c r="F154" t="s">
        <v>12</v>
      </c>
      <c r="G154" s="12">
        <v>464977</v>
      </c>
      <c r="H154" s="12">
        <v>0</v>
      </c>
      <c r="I154" s="12">
        <v>0</v>
      </c>
      <c r="J154" s="12">
        <v>0</v>
      </c>
      <c r="K154" s="12">
        <v>0</v>
      </c>
      <c r="L154" s="12">
        <v>0</v>
      </c>
      <c r="M154" s="12">
        <v>0</v>
      </c>
      <c r="N154" s="12">
        <v>464977</v>
      </c>
      <c r="O154" t="s">
        <v>549</v>
      </c>
      <c r="P154">
        <v>48</v>
      </c>
      <c r="Q154">
        <v>0</v>
      </c>
    </row>
    <row r="155" spans="1:18" x14ac:dyDescent="0.3">
      <c r="A155" t="s">
        <v>1267</v>
      </c>
      <c r="B155" s="125">
        <v>13</v>
      </c>
      <c r="C155" t="s">
        <v>219</v>
      </c>
      <c r="D155" t="s">
        <v>1268</v>
      </c>
      <c r="E155" t="s">
        <v>561</v>
      </c>
      <c r="F155" t="s">
        <v>12</v>
      </c>
      <c r="G155" s="12"/>
      <c r="H155" s="12"/>
      <c r="I155" s="12"/>
      <c r="J155" s="12">
        <v>360</v>
      </c>
      <c r="K155" s="12"/>
      <c r="L155" s="12"/>
      <c r="M155" s="12"/>
      <c r="N155" s="12">
        <v>360</v>
      </c>
      <c r="O155" t="s">
        <v>2394</v>
      </c>
      <c r="R155" s="125" t="s">
        <v>2125</v>
      </c>
    </row>
    <row r="156" spans="1:18" x14ac:dyDescent="0.3">
      <c r="A156" t="s">
        <v>794</v>
      </c>
      <c r="B156" s="125">
        <v>373</v>
      </c>
      <c r="C156" t="s">
        <v>223</v>
      </c>
      <c r="D156" t="s">
        <v>224</v>
      </c>
      <c r="E156" t="s">
        <v>795</v>
      </c>
      <c r="F156" t="s">
        <v>5</v>
      </c>
      <c r="G156" s="12">
        <v>0</v>
      </c>
      <c r="H156" s="12">
        <v>949.80400000000009</v>
      </c>
      <c r="I156" s="12">
        <v>0</v>
      </c>
      <c r="J156" s="12">
        <v>0</v>
      </c>
      <c r="K156" s="12">
        <v>0</v>
      </c>
      <c r="L156" s="12">
        <v>0</v>
      </c>
      <c r="M156" s="12">
        <v>0</v>
      </c>
      <c r="N156" s="12">
        <v>949.80400000000009</v>
      </c>
      <c r="O156" t="s">
        <v>514</v>
      </c>
      <c r="P156">
        <v>12</v>
      </c>
      <c r="Q156" t="s">
        <v>224</v>
      </c>
    </row>
    <row r="157" spans="1:18" x14ac:dyDescent="0.3">
      <c r="A157" t="s">
        <v>798</v>
      </c>
      <c r="B157" s="125">
        <v>63</v>
      </c>
      <c r="C157" t="s">
        <v>226</v>
      </c>
      <c r="D157" t="s">
        <v>227</v>
      </c>
      <c r="E157" t="s">
        <v>800</v>
      </c>
      <c r="F157" t="s">
        <v>14</v>
      </c>
      <c r="G157" s="12">
        <v>0</v>
      </c>
      <c r="H157" s="12">
        <v>2546.1039999999998</v>
      </c>
      <c r="I157" s="12">
        <v>0</v>
      </c>
      <c r="J157" s="12">
        <v>0</v>
      </c>
      <c r="K157" s="12">
        <v>0</v>
      </c>
      <c r="L157" s="12">
        <v>0</v>
      </c>
      <c r="M157" s="12">
        <v>0</v>
      </c>
      <c r="N157" s="12">
        <v>2546.1039999999998</v>
      </c>
      <c r="O157" t="s">
        <v>514</v>
      </c>
      <c r="P157">
        <v>10</v>
      </c>
      <c r="Q157" t="s">
        <v>227</v>
      </c>
    </row>
    <row r="158" spans="1:18" x14ac:dyDescent="0.3">
      <c r="A158" t="s">
        <v>801</v>
      </c>
      <c r="B158" s="125">
        <v>32</v>
      </c>
      <c r="C158" t="s">
        <v>228</v>
      </c>
      <c r="D158" t="s">
        <v>229</v>
      </c>
      <c r="E158" t="s">
        <v>561</v>
      </c>
      <c r="F158" t="s">
        <v>12</v>
      </c>
      <c r="G158" s="12">
        <v>785.00000000000011</v>
      </c>
      <c r="H158" s="12">
        <v>0</v>
      </c>
      <c r="I158" s="12">
        <v>0</v>
      </c>
      <c r="J158" s="12">
        <v>0</v>
      </c>
      <c r="K158" s="12">
        <v>0</v>
      </c>
      <c r="L158" s="12">
        <v>0</v>
      </c>
      <c r="M158" s="12">
        <v>0</v>
      </c>
      <c r="N158" s="12">
        <v>785.00000000000011</v>
      </c>
      <c r="O158" t="s">
        <v>549</v>
      </c>
      <c r="P158">
        <v>12</v>
      </c>
      <c r="Q158">
        <v>0</v>
      </c>
    </row>
    <row r="159" spans="1:18" x14ac:dyDescent="0.3">
      <c r="A159" t="s">
        <v>803</v>
      </c>
      <c r="B159" s="125">
        <v>32</v>
      </c>
      <c r="C159" t="s">
        <v>228</v>
      </c>
      <c r="D159" t="s">
        <v>230</v>
      </c>
      <c r="E159" t="s">
        <v>561</v>
      </c>
      <c r="F159" t="s">
        <v>12</v>
      </c>
      <c r="G159" s="12">
        <v>0</v>
      </c>
      <c r="H159" s="12">
        <v>0</v>
      </c>
      <c r="I159" s="12">
        <v>391018</v>
      </c>
      <c r="J159" s="12">
        <v>0</v>
      </c>
      <c r="K159" s="12">
        <v>0</v>
      </c>
      <c r="L159" s="12">
        <v>0</v>
      </c>
      <c r="M159" s="12">
        <v>0</v>
      </c>
      <c r="N159" s="12">
        <v>391018</v>
      </c>
      <c r="O159" t="s">
        <v>549</v>
      </c>
      <c r="P159">
        <v>12</v>
      </c>
      <c r="Q159">
        <v>0</v>
      </c>
    </row>
    <row r="160" spans="1:18" x14ac:dyDescent="0.3">
      <c r="A160" t="s">
        <v>804</v>
      </c>
      <c r="B160" s="125">
        <v>32</v>
      </c>
      <c r="C160" t="s">
        <v>228</v>
      </c>
      <c r="D160" t="s">
        <v>1348</v>
      </c>
      <c r="E160" t="s">
        <v>561</v>
      </c>
      <c r="F160" t="s">
        <v>12</v>
      </c>
      <c r="G160" s="12">
        <v>399354</v>
      </c>
      <c r="H160" s="12">
        <v>0</v>
      </c>
      <c r="I160" s="12">
        <v>0</v>
      </c>
      <c r="J160" s="12">
        <v>0</v>
      </c>
      <c r="K160" s="12">
        <v>0</v>
      </c>
      <c r="L160" s="12">
        <v>0</v>
      </c>
      <c r="M160" s="12">
        <v>0</v>
      </c>
      <c r="N160" s="12">
        <v>399354</v>
      </c>
      <c r="O160" t="s">
        <v>549</v>
      </c>
      <c r="P160">
        <v>24</v>
      </c>
      <c r="Q160">
        <v>0</v>
      </c>
    </row>
    <row r="161" spans="1:18" x14ac:dyDescent="0.3">
      <c r="A161" t="s">
        <v>805</v>
      </c>
      <c r="B161" s="125">
        <v>32</v>
      </c>
      <c r="C161" t="s">
        <v>228</v>
      </c>
      <c r="D161" t="s">
        <v>232</v>
      </c>
      <c r="E161" t="s">
        <v>561</v>
      </c>
      <c r="F161" t="s">
        <v>12</v>
      </c>
      <c r="G161" s="12">
        <v>0</v>
      </c>
      <c r="H161" s="12">
        <v>224</v>
      </c>
      <c r="I161" s="12">
        <v>0</v>
      </c>
      <c r="J161" s="12">
        <v>0</v>
      </c>
      <c r="K161" s="12">
        <v>0</v>
      </c>
      <c r="L161" s="12">
        <v>0</v>
      </c>
      <c r="M161" s="12">
        <v>0</v>
      </c>
      <c r="N161" s="12">
        <v>224</v>
      </c>
      <c r="O161" t="s">
        <v>549</v>
      </c>
      <c r="P161">
        <v>12</v>
      </c>
      <c r="Q161">
        <v>0</v>
      </c>
    </row>
    <row r="162" spans="1:18" x14ac:dyDescent="0.3">
      <c r="A162" t="s">
        <v>806</v>
      </c>
      <c r="B162" s="125">
        <v>32</v>
      </c>
      <c r="C162" t="s">
        <v>228</v>
      </c>
      <c r="D162" t="s">
        <v>807</v>
      </c>
      <c r="E162" t="s">
        <v>561</v>
      </c>
      <c r="F162" t="s">
        <v>12</v>
      </c>
      <c r="G162" s="12">
        <v>33121</v>
      </c>
      <c r="H162" s="12">
        <v>0</v>
      </c>
      <c r="I162" s="12">
        <v>0</v>
      </c>
      <c r="J162" s="12">
        <v>0</v>
      </c>
      <c r="K162" s="12">
        <v>0</v>
      </c>
      <c r="L162" s="12">
        <v>0</v>
      </c>
      <c r="M162" s="12">
        <v>0</v>
      </c>
      <c r="N162" s="12">
        <v>33121</v>
      </c>
      <c r="O162" t="s">
        <v>549</v>
      </c>
      <c r="P162">
        <v>12</v>
      </c>
      <c r="Q162">
        <v>0</v>
      </c>
    </row>
    <row r="163" spans="1:18" x14ac:dyDescent="0.3">
      <c r="A163" t="s">
        <v>808</v>
      </c>
      <c r="B163" s="125">
        <v>332</v>
      </c>
      <c r="C163" t="s">
        <v>233</v>
      </c>
      <c r="D163" t="s">
        <v>234</v>
      </c>
      <c r="E163" t="s">
        <v>809</v>
      </c>
      <c r="F163" t="s">
        <v>14</v>
      </c>
      <c r="G163" s="12">
        <v>0</v>
      </c>
      <c r="H163" s="12">
        <v>537.32599999999991</v>
      </c>
      <c r="I163" s="12">
        <v>0</v>
      </c>
      <c r="J163" s="12">
        <v>0</v>
      </c>
      <c r="K163" s="12">
        <v>0</v>
      </c>
      <c r="L163" s="12">
        <v>0</v>
      </c>
      <c r="M163" s="12">
        <v>0</v>
      </c>
      <c r="N163" s="12">
        <v>537.32599999999991</v>
      </c>
      <c r="O163" t="s">
        <v>514</v>
      </c>
      <c r="P163">
        <v>12</v>
      </c>
      <c r="Q163" t="s">
        <v>234</v>
      </c>
    </row>
    <row r="164" spans="1:18" x14ac:dyDescent="0.3">
      <c r="A164" t="s">
        <v>810</v>
      </c>
      <c r="B164" s="125">
        <v>681</v>
      </c>
      <c r="C164" t="s">
        <v>235</v>
      </c>
      <c r="D164" t="s">
        <v>236</v>
      </c>
      <c r="E164" t="s">
        <v>811</v>
      </c>
      <c r="F164" t="s">
        <v>6</v>
      </c>
      <c r="G164" s="12">
        <v>0</v>
      </c>
      <c r="H164" s="12">
        <v>339.56099999999998</v>
      </c>
      <c r="I164" s="12">
        <v>0.86499999999999999</v>
      </c>
      <c r="J164" s="12">
        <v>0</v>
      </c>
      <c r="K164" s="12">
        <v>0</v>
      </c>
      <c r="L164" s="12">
        <v>0</v>
      </c>
      <c r="M164" s="12">
        <v>0</v>
      </c>
      <c r="N164" s="12">
        <v>340.42599999999999</v>
      </c>
      <c r="O164" t="s">
        <v>514</v>
      </c>
      <c r="P164">
        <v>13</v>
      </c>
      <c r="Q164" t="s">
        <v>236</v>
      </c>
    </row>
    <row r="165" spans="1:18" x14ac:dyDescent="0.3">
      <c r="A165" t="s">
        <v>812</v>
      </c>
      <c r="B165" s="125">
        <v>280</v>
      </c>
      <c r="C165" t="s">
        <v>237</v>
      </c>
      <c r="D165" t="s">
        <v>814</v>
      </c>
      <c r="E165" t="s">
        <v>813</v>
      </c>
      <c r="F165" t="s">
        <v>6</v>
      </c>
      <c r="G165" s="12">
        <v>0</v>
      </c>
      <c r="H165" s="12">
        <v>159.79</v>
      </c>
      <c r="I165" s="12">
        <v>3674.14</v>
      </c>
      <c r="J165" s="12">
        <v>0</v>
      </c>
      <c r="K165" s="12">
        <v>0</v>
      </c>
      <c r="L165" s="12">
        <v>0</v>
      </c>
      <c r="M165" s="12">
        <v>0</v>
      </c>
      <c r="N165" s="12">
        <v>3833.93</v>
      </c>
      <c r="O165" t="s">
        <v>514</v>
      </c>
      <c r="P165">
        <v>23</v>
      </c>
      <c r="Q165" t="s">
        <v>814</v>
      </c>
    </row>
    <row r="166" spans="1:18" x14ac:dyDescent="0.3">
      <c r="A166" t="s">
        <v>815</v>
      </c>
      <c r="B166" s="125">
        <v>240</v>
      </c>
      <c r="C166" t="s">
        <v>239</v>
      </c>
      <c r="D166" t="s">
        <v>240</v>
      </c>
      <c r="E166" t="s">
        <v>816</v>
      </c>
      <c r="F166" t="s">
        <v>13</v>
      </c>
      <c r="G166" s="12">
        <v>0</v>
      </c>
      <c r="H166" s="12">
        <v>1822.2649999999999</v>
      </c>
      <c r="I166" s="12">
        <v>0</v>
      </c>
      <c r="J166" s="12">
        <v>0</v>
      </c>
      <c r="K166" s="12">
        <v>0</v>
      </c>
      <c r="L166" s="12">
        <v>0</v>
      </c>
      <c r="M166" s="12">
        <v>0</v>
      </c>
      <c r="N166" s="12">
        <v>1822.2649999999999</v>
      </c>
      <c r="O166" t="s">
        <v>514</v>
      </c>
      <c r="P166">
        <v>12</v>
      </c>
      <c r="Q166" t="s">
        <v>240</v>
      </c>
    </row>
    <row r="167" spans="1:18" x14ac:dyDescent="0.3">
      <c r="A167" t="s">
        <v>817</v>
      </c>
      <c r="B167" s="125">
        <v>240</v>
      </c>
      <c r="C167" t="s">
        <v>239</v>
      </c>
      <c r="D167" t="s">
        <v>242</v>
      </c>
      <c r="E167" t="s">
        <v>818</v>
      </c>
      <c r="F167" t="s">
        <v>13</v>
      </c>
      <c r="G167" s="12">
        <v>0</v>
      </c>
      <c r="H167" s="12">
        <v>3512.5940000000001</v>
      </c>
      <c r="I167" s="12">
        <v>1488.258</v>
      </c>
      <c r="J167" s="12">
        <v>0</v>
      </c>
      <c r="K167" s="12">
        <v>0</v>
      </c>
      <c r="L167" s="12">
        <v>0</v>
      </c>
      <c r="M167" s="12">
        <v>0</v>
      </c>
      <c r="N167" s="12">
        <v>5000.8519999999999</v>
      </c>
      <c r="O167" t="s">
        <v>514</v>
      </c>
      <c r="P167">
        <v>24</v>
      </c>
      <c r="Q167" t="s">
        <v>242</v>
      </c>
    </row>
    <row r="168" spans="1:18" x14ac:dyDescent="0.3">
      <c r="A168" t="s">
        <v>819</v>
      </c>
      <c r="B168" s="125">
        <v>240</v>
      </c>
      <c r="C168" t="s">
        <v>239</v>
      </c>
      <c r="D168" t="s">
        <v>243</v>
      </c>
      <c r="E168" t="s">
        <v>820</v>
      </c>
      <c r="F168" t="s">
        <v>13</v>
      </c>
      <c r="G168" s="12">
        <v>0</v>
      </c>
      <c r="H168" s="12">
        <v>1453.6389999999997</v>
      </c>
      <c r="I168" s="12">
        <v>854.74399999999991</v>
      </c>
      <c r="J168" s="12">
        <v>0</v>
      </c>
      <c r="K168" s="12">
        <v>0</v>
      </c>
      <c r="L168" s="12">
        <v>0</v>
      </c>
      <c r="M168" s="12">
        <v>0</v>
      </c>
      <c r="N168" s="12">
        <v>2308.3829999999998</v>
      </c>
      <c r="O168" t="s">
        <v>514</v>
      </c>
      <c r="P168">
        <v>24</v>
      </c>
      <c r="Q168" t="s">
        <v>243</v>
      </c>
    </row>
    <row r="169" spans="1:18" x14ac:dyDescent="0.3">
      <c r="A169" t="s">
        <v>821</v>
      </c>
      <c r="B169" s="125">
        <v>240</v>
      </c>
      <c r="C169" t="s">
        <v>239</v>
      </c>
      <c r="D169" t="s">
        <v>241</v>
      </c>
      <c r="E169" t="s">
        <v>1244</v>
      </c>
      <c r="F169" t="s">
        <v>13</v>
      </c>
      <c r="G169" s="12">
        <v>0</v>
      </c>
      <c r="H169" s="12">
        <v>0</v>
      </c>
      <c r="I169" s="12">
        <v>166.07999999999998</v>
      </c>
      <c r="J169" s="12">
        <v>0</v>
      </c>
      <c r="K169" s="12">
        <v>0</v>
      </c>
      <c r="L169" s="12">
        <v>0</v>
      </c>
      <c r="M169" s="12">
        <v>0</v>
      </c>
      <c r="N169" s="12">
        <v>166.07999999999998</v>
      </c>
      <c r="O169" t="s">
        <v>514</v>
      </c>
      <c r="P169">
        <v>4</v>
      </c>
      <c r="Q169" t="s">
        <v>1349</v>
      </c>
    </row>
    <row r="170" spans="1:18" x14ac:dyDescent="0.3">
      <c r="A170" t="s">
        <v>1350</v>
      </c>
      <c r="B170" s="125">
        <v>240</v>
      </c>
      <c r="C170" t="s">
        <v>239</v>
      </c>
      <c r="D170" t="s">
        <v>399</v>
      </c>
      <c r="E170" t="s">
        <v>567</v>
      </c>
      <c r="F170" t="s">
        <v>13</v>
      </c>
      <c r="G170" s="12"/>
      <c r="H170" s="12"/>
      <c r="I170" s="12"/>
      <c r="J170" s="12"/>
      <c r="K170" s="12"/>
      <c r="L170" s="12"/>
      <c r="M170" s="12"/>
      <c r="N170" s="12"/>
      <c r="R170" s="125" t="s">
        <v>2125</v>
      </c>
    </row>
    <row r="171" spans="1:18" x14ac:dyDescent="0.3">
      <c r="A171" t="s">
        <v>1351</v>
      </c>
      <c r="B171" s="125">
        <v>240</v>
      </c>
      <c r="C171" t="s">
        <v>239</v>
      </c>
      <c r="D171" t="s">
        <v>1786</v>
      </c>
      <c r="E171" t="s">
        <v>567</v>
      </c>
      <c r="F171" t="s">
        <v>13</v>
      </c>
      <c r="G171" s="12"/>
      <c r="H171" s="12"/>
      <c r="I171" s="12"/>
      <c r="J171" s="12"/>
      <c r="K171" s="12"/>
      <c r="L171" s="12"/>
      <c r="M171" s="12"/>
      <c r="N171" s="12"/>
      <c r="R171" s="125" t="s">
        <v>2125</v>
      </c>
    </row>
    <row r="172" spans="1:18" x14ac:dyDescent="0.3">
      <c r="A172" t="s">
        <v>822</v>
      </c>
      <c r="B172" s="125">
        <v>369</v>
      </c>
      <c r="C172" t="s">
        <v>244</v>
      </c>
      <c r="D172" t="s">
        <v>245</v>
      </c>
      <c r="E172" t="s">
        <v>823</v>
      </c>
      <c r="F172" t="s">
        <v>11</v>
      </c>
      <c r="G172" s="12">
        <v>0</v>
      </c>
      <c r="H172" s="12">
        <v>679.1579999999999</v>
      </c>
      <c r="I172" s="12">
        <v>0</v>
      </c>
      <c r="J172" s="12">
        <v>42.955999999999996</v>
      </c>
      <c r="K172" s="12">
        <v>60.667999999999999</v>
      </c>
      <c r="L172" s="12">
        <v>0</v>
      </c>
      <c r="M172" s="12">
        <v>0</v>
      </c>
      <c r="N172" s="12">
        <v>782.78200000000004</v>
      </c>
      <c r="O172" t="s">
        <v>514</v>
      </c>
      <c r="P172">
        <v>32</v>
      </c>
      <c r="Q172" t="s">
        <v>245</v>
      </c>
    </row>
    <row r="173" spans="1:18" x14ac:dyDescent="0.3">
      <c r="A173" t="s">
        <v>1352</v>
      </c>
      <c r="B173" s="125">
        <v>103</v>
      </c>
      <c r="C173" t="s">
        <v>1789</v>
      </c>
      <c r="D173" t="s">
        <v>1787</v>
      </c>
      <c r="E173" t="s">
        <v>825</v>
      </c>
      <c r="F173" t="s">
        <v>13</v>
      </c>
      <c r="G173" s="12"/>
      <c r="H173" s="12"/>
      <c r="I173" s="12"/>
      <c r="J173" s="12"/>
      <c r="K173" s="12"/>
      <c r="L173" s="12"/>
      <c r="M173" s="12"/>
      <c r="N173" s="12"/>
      <c r="R173" s="125" t="s">
        <v>2125</v>
      </c>
    </row>
    <row r="174" spans="1:18" x14ac:dyDescent="0.3">
      <c r="A174" t="s">
        <v>824</v>
      </c>
      <c r="B174" s="125">
        <v>103</v>
      </c>
      <c r="C174" t="s">
        <v>246</v>
      </c>
      <c r="D174" t="s">
        <v>247</v>
      </c>
      <c r="E174" t="s">
        <v>825</v>
      </c>
      <c r="F174" t="s">
        <v>13</v>
      </c>
      <c r="G174" s="12">
        <v>0</v>
      </c>
      <c r="H174" s="12">
        <v>0</v>
      </c>
      <c r="I174" s="12">
        <v>48192.000000000015</v>
      </c>
      <c r="J174" s="12">
        <v>0</v>
      </c>
      <c r="K174" s="12">
        <v>0</v>
      </c>
      <c r="L174" s="12">
        <v>0</v>
      </c>
      <c r="M174" s="12">
        <v>0</v>
      </c>
      <c r="N174" s="12">
        <v>48192.000000000015</v>
      </c>
      <c r="O174" t="s">
        <v>549</v>
      </c>
      <c r="P174">
        <v>12</v>
      </c>
      <c r="Q174" t="s">
        <v>930</v>
      </c>
    </row>
    <row r="175" spans="1:18" x14ac:dyDescent="0.3">
      <c r="A175" t="s">
        <v>826</v>
      </c>
      <c r="B175" s="125">
        <v>103</v>
      </c>
      <c r="C175" t="s">
        <v>246</v>
      </c>
      <c r="D175" t="s">
        <v>248</v>
      </c>
      <c r="E175" t="s">
        <v>825</v>
      </c>
      <c r="F175" t="s">
        <v>13</v>
      </c>
      <c r="G175" s="12">
        <v>0</v>
      </c>
      <c r="H175" s="12">
        <v>0</v>
      </c>
      <c r="I175" s="12">
        <v>23221</v>
      </c>
      <c r="J175" s="12">
        <v>0</v>
      </c>
      <c r="K175" s="12">
        <v>0</v>
      </c>
      <c r="L175" s="12">
        <v>0</v>
      </c>
      <c r="M175" s="12">
        <v>0</v>
      </c>
      <c r="N175" s="12">
        <v>23221</v>
      </c>
      <c r="O175" t="s">
        <v>549</v>
      </c>
      <c r="P175">
        <v>12</v>
      </c>
      <c r="Q175" t="s">
        <v>930</v>
      </c>
    </row>
    <row r="176" spans="1:18" x14ac:dyDescent="0.3">
      <c r="A176" t="s">
        <v>827</v>
      </c>
      <c r="B176" s="125">
        <v>103</v>
      </c>
      <c r="C176" t="s">
        <v>246</v>
      </c>
      <c r="D176" t="s">
        <v>251</v>
      </c>
      <c r="E176" t="s">
        <v>825</v>
      </c>
      <c r="F176" t="s">
        <v>13</v>
      </c>
      <c r="G176" s="12">
        <v>0</v>
      </c>
      <c r="H176" s="12">
        <v>-105.99999999999999</v>
      </c>
      <c r="I176" s="12">
        <v>0</v>
      </c>
      <c r="J176" s="12">
        <v>0</v>
      </c>
      <c r="K176" s="12">
        <v>0</v>
      </c>
      <c r="L176" s="12">
        <v>0</v>
      </c>
      <c r="M176" s="12">
        <v>0</v>
      </c>
      <c r="N176" s="12">
        <v>-105.99999999999999</v>
      </c>
      <c r="O176" t="s">
        <v>549</v>
      </c>
      <c r="P176">
        <v>12</v>
      </c>
      <c r="Q176" t="s">
        <v>930</v>
      </c>
    </row>
    <row r="177" spans="1:18" x14ac:dyDescent="0.3">
      <c r="A177" t="s">
        <v>828</v>
      </c>
      <c r="B177" s="125">
        <v>103</v>
      </c>
      <c r="C177" t="s">
        <v>246</v>
      </c>
      <c r="D177" t="s">
        <v>249</v>
      </c>
      <c r="E177" t="s">
        <v>825</v>
      </c>
      <c r="F177" t="s">
        <v>13</v>
      </c>
      <c r="G177" s="12">
        <v>0</v>
      </c>
      <c r="H177" s="12">
        <v>0</v>
      </c>
      <c r="I177" s="12">
        <v>14462</v>
      </c>
      <c r="J177" s="12">
        <v>0</v>
      </c>
      <c r="K177" s="12">
        <v>0</v>
      </c>
      <c r="L177" s="12">
        <v>0</v>
      </c>
      <c r="M177" s="12">
        <v>0</v>
      </c>
      <c r="N177" s="12">
        <v>14462</v>
      </c>
      <c r="O177" t="s">
        <v>549</v>
      </c>
      <c r="P177">
        <v>12</v>
      </c>
      <c r="Q177" t="s">
        <v>930</v>
      </c>
    </row>
    <row r="178" spans="1:18" x14ac:dyDescent="0.3">
      <c r="A178" t="s">
        <v>950</v>
      </c>
      <c r="B178" s="125">
        <v>103</v>
      </c>
      <c r="C178" t="s">
        <v>345</v>
      </c>
      <c r="D178" t="s">
        <v>250</v>
      </c>
      <c r="E178" t="s">
        <v>825</v>
      </c>
      <c r="F178" t="s">
        <v>13</v>
      </c>
      <c r="G178" s="12">
        <v>0</v>
      </c>
      <c r="H178" s="12">
        <v>0</v>
      </c>
      <c r="I178" s="12">
        <v>81117</v>
      </c>
      <c r="J178" s="12">
        <v>0</v>
      </c>
      <c r="K178" s="12">
        <v>0</v>
      </c>
      <c r="L178" s="12">
        <v>0</v>
      </c>
      <c r="M178" s="12">
        <v>0</v>
      </c>
      <c r="N178" s="12">
        <v>81117</v>
      </c>
      <c r="O178" t="s">
        <v>549</v>
      </c>
      <c r="P178">
        <v>12</v>
      </c>
      <c r="Q178" t="s">
        <v>930</v>
      </c>
    </row>
    <row r="179" spans="1:18" x14ac:dyDescent="0.3">
      <c r="A179" t="s">
        <v>829</v>
      </c>
      <c r="B179" s="125">
        <v>103</v>
      </c>
      <c r="C179" t="s">
        <v>246</v>
      </c>
      <c r="D179" t="s">
        <v>830</v>
      </c>
      <c r="E179" t="s">
        <v>825</v>
      </c>
      <c r="F179" t="s">
        <v>13</v>
      </c>
      <c r="G179" s="12">
        <v>0</v>
      </c>
      <c r="H179" s="12">
        <v>0</v>
      </c>
      <c r="I179" s="12">
        <v>10841</v>
      </c>
      <c r="J179" s="12">
        <v>0</v>
      </c>
      <c r="K179" s="12">
        <v>0</v>
      </c>
      <c r="L179" s="12">
        <v>0</v>
      </c>
      <c r="M179" s="12">
        <v>0</v>
      </c>
      <c r="N179" s="12">
        <v>10841</v>
      </c>
      <c r="O179" t="s">
        <v>549</v>
      </c>
      <c r="P179">
        <v>12</v>
      </c>
      <c r="Q179" t="s">
        <v>930</v>
      </c>
    </row>
    <row r="180" spans="1:18" x14ac:dyDescent="0.3">
      <c r="A180" t="s">
        <v>831</v>
      </c>
      <c r="B180" s="125">
        <v>289</v>
      </c>
      <c r="C180" t="s">
        <v>1353</v>
      </c>
      <c r="D180" t="s">
        <v>253</v>
      </c>
      <c r="E180" t="s">
        <v>832</v>
      </c>
      <c r="F180" t="s">
        <v>4</v>
      </c>
      <c r="G180" s="12">
        <v>0</v>
      </c>
      <c r="H180" s="12">
        <v>846</v>
      </c>
      <c r="I180" s="12">
        <v>3483</v>
      </c>
      <c r="J180" s="12">
        <v>0</v>
      </c>
      <c r="K180" s="12">
        <v>0</v>
      </c>
      <c r="L180" s="12">
        <v>0</v>
      </c>
      <c r="M180" s="12">
        <v>0</v>
      </c>
      <c r="N180" s="12">
        <v>4329</v>
      </c>
      <c r="O180" t="s">
        <v>549</v>
      </c>
      <c r="P180">
        <v>24</v>
      </c>
      <c r="Q180" t="s">
        <v>253</v>
      </c>
    </row>
    <row r="181" spans="1:18" x14ac:dyDescent="0.3">
      <c r="A181" t="s">
        <v>833</v>
      </c>
      <c r="B181" s="125">
        <v>446</v>
      </c>
      <c r="C181" t="s">
        <v>400</v>
      </c>
      <c r="D181" t="s">
        <v>401</v>
      </c>
      <c r="E181" t="s">
        <v>834</v>
      </c>
      <c r="F181" t="s">
        <v>9</v>
      </c>
      <c r="G181" s="12">
        <v>0</v>
      </c>
      <c r="H181" s="12">
        <v>1345.0979999999997</v>
      </c>
      <c r="I181" s="12">
        <v>0</v>
      </c>
      <c r="J181" s="12">
        <v>0</v>
      </c>
      <c r="K181" s="12">
        <v>672.35400000000004</v>
      </c>
      <c r="L181" s="12">
        <v>0</v>
      </c>
      <c r="M181" s="12">
        <v>0</v>
      </c>
      <c r="N181" s="12">
        <v>2017.4519999999998</v>
      </c>
      <c r="O181" t="s">
        <v>514</v>
      </c>
      <c r="P181">
        <v>24</v>
      </c>
      <c r="Q181" t="s">
        <v>401</v>
      </c>
    </row>
    <row r="182" spans="1:18" x14ac:dyDescent="0.3">
      <c r="A182" t="s">
        <v>835</v>
      </c>
      <c r="B182" s="125">
        <v>16</v>
      </c>
      <c r="C182" t="s">
        <v>256</v>
      </c>
      <c r="D182" t="s">
        <v>836</v>
      </c>
      <c r="E182" t="s">
        <v>837</v>
      </c>
      <c r="F182" t="s">
        <v>8</v>
      </c>
      <c r="G182" s="12">
        <v>0</v>
      </c>
      <c r="H182" s="12">
        <v>0</v>
      </c>
      <c r="I182" s="12">
        <v>0</v>
      </c>
      <c r="J182" s="12">
        <v>0</v>
      </c>
      <c r="K182" s="12">
        <v>0</v>
      </c>
      <c r="L182" s="12">
        <v>0</v>
      </c>
      <c r="M182" s="12">
        <v>-246.00000000000003</v>
      </c>
      <c r="N182" s="12">
        <v>-246.00000000000003</v>
      </c>
      <c r="O182" t="s">
        <v>549</v>
      </c>
      <c r="P182">
        <v>12</v>
      </c>
      <c r="Q182" t="s">
        <v>838</v>
      </c>
    </row>
    <row r="183" spans="1:18" x14ac:dyDescent="0.3">
      <c r="A183" t="s">
        <v>839</v>
      </c>
      <c r="B183" s="125">
        <v>16</v>
      </c>
      <c r="C183" t="s">
        <v>256</v>
      </c>
      <c r="D183" t="s">
        <v>840</v>
      </c>
      <c r="E183" t="s">
        <v>837</v>
      </c>
      <c r="F183" t="s">
        <v>8</v>
      </c>
      <c r="G183" s="12">
        <v>0</v>
      </c>
      <c r="H183" s="12">
        <v>0</v>
      </c>
      <c r="I183" s="12">
        <v>0</v>
      </c>
      <c r="J183" s="12">
        <v>0</v>
      </c>
      <c r="K183" s="12">
        <v>0</v>
      </c>
      <c r="L183" s="12">
        <v>-291</v>
      </c>
      <c r="M183" s="12">
        <v>0</v>
      </c>
      <c r="N183" s="12">
        <v>-291</v>
      </c>
      <c r="O183" t="s">
        <v>549</v>
      </c>
      <c r="P183">
        <v>12</v>
      </c>
      <c r="Q183" t="s">
        <v>838</v>
      </c>
    </row>
    <row r="184" spans="1:18" x14ac:dyDescent="0.3">
      <c r="A184" t="s">
        <v>841</v>
      </c>
      <c r="B184" s="125">
        <v>16</v>
      </c>
      <c r="C184" t="s">
        <v>256</v>
      </c>
      <c r="D184" t="s">
        <v>842</v>
      </c>
      <c r="E184" t="s">
        <v>837</v>
      </c>
      <c r="F184" t="s">
        <v>8</v>
      </c>
      <c r="G184" s="12">
        <v>0</v>
      </c>
      <c r="H184" s="12">
        <v>0</v>
      </c>
      <c r="I184" s="12">
        <v>0</v>
      </c>
      <c r="J184" s="12">
        <v>0</v>
      </c>
      <c r="K184" s="12">
        <v>0</v>
      </c>
      <c r="L184" s="12">
        <v>0</v>
      </c>
      <c r="M184" s="12">
        <v>0</v>
      </c>
      <c r="N184" s="12">
        <v>0</v>
      </c>
      <c r="O184" t="s">
        <v>549</v>
      </c>
      <c r="P184">
        <v>12</v>
      </c>
      <c r="Q184" t="s">
        <v>838</v>
      </c>
    </row>
    <row r="185" spans="1:18" x14ac:dyDescent="0.3">
      <c r="A185" t="s">
        <v>843</v>
      </c>
      <c r="B185" s="125">
        <v>16</v>
      </c>
      <c r="C185" t="s">
        <v>256</v>
      </c>
      <c r="D185" t="s">
        <v>844</v>
      </c>
      <c r="E185" t="s">
        <v>837</v>
      </c>
      <c r="F185" t="s">
        <v>8</v>
      </c>
      <c r="G185" s="12">
        <v>0</v>
      </c>
      <c r="H185" s="12">
        <v>0</v>
      </c>
      <c r="I185" s="12">
        <v>0</v>
      </c>
      <c r="J185" s="12">
        <v>0</v>
      </c>
      <c r="K185" s="12">
        <v>0</v>
      </c>
      <c r="L185" s="12">
        <v>0</v>
      </c>
      <c r="M185" s="12">
        <v>0</v>
      </c>
      <c r="N185" s="12">
        <v>0</v>
      </c>
      <c r="O185" t="s">
        <v>549</v>
      </c>
      <c r="P185">
        <v>12</v>
      </c>
      <c r="Q185" t="s">
        <v>838</v>
      </c>
    </row>
    <row r="186" spans="1:18" x14ac:dyDescent="0.3">
      <c r="A186" t="s">
        <v>845</v>
      </c>
      <c r="B186" s="125">
        <v>16</v>
      </c>
      <c r="C186" t="s">
        <v>256</v>
      </c>
      <c r="D186" t="s">
        <v>846</v>
      </c>
      <c r="E186" t="s">
        <v>837</v>
      </c>
      <c r="F186" t="s">
        <v>8</v>
      </c>
      <c r="G186" s="12">
        <v>0</v>
      </c>
      <c r="H186" s="12">
        <v>0</v>
      </c>
      <c r="I186" s="12">
        <v>0</v>
      </c>
      <c r="J186" s="12">
        <v>0</v>
      </c>
      <c r="K186" s="12">
        <v>25237.999999999996</v>
      </c>
      <c r="L186" s="12">
        <v>0</v>
      </c>
      <c r="M186" s="12">
        <v>0</v>
      </c>
      <c r="N186" s="12">
        <v>25237.999999999996</v>
      </c>
      <c r="O186" t="s">
        <v>549</v>
      </c>
      <c r="P186">
        <v>12</v>
      </c>
      <c r="Q186" t="s">
        <v>838</v>
      </c>
    </row>
    <row r="187" spans="1:18" x14ac:dyDescent="0.3">
      <c r="A187" t="s">
        <v>1271</v>
      </c>
      <c r="B187" s="125">
        <v>16</v>
      </c>
      <c r="C187" t="s">
        <v>256</v>
      </c>
      <c r="D187" t="s">
        <v>1309</v>
      </c>
      <c r="E187" t="s">
        <v>837</v>
      </c>
      <c r="F187" t="s">
        <v>8</v>
      </c>
      <c r="G187" s="12"/>
      <c r="H187" s="12"/>
      <c r="I187" s="12"/>
      <c r="J187" s="12"/>
      <c r="K187" s="12"/>
      <c r="L187" s="12"/>
      <c r="M187" s="12"/>
      <c r="N187" s="12"/>
      <c r="R187" s="125" t="s">
        <v>2125</v>
      </c>
    </row>
    <row r="188" spans="1:18" x14ac:dyDescent="0.3">
      <c r="A188" t="s">
        <v>847</v>
      </c>
      <c r="B188" s="125">
        <v>16</v>
      </c>
      <c r="C188" t="s">
        <v>256</v>
      </c>
      <c r="D188" t="s">
        <v>848</v>
      </c>
      <c r="E188" t="s">
        <v>837</v>
      </c>
      <c r="F188" t="s">
        <v>8</v>
      </c>
      <c r="G188" s="12">
        <v>0</v>
      </c>
      <c r="H188" s="12">
        <v>3.9999999999999996</v>
      </c>
      <c r="I188" s="12">
        <v>0</v>
      </c>
      <c r="J188" s="12">
        <v>0</v>
      </c>
      <c r="K188" s="12">
        <v>0</v>
      </c>
      <c r="L188" s="12">
        <v>0</v>
      </c>
      <c r="M188" s="12">
        <v>0</v>
      </c>
      <c r="N188" s="12">
        <v>3.9999999999999996</v>
      </c>
      <c r="O188" t="s">
        <v>549</v>
      </c>
      <c r="P188">
        <v>12</v>
      </c>
      <c r="Q188" t="s">
        <v>838</v>
      </c>
    </row>
    <row r="189" spans="1:18" x14ac:dyDescent="0.3">
      <c r="A189" t="s">
        <v>849</v>
      </c>
      <c r="B189" s="125">
        <v>16</v>
      </c>
      <c r="C189" t="s">
        <v>256</v>
      </c>
      <c r="D189" t="s">
        <v>850</v>
      </c>
      <c r="E189" t="s">
        <v>837</v>
      </c>
      <c r="F189" t="s">
        <v>8</v>
      </c>
      <c r="G189" s="12">
        <v>0</v>
      </c>
      <c r="H189" s="12">
        <v>0</v>
      </c>
      <c r="I189" s="12">
        <v>132333</v>
      </c>
      <c r="J189" s="12">
        <v>0</v>
      </c>
      <c r="K189" s="12">
        <v>0</v>
      </c>
      <c r="L189" s="12">
        <v>0</v>
      </c>
      <c r="M189" s="12">
        <v>0</v>
      </c>
      <c r="N189" s="12">
        <v>132333</v>
      </c>
      <c r="O189" t="s">
        <v>549</v>
      </c>
      <c r="P189">
        <v>12</v>
      </c>
      <c r="Q189" t="s">
        <v>838</v>
      </c>
    </row>
    <row r="190" spans="1:18" x14ac:dyDescent="0.3">
      <c r="A190" t="s">
        <v>851</v>
      </c>
      <c r="B190" s="125">
        <v>660</v>
      </c>
      <c r="C190" t="s">
        <v>257</v>
      </c>
      <c r="D190" t="s">
        <v>258</v>
      </c>
      <c r="E190" t="s">
        <v>852</v>
      </c>
      <c r="F190" t="s">
        <v>6</v>
      </c>
      <c r="G190" s="12">
        <v>0</v>
      </c>
      <c r="H190" s="12">
        <v>498.7</v>
      </c>
      <c r="I190" s="12">
        <v>0</v>
      </c>
      <c r="J190" s="12">
        <v>0</v>
      </c>
      <c r="K190" s="12">
        <v>18.141999999999999</v>
      </c>
      <c r="L190" s="12">
        <v>0</v>
      </c>
      <c r="M190" s="12">
        <v>0</v>
      </c>
      <c r="N190" s="12">
        <v>516.8420000000001</v>
      </c>
      <c r="O190" t="s">
        <v>514</v>
      </c>
      <c r="P190">
        <v>20</v>
      </c>
      <c r="Q190" t="s">
        <v>258</v>
      </c>
    </row>
    <row r="191" spans="1:18" x14ac:dyDescent="0.3">
      <c r="A191" t="s">
        <v>853</v>
      </c>
      <c r="B191" s="125">
        <v>17</v>
      </c>
      <c r="C191" t="s">
        <v>259</v>
      </c>
      <c r="D191" t="s">
        <v>260</v>
      </c>
      <c r="E191" t="s">
        <v>854</v>
      </c>
      <c r="F191" t="s">
        <v>11</v>
      </c>
      <c r="G191" s="12">
        <v>0</v>
      </c>
      <c r="H191" s="12">
        <v>18343.458000000002</v>
      </c>
      <c r="I191" s="12">
        <v>0</v>
      </c>
      <c r="J191" s="12">
        <v>594.16300000000012</v>
      </c>
      <c r="K191" s="12">
        <v>2583.924</v>
      </c>
      <c r="L191" s="12">
        <v>0</v>
      </c>
      <c r="M191" s="12">
        <v>0</v>
      </c>
      <c r="N191" s="12">
        <v>21521.544999999998</v>
      </c>
      <c r="O191" t="s">
        <v>514</v>
      </c>
      <c r="P191">
        <v>36</v>
      </c>
      <c r="Q191" t="s">
        <v>260</v>
      </c>
    </row>
    <row r="192" spans="1:18" x14ac:dyDescent="0.3">
      <c r="A192" t="s">
        <v>855</v>
      </c>
      <c r="B192" s="125">
        <v>687</v>
      </c>
      <c r="C192" t="s">
        <v>261</v>
      </c>
      <c r="D192" t="s">
        <v>262</v>
      </c>
      <c r="E192" t="s">
        <v>856</v>
      </c>
      <c r="F192" t="s">
        <v>14</v>
      </c>
      <c r="G192" s="12">
        <v>0</v>
      </c>
      <c r="H192" s="12">
        <v>192.95400000000001</v>
      </c>
      <c r="I192" s="12">
        <v>0</v>
      </c>
      <c r="J192" s="12">
        <v>0</v>
      </c>
      <c r="K192" s="12">
        <v>0</v>
      </c>
      <c r="L192" s="12">
        <v>0</v>
      </c>
      <c r="M192" s="12">
        <v>0</v>
      </c>
      <c r="N192" s="12">
        <v>192.95400000000001</v>
      </c>
      <c r="O192" t="s">
        <v>514</v>
      </c>
      <c r="P192">
        <v>4</v>
      </c>
      <c r="Q192" t="s">
        <v>262</v>
      </c>
    </row>
    <row r="193" spans="1:18" x14ac:dyDescent="0.3">
      <c r="A193" t="s">
        <v>857</v>
      </c>
      <c r="B193" s="125">
        <v>281</v>
      </c>
      <c r="C193" t="s">
        <v>263</v>
      </c>
      <c r="D193" t="s">
        <v>264</v>
      </c>
      <c r="E193" t="s">
        <v>858</v>
      </c>
      <c r="F193" t="s">
        <v>9</v>
      </c>
      <c r="G193" s="12">
        <v>0</v>
      </c>
      <c r="H193" s="12">
        <v>1800.5380000000002</v>
      </c>
      <c r="I193" s="12">
        <v>0</v>
      </c>
      <c r="J193" s="12">
        <v>0</v>
      </c>
      <c r="K193" s="12">
        <v>0</v>
      </c>
      <c r="L193" s="12">
        <v>0</v>
      </c>
      <c r="M193" s="12">
        <v>0</v>
      </c>
      <c r="N193" s="12">
        <v>1800.5380000000002</v>
      </c>
      <c r="O193" t="s">
        <v>514</v>
      </c>
      <c r="P193">
        <v>12</v>
      </c>
      <c r="Q193" t="s">
        <v>264</v>
      </c>
    </row>
    <row r="194" spans="1:18" x14ac:dyDescent="0.3">
      <c r="A194" t="s">
        <v>859</v>
      </c>
      <c r="B194" s="125">
        <v>376</v>
      </c>
      <c r="C194" t="s">
        <v>265</v>
      </c>
      <c r="D194" t="s">
        <v>266</v>
      </c>
      <c r="E194" t="s">
        <v>860</v>
      </c>
      <c r="F194" t="s">
        <v>9</v>
      </c>
      <c r="G194" s="12">
        <v>0</v>
      </c>
      <c r="H194" s="12">
        <v>1143.82</v>
      </c>
      <c r="I194" s="12">
        <v>0</v>
      </c>
      <c r="J194" s="12">
        <v>0</v>
      </c>
      <c r="K194" s="12">
        <v>69.736999999999995</v>
      </c>
      <c r="L194" s="12">
        <v>0</v>
      </c>
      <c r="M194" s="12">
        <v>0</v>
      </c>
      <c r="N194" s="12">
        <v>1213.557</v>
      </c>
      <c r="O194" t="s">
        <v>514</v>
      </c>
      <c r="P194">
        <v>16</v>
      </c>
      <c r="Q194" t="s">
        <v>266</v>
      </c>
    </row>
    <row r="195" spans="1:18" x14ac:dyDescent="0.3">
      <c r="A195" t="s">
        <v>861</v>
      </c>
      <c r="C195" t="s">
        <v>267</v>
      </c>
      <c r="D195" t="s">
        <v>268</v>
      </c>
      <c r="E195" t="s">
        <v>862</v>
      </c>
      <c r="F195" t="s">
        <v>8</v>
      </c>
      <c r="G195" s="12"/>
      <c r="H195" s="12"/>
      <c r="I195" s="12"/>
      <c r="J195" s="12"/>
      <c r="K195" s="12"/>
      <c r="L195" s="12"/>
      <c r="M195" s="12"/>
      <c r="N195" s="12"/>
      <c r="R195" s="125" t="s">
        <v>2125</v>
      </c>
    </row>
    <row r="196" spans="1:18" x14ac:dyDescent="0.3">
      <c r="A196" t="s">
        <v>863</v>
      </c>
      <c r="B196" s="125">
        <v>330</v>
      </c>
      <c r="C196" t="s">
        <v>269</v>
      </c>
      <c r="D196" t="s">
        <v>270</v>
      </c>
      <c r="E196" t="s">
        <v>864</v>
      </c>
      <c r="F196" t="s">
        <v>6</v>
      </c>
      <c r="G196" s="12">
        <v>0</v>
      </c>
      <c r="H196" s="12">
        <v>458.71</v>
      </c>
      <c r="I196" s="12">
        <v>0</v>
      </c>
      <c r="J196" s="12">
        <v>0</v>
      </c>
      <c r="K196" s="12">
        <v>0</v>
      </c>
      <c r="L196" s="12">
        <v>0</v>
      </c>
      <c r="M196" s="12">
        <v>0</v>
      </c>
      <c r="N196" s="12">
        <v>458.71</v>
      </c>
      <c r="O196" t="s">
        <v>514</v>
      </c>
      <c r="P196">
        <v>11</v>
      </c>
      <c r="Q196" t="s">
        <v>270</v>
      </c>
    </row>
    <row r="197" spans="1:18" x14ac:dyDescent="0.3">
      <c r="A197" t="s">
        <v>865</v>
      </c>
      <c r="B197" s="125">
        <v>570</v>
      </c>
      <c r="C197" t="s">
        <v>402</v>
      </c>
      <c r="D197" t="s">
        <v>403</v>
      </c>
      <c r="E197" t="s">
        <v>866</v>
      </c>
      <c r="F197" t="s">
        <v>9</v>
      </c>
      <c r="G197" s="12">
        <v>0</v>
      </c>
      <c r="H197" s="12">
        <v>3.859</v>
      </c>
      <c r="I197" s="12">
        <v>0</v>
      </c>
      <c r="J197" s="12">
        <v>0</v>
      </c>
      <c r="K197" s="12">
        <v>0</v>
      </c>
      <c r="L197" s="12">
        <v>0</v>
      </c>
      <c r="M197" s="12">
        <v>0</v>
      </c>
      <c r="N197" s="12">
        <v>3.859</v>
      </c>
      <c r="O197" t="s">
        <v>514</v>
      </c>
      <c r="P197">
        <v>1</v>
      </c>
      <c r="Q197" t="s">
        <v>403</v>
      </c>
    </row>
    <row r="198" spans="1:18" x14ac:dyDescent="0.3">
      <c r="A198" t="s">
        <v>867</v>
      </c>
      <c r="B198" s="125">
        <v>321</v>
      </c>
      <c r="C198" t="s">
        <v>271</v>
      </c>
      <c r="D198" t="s">
        <v>272</v>
      </c>
      <c r="E198" t="s">
        <v>868</v>
      </c>
      <c r="F198" t="s">
        <v>6</v>
      </c>
      <c r="G198" s="12">
        <v>0</v>
      </c>
      <c r="H198" s="12">
        <v>590.56399999999996</v>
      </c>
      <c r="I198" s="12">
        <v>0</v>
      </c>
      <c r="J198" s="12">
        <v>0</v>
      </c>
      <c r="K198" s="12">
        <v>0</v>
      </c>
      <c r="L198" s="12">
        <v>0</v>
      </c>
      <c r="M198" s="12">
        <v>0</v>
      </c>
      <c r="N198" s="12">
        <v>590.56399999999996</v>
      </c>
      <c r="O198" t="s">
        <v>514</v>
      </c>
      <c r="P198">
        <v>5</v>
      </c>
      <c r="Q198" t="s">
        <v>272</v>
      </c>
    </row>
    <row r="199" spans="1:18" x14ac:dyDescent="0.3">
      <c r="A199" t="s">
        <v>869</v>
      </c>
      <c r="B199" s="125">
        <v>18</v>
      </c>
      <c r="C199" t="s">
        <v>870</v>
      </c>
      <c r="D199" t="s">
        <v>871</v>
      </c>
      <c r="E199" t="s">
        <v>561</v>
      </c>
      <c r="F199" t="s">
        <v>12</v>
      </c>
      <c r="G199" s="12">
        <v>0</v>
      </c>
      <c r="H199" s="12">
        <v>678551.99999999988</v>
      </c>
      <c r="I199" s="12">
        <v>0</v>
      </c>
      <c r="J199" s="12">
        <v>0</v>
      </c>
      <c r="K199" s="12">
        <v>0</v>
      </c>
      <c r="L199" s="12">
        <v>0</v>
      </c>
      <c r="M199" s="12">
        <v>0</v>
      </c>
      <c r="N199" s="12">
        <v>678551.99999999988</v>
      </c>
      <c r="O199" t="s">
        <v>549</v>
      </c>
      <c r="P199">
        <v>12</v>
      </c>
      <c r="Q199">
        <v>0</v>
      </c>
    </row>
    <row r="200" spans="1:18" x14ac:dyDescent="0.3">
      <c r="A200" t="s">
        <v>872</v>
      </c>
      <c r="B200" s="125">
        <v>44</v>
      </c>
      <c r="C200" t="s">
        <v>273</v>
      </c>
      <c r="D200" t="s">
        <v>274</v>
      </c>
      <c r="E200" t="s">
        <v>873</v>
      </c>
      <c r="F200" t="s">
        <v>14</v>
      </c>
      <c r="G200" s="12">
        <v>0</v>
      </c>
      <c r="H200" s="12">
        <v>2160.1610000000001</v>
      </c>
      <c r="I200" s="12">
        <v>0</v>
      </c>
      <c r="J200" s="12">
        <v>0</v>
      </c>
      <c r="K200" s="12">
        <v>0</v>
      </c>
      <c r="L200" s="12">
        <v>0</v>
      </c>
      <c r="M200" s="12">
        <v>0</v>
      </c>
      <c r="N200" s="12">
        <v>2160.1610000000001</v>
      </c>
      <c r="O200" t="s">
        <v>514</v>
      </c>
      <c r="P200">
        <v>12</v>
      </c>
      <c r="Q200" t="s">
        <v>274</v>
      </c>
    </row>
    <row r="201" spans="1:18" x14ac:dyDescent="0.3">
      <c r="A201" t="s">
        <v>874</v>
      </c>
      <c r="B201" s="125">
        <v>0</v>
      </c>
      <c r="C201" t="s">
        <v>275</v>
      </c>
      <c r="D201" t="s">
        <v>276</v>
      </c>
      <c r="E201" t="s">
        <v>875</v>
      </c>
      <c r="F201" t="s">
        <v>13</v>
      </c>
      <c r="G201" s="12">
        <v>0</v>
      </c>
      <c r="H201" s="12">
        <v>760.00000000000011</v>
      </c>
      <c r="I201" s="12">
        <v>0</v>
      </c>
      <c r="J201" s="12">
        <v>0</v>
      </c>
      <c r="K201" s="12">
        <v>0</v>
      </c>
      <c r="L201" s="12">
        <v>0</v>
      </c>
      <c r="M201" s="12">
        <v>0</v>
      </c>
      <c r="N201" s="12">
        <v>760.00000000000011</v>
      </c>
      <c r="O201" t="s">
        <v>549</v>
      </c>
      <c r="P201">
        <v>12</v>
      </c>
      <c r="Q201" t="s">
        <v>277</v>
      </c>
    </row>
    <row r="202" spans="1:18" x14ac:dyDescent="0.3">
      <c r="A202" t="s">
        <v>876</v>
      </c>
      <c r="B202" s="125">
        <v>0</v>
      </c>
      <c r="C202" t="s">
        <v>275</v>
      </c>
      <c r="D202" t="s">
        <v>278</v>
      </c>
      <c r="E202" t="s">
        <v>875</v>
      </c>
      <c r="F202" t="s">
        <v>13</v>
      </c>
      <c r="G202" s="12">
        <v>0</v>
      </c>
      <c r="H202" s="12">
        <v>0</v>
      </c>
      <c r="I202" s="12">
        <v>3601.0000000000005</v>
      </c>
      <c r="J202" s="12">
        <v>0</v>
      </c>
      <c r="K202" s="12">
        <v>0</v>
      </c>
      <c r="L202" s="12">
        <v>0</v>
      </c>
      <c r="M202" s="12">
        <v>0</v>
      </c>
      <c r="N202" s="12">
        <v>3601.0000000000005</v>
      </c>
      <c r="O202" t="s">
        <v>549</v>
      </c>
      <c r="P202">
        <v>12</v>
      </c>
      <c r="Q202" t="s">
        <v>277</v>
      </c>
    </row>
    <row r="203" spans="1:18" x14ac:dyDescent="0.3">
      <c r="A203" t="s">
        <v>877</v>
      </c>
      <c r="B203" s="125">
        <v>0</v>
      </c>
      <c r="C203" t="s">
        <v>275</v>
      </c>
      <c r="D203" t="s">
        <v>279</v>
      </c>
      <c r="E203" t="s">
        <v>875</v>
      </c>
      <c r="F203" t="s">
        <v>13</v>
      </c>
      <c r="G203" s="12">
        <v>0</v>
      </c>
      <c r="H203" s="12">
        <v>0</v>
      </c>
      <c r="I203" s="12">
        <v>13956.000000000002</v>
      </c>
      <c r="J203" s="12">
        <v>0</v>
      </c>
      <c r="K203" s="12">
        <v>0</v>
      </c>
      <c r="L203" s="12">
        <v>0</v>
      </c>
      <c r="M203" s="12">
        <v>0</v>
      </c>
      <c r="N203" s="12">
        <v>13956.000000000002</v>
      </c>
      <c r="O203" t="s">
        <v>549</v>
      </c>
      <c r="P203">
        <v>12</v>
      </c>
      <c r="Q203" t="s">
        <v>277</v>
      </c>
    </row>
    <row r="204" spans="1:18" x14ac:dyDescent="0.3">
      <c r="A204" t="s">
        <v>878</v>
      </c>
      <c r="B204" s="125">
        <v>343</v>
      </c>
      <c r="C204" t="s">
        <v>280</v>
      </c>
      <c r="D204" t="s">
        <v>281</v>
      </c>
      <c r="E204" t="s">
        <v>879</v>
      </c>
      <c r="F204" t="s">
        <v>9</v>
      </c>
      <c r="G204" s="12">
        <v>0</v>
      </c>
      <c r="H204" s="12">
        <v>272.21699999999998</v>
      </c>
      <c r="I204" s="12">
        <v>0</v>
      </c>
      <c r="J204" s="12">
        <v>0</v>
      </c>
      <c r="K204" s="12">
        <v>0</v>
      </c>
      <c r="L204" s="12">
        <v>0</v>
      </c>
      <c r="M204" s="12">
        <v>0</v>
      </c>
      <c r="N204" s="12">
        <v>272.21699999999998</v>
      </c>
      <c r="O204" t="s">
        <v>514</v>
      </c>
      <c r="P204">
        <v>12</v>
      </c>
      <c r="Q204" t="s">
        <v>281</v>
      </c>
    </row>
    <row r="205" spans="1:18" x14ac:dyDescent="0.3">
      <c r="A205" t="s">
        <v>880</v>
      </c>
      <c r="B205" s="125">
        <v>343</v>
      </c>
      <c r="C205" t="s">
        <v>280</v>
      </c>
      <c r="D205" t="s">
        <v>282</v>
      </c>
      <c r="E205" t="s">
        <v>881</v>
      </c>
      <c r="F205" t="s">
        <v>9</v>
      </c>
      <c r="G205" s="12">
        <v>0</v>
      </c>
      <c r="H205" s="12">
        <v>290.72699999999998</v>
      </c>
      <c r="I205" s="12">
        <v>0</v>
      </c>
      <c r="J205" s="12">
        <v>0</v>
      </c>
      <c r="K205" s="12">
        <v>0</v>
      </c>
      <c r="L205" s="12">
        <v>0</v>
      </c>
      <c r="M205" s="12">
        <v>0</v>
      </c>
      <c r="N205" s="12">
        <v>290.72699999999998</v>
      </c>
      <c r="O205" t="s">
        <v>514</v>
      </c>
      <c r="P205">
        <v>11</v>
      </c>
      <c r="Q205" t="s">
        <v>282</v>
      </c>
    </row>
    <row r="206" spans="1:18" x14ac:dyDescent="0.3">
      <c r="A206" t="s">
        <v>882</v>
      </c>
      <c r="B206" s="125">
        <v>343</v>
      </c>
      <c r="C206" t="s">
        <v>280</v>
      </c>
      <c r="D206" t="s">
        <v>283</v>
      </c>
      <c r="E206" t="s">
        <v>883</v>
      </c>
      <c r="F206" t="s">
        <v>9</v>
      </c>
      <c r="G206" s="12">
        <v>0</v>
      </c>
      <c r="H206" s="12">
        <v>77.713000000000008</v>
      </c>
      <c r="I206" s="12">
        <v>0</v>
      </c>
      <c r="J206" s="12">
        <v>0</v>
      </c>
      <c r="K206" s="12">
        <v>0</v>
      </c>
      <c r="L206" s="12">
        <v>0</v>
      </c>
      <c r="M206" s="12">
        <v>0</v>
      </c>
      <c r="N206" s="12">
        <v>77.713000000000008</v>
      </c>
      <c r="O206" t="s">
        <v>514</v>
      </c>
      <c r="P206">
        <v>12</v>
      </c>
      <c r="Q206" t="s">
        <v>283</v>
      </c>
    </row>
    <row r="207" spans="1:18" x14ac:dyDescent="0.3">
      <c r="A207" t="s">
        <v>884</v>
      </c>
      <c r="B207" s="125">
        <v>343</v>
      </c>
      <c r="C207" t="s">
        <v>280</v>
      </c>
      <c r="D207" t="s">
        <v>284</v>
      </c>
      <c r="E207" t="s">
        <v>885</v>
      </c>
      <c r="F207" t="s">
        <v>9</v>
      </c>
      <c r="G207" s="12">
        <v>0</v>
      </c>
      <c r="H207" s="12">
        <v>295.12700000000001</v>
      </c>
      <c r="I207" s="12">
        <v>0</v>
      </c>
      <c r="J207" s="12">
        <v>0</v>
      </c>
      <c r="K207" s="12">
        <v>0</v>
      </c>
      <c r="L207" s="12">
        <v>0</v>
      </c>
      <c r="M207" s="12">
        <v>0</v>
      </c>
      <c r="N207" s="12">
        <v>295.12700000000001</v>
      </c>
      <c r="O207" t="s">
        <v>514</v>
      </c>
      <c r="P207">
        <v>12</v>
      </c>
      <c r="Q207" t="s">
        <v>284</v>
      </c>
    </row>
    <row r="208" spans="1:18" x14ac:dyDescent="0.3">
      <c r="A208" t="s">
        <v>886</v>
      </c>
      <c r="B208" s="125">
        <v>343</v>
      </c>
      <c r="C208" t="s">
        <v>280</v>
      </c>
      <c r="D208" t="s">
        <v>285</v>
      </c>
      <c r="E208" t="s">
        <v>887</v>
      </c>
      <c r="F208" t="s">
        <v>9</v>
      </c>
      <c r="G208" s="12">
        <v>0</v>
      </c>
      <c r="H208" s="12">
        <v>135.79799999999997</v>
      </c>
      <c r="I208" s="12">
        <v>0</v>
      </c>
      <c r="J208" s="12">
        <v>0</v>
      </c>
      <c r="K208" s="12">
        <v>0</v>
      </c>
      <c r="L208" s="12">
        <v>0</v>
      </c>
      <c r="M208" s="12">
        <v>0</v>
      </c>
      <c r="N208" s="12">
        <v>135.79799999999997</v>
      </c>
      <c r="O208" t="s">
        <v>514</v>
      </c>
      <c r="P208">
        <v>12</v>
      </c>
      <c r="Q208" t="s">
        <v>285</v>
      </c>
    </row>
    <row r="209" spans="1:18" x14ac:dyDescent="0.3">
      <c r="A209" t="s">
        <v>888</v>
      </c>
      <c r="B209" s="125">
        <v>22</v>
      </c>
      <c r="C209" t="s">
        <v>286</v>
      </c>
      <c r="D209" t="s">
        <v>890</v>
      </c>
      <c r="E209" t="s">
        <v>889</v>
      </c>
      <c r="F209" t="s">
        <v>6</v>
      </c>
      <c r="G209" s="12">
        <v>0</v>
      </c>
      <c r="H209" s="12">
        <v>24328.964</v>
      </c>
      <c r="I209" s="12">
        <v>0</v>
      </c>
      <c r="J209" s="12">
        <v>0</v>
      </c>
      <c r="K209" s="12">
        <v>0</v>
      </c>
      <c r="L209" s="12">
        <v>0</v>
      </c>
      <c r="M209" s="12">
        <v>0</v>
      </c>
      <c r="N209" s="12">
        <v>24328.964</v>
      </c>
      <c r="O209" t="s">
        <v>514</v>
      </c>
      <c r="P209">
        <v>12</v>
      </c>
      <c r="Q209" t="s">
        <v>890</v>
      </c>
    </row>
    <row r="210" spans="1:18" x14ac:dyDescent="0.3">
      <c r="A210" t="s">
        <v>1272</v>
      </c>
      <c r="C210" t="s">
        <v>288</v>
      </c>
      <c r="D210" t="s">
        <v>289</v>
      </c>
      <c r="E210" t="s">
        <v>607</v>
      </c>
      <c r="F210" t="s">
        <v>9</v>
      </c>
      <c r="G210" s="12"/>
      <c r="H210" s="12"/>
      <c r="I210" s="12"/>
      <c r="J210" s="12"/>
      <c r="K210" s="12"/>
      <c r="L210" s="12"/>
      <c r="M210" s="12"/>
      <c r="N210" s="12"/>
      <c r="R210" s="125" t="s">
        <v>2125</v>
      </c>
    </row>
    <row r="211" spans="1:18" x14ac:dyDescent="0.3">
      <c r="A211" t="s">
        <v>891</v>
      </c>
      <c r="B211" s="125">
        <v>625</v>
      </c>
      <c r="C211" t="s">
        <v>405</v>
      </c>
      <c r="D211" t="s">
        <v>406</v>
      </c>
      <c r="E211" t="s">
        <v>892</v>
      </c>
      <c r="F211" t="s">
        <v>9</v>
      </c>
      <c r="G211" s="12">
        <v>0</v>
      </c>
      <c r="H211" s="12">
        <v>1128.606</v>
      </c>
      <c r="I211" s="12">
        <v>0</v>
      </c>
      <c r="J211" s="12">
        <v>0</v>
      </c>
      <c r="K211" s="12">
        <v>0</v>
      </c>
      <c r="L211" s="12">
        <v>0</v>
      </c>
      <c r="M211" s="12">
        <v>0</v>
      </c>
      <c r="N211" s="12">
        <v>1128.606</v>
      </c>
      <c r="O211" t="s">
        <v>514</v>
      </c>
      <c r="P211">
        <v>12</v>
      </c>
      <c r="Q211" t="s">
        <v>406</v>
      </c>
    </row>
    <row r="212" spans="1:18" x14ac:dyDescent="0.3">
      <c r="A212" t="s">
        <v>893</v>
      </c>
      <c r="B212" s="125">
        <v>365</v>
      </c>
      <c r="C212" t="s">
        <v>290</v>
      </c>
      <c r="D212" t="s">
        <v>291</v>
      </c>
      <c r="E212" t="s">
        <v>894</v>
      </c>
      <c r="F212" t="s">
        <v>9</v>
      </c>
      <c r="G212" s="12">
        <v>0</v>
      </c>
      <c r="H212" s="12">
        <v>1184.1039999999998</v>
      </c>
      <c r="I212" s="12">
        <v>0</v>
      </c>
      <c r="J212" s="12">
        <v>0</v>
      </c>
      <c r="K212" s="12">
        <v>0</v>
      </c>
      <c r="L212" s="12">
        <v>0</v>
      </c>
      <c r="M212" s="12">
        <v>0</v>
      </c>
      <c r="N212" s="12">
        <v>1184.1039999999998</v>
      </c>
      <c r="O212" t="s">
        <v>514</v>
      </c>
      <c r="P212">
        <v>11</v>
      </c>
      <c r="Q212" t="s">
        <v>291</v>
      </c>
    </row>
    <row r="213" spans="1:18" x14ac:dyDescent="0.3">
      <c r="A213" t="s">
        <v>1013</v>
      </c>
      <c r="C213" t="s">
        <v>292</v>
      </c>
      <c r="D213" t="s">
        <v>293</v>
      </c>
      <c r="E213" t="s">
        <v>1014</v>
      </c>
      <c r="F213" t="s">
        <v>6</v>
      </c>
      <c r="G213" s="12"/>
      <c r="H213" s="12"/>
      <c r="I213" s="12"/>
      <c r="J213" s="12"/>
      <c r="K213" s="12"/>
      <c r="L213" s="12"/>
      <c r="M213" s="12"/>
      <c r="N213" s="12"/>
      <c r="R213" s="125" t="s">
        <v>2125</v>
      </c>
    </row>
    <row r="214" spans="1:18" x14ac:dyDescent="0.3">
      <c r="A214" t="s">
        <v>895</v>
      </c>
      <c r="B214" s="125">
        <v>340</v>
      </c>
      <c r="C214" t="s">
        <v>294</v>
      </c>
      <c r="D214" t="s">
        <v>295</v>
      </c>
      <c r="E214" t="s">
        <v>896</v>
      </c>
      <c r="F214" t="s">
        <v>4</v>
      </c>
      <c r="G214" s="12">
        <v>0</v>
      </c>
      <c r="H214" s="12">
        <v>303.65499999999997</v>
      </c>
      <c r="I214" s="12">
        <v>0</v>
      </c>
      <c r="J214" s="12">
        <v>0</v>
      </c>
      <c r="K214" s="12">
        <v>0</v>
      </c>
      <c r="L214" s="12">
        <v>0</v>
      </c>
      <c r="M214" s="12">
        <v>0</v>
      </c>
      <c r="N214" s="12">
        <v>303.65499999999997</v>
      </c>
      <c r="O214" t="s">
        <v>514</v>
      </c>
      <c r="P214">
        <v>12</v>
      </c>
      <c r="Q214" t="s">
        <v>295</v>
      </c>
    </row>
    <row r="215" spans="1:18" x14ac:dyDescent="0.3">
      <c r="A215" t="s">
        <v>897</v>
      </c>
      <c r="B215" s="125">
        <v>661</v>
      </c>
      <c r="C215" t="s">
        <v>296</v>
      </c>
      <c r="D215" t="s">
        <v>297</v>
      </c>
      <c r="E215" t="s">
        <v>898</v>
      </c>
      <c r="F215" t="s">
        <v>6</v>
      </c>
      <c r="G215" s="12">
        <v>0</v>
      </c>
      <c r="H215" s="12">
        <v>690.70700000000011</v>
      </c>
      <c r="I215" s="12">
        <v>0</v>
      </c>
      <c r="J215" s="12">
        <v>0</v>
      </c>
      <c r="K215" s="12">
        <v>0</v>
      </c>
      <c r="L215" s="12">
        <v>0</v>
      </c>
      <c r="M215" s="12">
        <v>0</v>
      </c>
      <c r="N215" s="12">
        <v>690.70700000000011</v>
      </c>
      <c r="O215" t="s">
        <v>514</v>
      </c>
      <c r="P215">
        <v>12</v>
      </c>
      <c r="Q215" t="s">
        <v>297</v>
      </c>
    </row>
    <row r="216" spans="1:18" x14ac:dyDescent="0.3">
      <c r="A216" t="s">
        <v>899</v>
      </c>
      <c r="B216" s="125">
        <v>416</v>
      </c>
      <c r="C216" t="s">
        <v>298</v>
      </c>
      <c r="D216" t="s">
        <v>299</v>
      </c>
      <c r="E216" t="s">
        <v>900</v>
      </c>
      <c r="F216" t="s">
        <v>14</v>
      </c>
      <c r="G216" s="12">
        <v>0</v>
      </c>
      <c r="H216" s="12">
        <v>432.96500000000003</v>
      </c>
      <c r="I216" s="12">
        <v>0</v>
      </c>
      <c r="J216" s="12">
        <v>0</v>
      </c>
      <c r="K216" s="12">
        <v>0</v>
      </c>
      <c r="L216" s="12">
        <v>0</v>
      </c>
      <c r="M216" s="12">
        <v>0</v>
      </c>
      <c r="N216" s="12">
        <v>432.96500000000003</v>
      </c>
      <c r="O216" t="s">
        <v>514</v>
      </c>
      <c r="P216">
        <v>9</v>
      </c>
      <c r="Q216" t="s">
        <v>299</v>
      </c>
    </row>
    <row r="217" spans="1:18" x14ac:dyDescent="0.3">
      <c r="A217" t="s">
        <v>901</v>
      </c>
      <c r="B217" s="125">
        <v>150</v>
      </c>
      <c r="C217" t="s">
        <v>300</v>
      </c>
      <c r="D217" t="s">
        <v>301</v>
      </c>
      <c r="E217" t="s">
        <v>902</v>
      </c>
      <c r="F217" t="s">
        <v>5</v>
      </c>
      <c r="G217" s="12">
        <v>0</v>
      </c>
      <c r="H217" s="12">
        <v>30208.678</v>
      </c>
      <c r="I217" s="12">
        <v>0</v>
      </c>
      <c r="J217" s="12">
        <v>0</v>
      </c>
      <c r="K217" s="12">
        <v>2026.2039999999997</v>
      </c>
      <c r="L217" s="12">
        <v>0</v>
      </c>
      <c r="M217" s="12">
        <v>0</v>
      </c>
      <c r="N217" s="12">
        <v>32234.881999999998</v>
      </c>
      <c r="O217" t="s">
        <v>514</v>
      </c>
      <c r="P217">
        <v>24</v>
      </c>
      <c r="Q217" t="s">
        <v>167</v>
      </c>
    </row>
    <row r="218" spans="1:18" x14ac:dyDescent="0.3">
      <c r="A218" t="s">
        <v>903</v>
      </c>
      <c r="B218" s="125">
        <v>254</v>
      </c>
      <c r="C218" t="s">
        <v>302</v>
      </c>
      <c r="D218" t="s">
        <v>303</v>
      </c>
      <c r="E218" t="s">
        <v>904</v>
      </c>
      <c r="F218" t="s">
        <v>10</v>
      </c>
      <c r="G218" s="12">
        <v>0</v>
      </c>
      <c r="H218" s="12">
        <v>4260</v>
      </c>
      <c r="I218" s="12">
        <v>0</v>
      </c>
      <c r="J218" s="12">
        <v>0</v>
      </c>
      <c r="K218" s="12">
        <v>0</v>
      </c>
      <c r="L218" s="12">
        <v>0</v>
      </c>
      <c r="M218" s="12">
        <v>0</v>
      </c>
      <c r="N218" s="12">
        <v>4260</v>
      </c>
      <c r="O218" t="s">
        <v>514</v>
      </c>
      <c r="P218">
        <v>12</v>
      </c>
      <c r="Q218" t="s">
        <v>303</v>
      </c>
    </row>
    <row r="219" spans="1:18" x14ac:dyDescent="0.3">
      <c r="A219" t="s">
        <v>905</v>
      </c>
      <c r="B219" s="125">
        <v>254</v>
      </c>
      <c r="C219" t="s">
        <v>302</v>
      </c>
      <c r="D219" t="s">
        <v>1355</v>
      </c>
      <c r="E219" t="s">
        <v>906</v>
      </c>
      <c r="F219" t="s">
        <v>10</v>
      </c>
      <c r="G219" s="12">
        <v>0</v>
      </c>
      <c r="H219" s="12">
        <v>2161.0000000000005</v>
      </c>
      <c r="I219" s="12">
        <v>0</v>
      </c>
      <c r="J219" s="12">
        <v>0</v>
      </c>
      <c r="K219" s="12">
        <v>0</v>
      </c>
      <c r="L219" s="12">
        <v>0</v>
      </c>
      <c r="M219" s="12">
        <v>0</v>
      </c>
      <c r="N219" s="12">
        <v>2161.0000000000005</v>
      </c>
      <c r="O219" t="s">
        <v>549</v>
      </c>
      <c r="P219">
        <v>12</v>
      </c>
      <c r="Q219" t="s">
        <v>304</v>
      </c>
    </row>
    <row r="220" spans="1:18" x14ac:dyDescent="0.3">
      <c r="A220" t="s">
        <v>907</v>
      </c>
      <c r="B220" s="125">
        <v>254</v>
      </c>
      <c r="C220" t="s">
        <v>302</v>
      </c>
      <c r="D220" t="s">
        <v>305</v>
      </c>
      <c r="E220" t="s">
        <v>908</v>
      </c>
      <c r="F220" t="s">
        <v>10</v>
      </c>
      <c r="G220" s="12">
        <v>0</v>
      </c>
      <c r="H220" s="12">
        <v>4655.9219999999996</v>
      </c>
      <c r="I220" s="12">
        <v>0</v>
      </c>
      <c r="J220" s="12">
        <v>0</v>
      </c>
      <c r="K220" s="12">
        <v>0</v>
      </c>
      <c r="L220" s="12">
        <v>0</v>
      </c>
      <c r="M220" s="12">
        <v>0</v>
      </c>
      <c r="N220" s="12">
        <v>4655.9219999999996</v>
      </c>
      <c r="O220" t="s">
        <v>514</v>
      </c>
      <c r="P220">
        <v>11</v>
      </c>
      <c r="Q220" t="s">
        <v>305</v>
      </c>
    </row>
    <row r="221" spans="1:18" x14ac:dyDescent="0.3">
      <c r="A221" t="s">
        <v>909</v>
      </c>
      <c r="B221" s="125">
        <v>254</v>
      </c>
      <c r="C221" t="s">
        <v>302</v>
      </c>
      <c r="D221" t="s">
        <v>1356</v>
      </c>
      <c r="E221" t="s">
        <v>910</v>
      </c>
      <c r="F221" t="s">
        <v>10</v>
      </c>
      <c r="G221" s="12">
        <v>0</v>
      </c>
      <c r="H221" s="12">
        <v>7329.0000000000009</v>
      </c>
      <c r="I221" s="12">
        <v>0</v>
      </c>
      <c r="J221" s="12">
        <v>0</v>
      </c>
      <c r="K221" s="12">
        <v>0</v>
      </c>
      <c r="L221" s="12">
        <v>0</v>
      </c>
      <c r="M221" s="12">
        <v>0</v>
      </c>
      <c r="N221" s="12">
        <v>7329.0000000000009</v>
      </c>
      <c r="O221" t="s">
        <v>549</v>
      </c>
      <c r="P221">
        <v>24</v>
      </c>
      <c r="Q221" t="s">
        <v>306</v>
      </c>
    </row>
    <row r="222" spans="1:18" x14ac:dyDescent="0.3">
      <c r="A222" t="s">
        <v>911</v>
      </c>
      <c r="B222" s="125">
        <v>254</v>
      </c>
      <c r="C222" t="s">
        <v>302</v>
      </c>
      <c r="D222" t="s">
        <v>1357</v>
      </c>
      <c r="E222" t="s">
        <v>912</v>
      </c>
      <c r="F222" t="s">
        <v>10</v>
      </c>
      <c r="G222" s="12">
        <v>0</v>
      </c>
      <c r="H222" s="12">
        <v>6468</v>
      </c>
      <c r="I222" s="12">
        <v>0</v>
      </c>
      <c r="J222" s="12">
        <v>0</v>
      </c>
      <c r="K222" s="12">
        <v>0</v>
      </c>
      <c r="L222" s="12">
        <v>0</v>
      </c>
      <c r="M222" s="12">
        <v>0</v>
      </c>
      <c r="N222" s="12">
        <v>6468</v>
      </c>
      <c r="O222" t="s">
        <v>549</v>
      </c>
      <c r="P222">
        <v>12</v>
      </c>
      <c r="Q222" t="s">
        <v>307</v>
      </c>
    </row>
    <row r="223" spans="1:18" x14ac:dyDescent="0.3">
      <c r="A223" t="s">
        <v>913</v>
      </c>
      <c r="B223" s="125">
        <v>254</v>
      </c>
      <c r="C223" t="s">
        <v>302</v>
      </c>
      <c r="D223" t="s">
        <v>308</v>
      </c>
      <c r="E223" t="s">
        <v>914</v>
      </c>
      <c r="F223" t="s">
        <v>10</v>
      </c>
      <c r="G223" s="12">
        <v>0</v>
      </c>
      <c r="H223" s="12">
        <v>3385.9029999999998</v>
      </c>
      <c r="I223" s="12">
        <v>0</v>
      </c>
      <c r="J223" s="12">
        <v>0</v>
      </c>
      <c r="K223" s="12">
        <v>0</v>
      </c>
      <c r="L223" s="12">
        <v>0</v>
      </c>
      <c r="M223" s="12">
        <v>0</v>
      </c>
      <c r="N223" s="12">
        <v>3385.9029999999998</v>
      </c>
      <c r="O223" t="s">
        <v>514</v>
      </c>
      <c r="P223">
        <v>11</v>
      </c>
      <c r="Q223" t="s">
        <v>308</v>
      </c>
    </row>
    <row r="224" spans="1:18" x14ac:dyDescent="0.3">
      <c r="A224" t="s">
        <v>915</v>
      </c>
      <c r="B224" s="125">
        <v>254</v>
      </c>
      <c r="C224" t="s">
        <v>302</v>
      </c>
      <c r="D224" t="s">
        <v>309</v>
      </c>
      <c r="E224" t="s">
        <v>916</v>
      </c>
      <c r="F224" t="s">
        <v>10</v>
      </c>
      <c r="G224" s="12">
        <v>0</v>
      </c>
      <c r="H224" s="12">
        <v>7342.9379999999992</v>
      </c>
      <c r="I224" s="12">
        <v>0</v>
      </c>
      <c r="J224" s="12">
        <v>0</v>
      </c>
      <c r="K224" s="12">
        <v>0</v>
      </c>
      <c r="L224" s="12">
        <v>0</v>
      </c>
      <c r="M224" s="12">
        <v>0</v>
      </c>
      <c r="N224" s="12">
        <v>7342.9379999999992</v>
      </c>
      <c r="O224" t="s">
        <v>514</v>
      </c>
      <c r="P224">
        <v>12</v>
      </c>
      <c r="Q224" t="s">
        <v>309</v>
      </c>
    </row>
    <row r="225" spans="1:18" x14ac:dyDescent="0.3">
      <c r="A225" t="s">
        <v>917</v>
      </c>
      <c r="B225" s="125">
        <v>408</v>
      </c>
      <c r="C225" t="s">
        <v>310</v>
      </c>
      <c r="D225" t="s">
        <v>311</v>
      </c>
      <c r="E225" t="s">
        <v>918</v>
      </c>
      <c r="F225" t="s">
        <v>9</v>
      </c>
      <c r="G225" s="12">
        <v>0</v>
      </c>
      <c r="H225" s="12">
        <v>869.1339999999999</v>
      </c>
      <c r="I225" s="12">
        <v>0</v>
      </c>
      <c r="J225" s="12">
        <v>0</v>
      </c>
      <c r="K225" s="12">
        <v>0</v>
      </c>
      <c r="L225" s="12">
        <v>0</v>
      </c>
      <c r="M225" s="12">
        <v>0</v>
      </c>
      <c r="N225" s="12">
        <v>869.1339999999999</v>
      </c>
      <c r="O225" t="s">
        <v>514</v>
      </c>
      <c r="P225">
        <v>12</v>
      </c>
      <c r="Q225" t="s">
        <v>311</v>
      </c>
    </row>
    <row r="226" spans="1:18" x14ac:dyDescent="0.3">
      <c r="A226" t="s">
        <v>919</v>
      </c>
      <c r="B226" s="125">
        <v>45</v>
      </c>
      <c r="C226" t="s">
        <v>312</v>
      </c>
      <c r="D226" t="s">
        <v>921</v>
      </c>
      <c r="E226" t="s">
        <v>920</v>
      </c>
      <c r="F226" t="s">
        <v>6</v>
      </c>
      <c r="G226" s="12">
        <v>0</v>
      </c>
      <c r="H226" s="12">
        <v>19099.985999999997</v>
      </c>
      <c r="I226" s="12">
        <v>0</v>
      </c>
      <c r="J226" s="12">
        <v>0</v>
      </c>
      <c r="K226" s="12">
        <v>0</v>
      </c>
      <c r="L226" s="12">
        <v>0</v>
      </c>
      <c r="M226" s="12">
        <v>0</v>
      </c>
      <c r="N226" s="12">
        <v>19099.985999999997</v>
      </c>
      <c r="O226" t="s">
        <v>514</v>
      </c>
      <c r="P226">
        <v>12</v>
      </c>
      <c r="Q226" t="s">
        <v>921</v>
      </c>
    </row>
    <row r="227" spans="1:18" x14ac:dyDescent="0.3">
      <c r="A227" t="s">
        <v>922</v>
      </c>
      <c r="B227" s="125">
        <v>357</v>
      </c>
      <c r="C227" t="s">
        <v>314</v>
      </c>
      <c r="D227" t="s">
        <v>315</v>
      </c>
      <c r="E227" t="s">
        <v>923</v>
      </c>
      <c r="F227" t="s">
        <v>8</v>
      </c>
      <c r="G227" s="12">
        <v>0</v>
      </c>
      <c r="H227" s="12">
        <v>668.29</v>
      </c>
      <c r="I227" s="12">
        <v>0</v>
      </c>
      <c r="J227" s="12">
        <v>0</v>
      </c>
      <c r="K227" s="12">
        <v>0</v>
      </c>
      <c r="L227" s="12">
        <v>0</v>
      </c>
      <c r="M227" s="12">
        <v>0</v>
      </c>
      <c r="N227" s="12">
        <v>668.29</v>
      </c>
      <c r="O227" t="s">
        <v>514</v>
      </c>
      <c r="P227">
        <v>12</v>
      </c>
      <c r="Q227" t="s">
        <v>315</v>
      </c>
    </row>
    <row r="228" spans="1:18" x14ac:dyDescent="0.3">
      <c r="A228" t="s">
        <v>1358</v>
      </c>
      <c r="C228" t="s">
        <v>1793</v>
      </c>
      <c r="D228" t="s">
        <v>1791</v>
      </c>
      <c r="E228">
        <v>0</v>
      </c>
      <c r="F228" s="295" t="s">
        <v>8</v>
      </c>
      <c r="G228" s="12"/>
      <c r="H228" s="12"/>
      <c r="I228" s="12"/>
      <c r="J228" s="12"/>
      <c r="K228" s="12"/>
      <c r="L228" s="12"/>
      <c r="M228" s="12"/>
      <c r="N228" s="12"/>
      <c r="R228" s="125" t="s">
        <v>2125</v>
      </c>
    </row>
    <row r="229" spans="1:18" x14ac:dyDescent="0.3">
      <c r="A229" t="s">
        <v>924</v>
      </c>
      <c r="B229" s="125">
        <v>662</v>
      </c>
      <c r="C229" t="s">
        <v>316</v>
      </c>
      <c r="D229" t="s">
        <v>317</v>
      </c>
      <c r="E229" t="s">
        <v>925</v>
      </c>
      <c r="F229" t="s">
        <v>6</v>
      </c>
      <c r="G229" s="12">
        <v>0</v>
      </c>
      <c r="H229" s="12">
        <v>209.35899999999995</v>
      </c>
      <c r="I229" s="12">
        <v>0</v>
      </c>
      <c r="J229" s="12">
        <v>0</v>
      </c>
      <c r="K229" s="12">
        <v>0</v>
      </c>
      <c r="L229" s="12">
        <v>0</v>
      </c>
      <c r="M229" s="12">
        <v>0</v>
      </c>
      <c r="N229" s="12">
        <v>209.35899999999995</v>
      </c>
      <c r="O229" t="s">
        <v>514</v>
      </c>
      <c r="P229">
        <v>12</v>
      </c>
      <c r="Q229" t="s">
        <v>317</v>
      </c>
    </row>
    <row r="230" spans="1:18" x14ac:dyDescent="0.3">
      <c r="A230" t="s">
        <v>926</v>
      </c>
      <c r="B230" s="125">
        <v>24</v>
      </c>
      <c r="C230" t="s">
        <v>318</v>
      </c>
      <c r="D230" t="s">
        <v>319</v>
      </c>
      <c r="E230" t="s">
        <v>927</v>
      </c>
      <c r="F230" t="s">
        <v>13</v>
      </c>
      <c r="G230" s="12">
        <v>0</v>
      </c>
      <c r="H230" s="12">
        <v>419.99999999999994</v>
      </c>
      <c r="I230" s="12">
        <v>880.99999999999989</v>
      </c>
      <c r="J230" s="12">
        <v>0</v>
      </c>
      <c r="K230" s="12">
        <v>0</v>
      </c>
      <c r="L230" s="12">
        <v>0</v>
      </c>
      <c r="M230" s="12">
        <v>0</v>
      </c>
      <c r="N230" s="12">
        <v>1300.9999999999998</v>
      </c>
      <c r="O230" t="s">
        <v>549</v>
      </c>
      <c r="P230">
        <v>24</v>
      </c>
      <c r="Q230" t="s">
        <v>319</v>
      </c>
    </row>
    <row r="231" spans="1:18" x14ac:dyDescent="0.3">
      <c r="A231" t="s">
        <v>928</v>
      </c>
      <c r="B231" s="125">
        <v>212</v>
      </c>
      <c r="C231" t="s">
        <v>929</v>
      </c>
      <c r="D231" t="s">
        <v>322</v>
      </c>
      <c r="E231" t="s">
        <v>825</v>
      </c>
      <c r="F231" t="s">
        <v>13</v>
      </c>
      <c r="G231" s="12">
        <v>0</v>
      </c>
      <c r="H231" s="12">
        <v>863.37999999999988</v>
      </c>
      <c r="I231" s="12">
        <v>13520</v>
      </c>
      <c r="J231" s="12">
        <v>0</v>
      </c>
      <c r="K231" s="12">
        <v>0</v>
      </c>
      <c r="L231" s="12">
        <v>0</v>
      </c>
      <c r="M231" s="12">
        <v>0</v>
      </c>
      <c r="N231" s="12">
        <v>14383.379999999997</v>
      </c>
      <c r="O231" t="s">
        <v>549</v>
      </c>
      <c r="P231">
        <v>24</v>
      </c>
      <c r="Q231" t="s">
        <v>930</v>
      </c>
    </row>
    <row r="232" spans="1:18" x14ac:dyDescent="0.3">
      <c r="A232" t="s">
        <v>931</v>
      </c>
      <c r="B232" s="125">
        <v>425</v>
      </c>
      <c r="C232" t="s">
        <v>323</v>
      </c>
      <c r="D232" t="s">
        <v>324</v>
      </c>
      <c r="E232" t="s">
        <v>932</v>
      </c>
      <c r="F232" t="s">
        <v>6</v>
      </c>
      <c r="G232" s="12">
        <v>0</v>
      </c>
      <c r="H232" s="12">
        <v>462.36</v>
      </c>
      <c r="I232" s="12">
        <v>0</v>
      </c>
      <c r="J232" s="12">
        <v>0</v>
      </c>
      <c r="K232" s="12">
        <v>0</v>
      </c>
      <c r="L232" s="12">
        <v>0</v>
      </c>
      <c r="M232" s="12">
        <v>0</v>
      </c>
      <c r="N232" s="12">
        <v>462.36</v>
      </c>
      <c r="O232" t="s">
        <v>514</v>
      </c>
      <c r="P232">
        <v>12</v>
      </c>
      <c r="Q232" t="s">
        <v>324</v>
      </c>
    </row>
    <row r="233" spans="1:18" x14ac:dyDescent="0.3">
      <c r="A233" t="s">
        <v>1273</v>
      </c>
      <c r="C233" t="s">
        <v>325</v>
      </c>
      <c r="D233" t="s">
        <v>326</v>
      </c>
      <c r="E233" t="s">
        <v>1274</v>
      </c>
      <c r="F233" t="s">
        <v>9</v>
      </c>
      <c r="G233" s="12"/>
      <c r="H233" s="12"/>
      <c r="I233" s="12"/>
      <c r="J233" s="12"/>
      <c r="K233" s="12"/>
      <c r="L233" s="12"/>
      <c r="M233" s="12"/>
      <c r="N233" s="12"/>
      <c r="R233" s="125" t="s">
        <v>2125</v>
      </c>
    </row>
    <row r="234" spans="1:18" x14ac:dyDescent="0.3">
      <c r="A234" t="s">
        <v>933</v>
      </c>
      <c r="B234" s="125">
        <v>399</v>
      </c>
      <c r="C234" t="s">
        <v>327</v>
      </c>
      <c r="D234" t="s">
        <v>328</v>
      </c>
      <c r="E234" t="s">
        <v>934</v>
      </c>
      <c r="F234" t="s">
        <v>6</v>
      </c>
      <c r="G234" s="12">
        <v>0</v>
      </c>
      <c r="H234" s="12">
        <v>621.92600000000004</v>
      </c>
      <c r="I234" s="12">
        <v>0</v>
      </c>
      <c r="J234" s="12">
        <v>0</v>
      </c>
      <c r="K234" s="12">
        <v>0</v>
      </c>
      <c r="L234" s="12">
        <v>0</v>
      </c>
      <c r="M234" s="12">
        <v>0</v>
      </c>
      <c r="N234" s="12">
        <v>621.92600000000004</v>
      </c>
      <c r="O234" t="s">
        <v>514</v>
      </c>
      <c r="P234">
        <v>12</v>
      </c>
      <c r="Q234" t="s">
        <v>328</v>
      </c>
    </row>
    <row r="235" spans="1:18" x14ac:dyDescent="0.3">
      <c r="A235" t="s">
        <v>935</v>
      </c>
      <c r="B235" s="125">
        <v>395</v>
      </c>
      <c r="C235" t="s">
        <v>329</v>
      </c>
      <c r="D235" t="s">
        <v>330</v>
      </c>
      <c r="E235" t="s">
        <v>936</v>
      </c>
      <c r="F235" t="s">
        <v>9</v>
      </c>
      <c r="G235" s="12">
        <v>0</v>
      </c>
      <c r="H235" s="12">
        <v>816.76</v>
      </c>
      <c r="I235" s="12">
        <v>0</v>
      </c>
      <c r="J235" s="12">
        <v>0</v>
      </c>
      <c r="K235" s="12">
        <v>632.35899999999992</v>
      </c>
      <c r="L235" s="12">
        <v>0</v>
      </c>
      <c r="M235" s="12">
        <v>0</v>
      </c>
      <c r="N235" s="12">
        <v>1449.1190000000001</v>
      </c>
      <c r="O235" t="s">
        <v>514</v>
      </c>
      <c r="P235">
        <v>24</v>
      </c>
      <c r="Q235" t="s">
        <v>330</v>
      </c>
    </row>
    <row r="236" spans="1:18" x14ac:dyDescent="0.3">
      <c r="A236" t="s">
        <v>937</v>
      </c>
      <c r="B236" s="125">
        <v>759</v>
      </c>
      <c r="C236" t="s">
        <v>331</v>
      </c>
      <c r="D236" t="s">
        <v>332</v>
      </c>
      <c r="E236" t="s">
        <v>938</v>
      </c>
      <c r="F236" t="s">
        <v>14</v>
      </c>
      <c r="G236" s="12">
        <v>0</v>
      </c>
      <c r="H236" s="12">
        <v>122.72999999999999</v>
      </c>
      <c r="I236" s="12">
        <v>0</v>
      </c>
      <c r="J236" s="12">
        <v>0</v>
      </c>
      <c r="K236" s="12">
        <v>0</v>
      </c>
      <c r="L236" s="12">
        <v>0</v>
      </c>
      <c r="M236" s="12">
        <v>0</v>
      </c>
      <c r="N236" s="12">
        <v>122.72999999999999</v>
      </c>
      <c r="O236" t="s">
        <v>514</v>
      </c>
      <c r="P236">
        <v>6</v>
      </c>
      <c r="Q236" t="s">
        <v>332</v>
      </c>
    </row>
    <row r="237" spans="1:18" x14ac:dyDescent="0.3">
      <c r="A237" t="s">
        <v>1275</v>
      </c>
      <c r="C237" t="s">
        <v>1276</v>
      </c>
      <c r="D237" t="s">
        <v>1277</v>
      </c>
      <c r="E237" t="s">
        <v>561</v>
      </c>
      <c r="F237" t="s">
        <v>12</v>
      </c>
      <c r="G237" s="12"/>
      <c r="H237" s="12"/>
      <c r="I237" s="12"/>
      <c r="J237" s="12">
        <f>1095+122</f>
        <v>1217</v>
      </c>
      <c r="K237" s="12"/>
      <c r="L237" s="12"/>
      <c r="M237" s="12"/>
      <c r="N237" s="12">
        <v>1217</v>
      </c>
      <c r="O237" t="s">
        <v>2395</v>
      </c>
      <c r="R237" s="125" t="s">
        <v>2125</v>
      </c>
    </row>
    <row r="238" spans="1:18" x14ac:dyDescent="0.3">
      <c r="A238" t="s">
        <v>939</v>
      </c>
      <c r="B238" s="125">
        <v>364</v>
      </c>
      <c r="C238" t="s">
        <v>333</v>
      </c>
      <c r="D238" t="s">
        <v>334</v>
      </c>
      <c r="E238" t="s">
        <v>940</v>
      </c>
      <c r="F238" t="s">
        <v>14</v>
      </c>
      <c r="G238" s="12">
        <v>0</v>
      </c>
      <c r="H238" s="12">
        <v>679.3610000000001</v>
      </c>
      <c r="I238" s="12">
        <v>0</v>
      </c>
      <c r="J238" s="12">
        <v>0</v>
      </c>
      <c r="K238" s="12">
        <v>0</v>
      </c>
      <c r="L238" s="12">
        <v>0</v>
      </c>
      <c r="M238" s="12">
        <v>0</v>
      </c>
      <c r="N238" s="12">
        <v>679.3610000000001</v>
      </c>
      <c r="O238" t="s">
        <v>514</v>
      </c>
      <c r="P238">
        <v>12</v>
      </c>
      <c r="Q238" t="s">
        <v>334</v>
      </c>
    </row>
    <row r="239" spans="1:18" x14ac:dyDescent="0.3">
      <c r="A239" t="s">
        <v>941</v>
      </c>
      <c r="B239" s="125">
        <v>410</v>
      </c>
      <c r="C239" t="s">
        <v>335</v>
      </c>
      <c r="D239" t="s">
        <v>336</v>
      </c>
      <c r="E239" t="s">
        <v>942</v>
      </c>
      <c r="F239" t="s">
        <v>4</v>
      </c>
      <c r="G239" s="12">
        <v>0</v>
      </c>
      <c r="H239" s="12">
        <v>478.38200000000001</v>
      </c>
      <c r="I239" s="12">
        <v>0</v>
      </c>
      <c r="J239" s="12">
        <v>0</v>
      </c>
      <c r="K239" s="12">
        <v>0</v>
      </c>
      <c r="L239" s="12">
        <v>0</v>
      </c>
      <c r="M239" s="12">
        <v>0</v>
      </c>
      <c r="N239" s="12">
        <v>478.38200000000001</v>
      </c>
      <c r="O239" t="s">
        <v>514</v>
      </c>
      <c r="P239">
        <v>10</v>
      </c>
      <c r="Q239" t="s">
        <v>336</v>
      </c>
    </row>
    <row r="240" spans="1:18" x14ac:dyDescent="0.3">
      <c r="A240" t="s">
        <v>943</v>
      </c>
      <c r="B240" s="125">
        <v>339</v>
      </c>
      <c r="C240" t="s">
        <v>337</v>
      </c>
      <c r="D240" t="s">
        <v>338</v>
      </c>
      <c r="E240" t="s">
        <v>944</v>
      </c>
      <c r="F240" t="s">
        <v>4</v>
      </c>
      <c r="G240" s="12">
        <v>0</v>
      </c>
      <c r="H240" s="12">
        <v>3305.16</v>
      </c>
      <c r="I240" s="12">
        <v>0</v>
      </c>
      <c r="J240" s="12">
        <v>0</v>
      </c>
      <c r="K240" s="12">
        <v>0</v>
      </c>
      <c r="L240" s="12">
        <v>0</v>
      </c>
      <c r="M240" s="12">
        <v>0</v>
      </c>
      <c r="N240" s="12">
        <v>3305.16</v>
      </c>
      <c r="O240" t="s">
        <v>514</v>
      </c>
      <c r="P240">
        <v>12</v>
      </c>
      <c r="Q240" t="s">
        <v>338</v>
      </c>
    </row>
    <row r="241" spans="1:18" x14ac:dyDescent="0.3">
      <c r="A241" t="s">
        <v>744</v>
      </c>
      <c r="B241" s="125">
        <v>108</v>
      </c>
      <c r="C241" t="s">
        <v>745</v>
      </c>
      <c r="D241" t="s">
        <v>1359</v>
      </c>
      <c r="E241" t="s">
        <v>561</v>
      </c>
      <c r="F241" t="s">
        <v>12</v>
      </c>
      <c r="G241" s="12">
        <v>0</v>
      </c>
      <c r="H241" s="12">
        <v>334.99999999999994</v>
      </c>
      <c r="I241" s="12">
        <v>0</v>
      </c>
      <c r="J241" s="12">
        <v>0</v>
      </c>
      <c r="K241" s="12">
        <v>0</v>
      </c>
      <c r="L241" s="12">
        <v>0</v>
      </c>
      <c r="M241" s="12">
        <v>0</v>
      </c>
      <c r="N241" s="12">
        <v>334.99999999999994</v>
      </c>
      <c r="O241" t="s">
        <v>549</v>
      </c>
      <c r="P241">
        <v>12</v>
      </c>
      <c r="Q241">
        <v>0</v>
      </c>
    </row>
    <row r="242" spans="1:18" x14ac:dyDescent="0.3">
      <c r="A242" t="s">
        <v>945</v>
      </c>
      <c r="B242" s="125">
        <v>100</v>
      </c>
      <c r="C242" t="s">
        <v>1360</v>
      </c>
      <c r="D242" t="s">
        <v>946</v>
      </c>
      <c r="E242" t="s">
        <v>947</v>
      </c>
      <c r="F242" t="s">
        <v>13</v>
      </c>
      <c r="G242" s="12">
        <v>0</v>
      </c>
      <c r="H242" s="12">
        <v>0</v>
      </c>
      <c r="I242" s="12">
        <v>77837.999999999985</v>
      </c>
      <c r="J242" s="12">
        <v>0</v>
      </c>
      <c r="K242" s="12">
        <v>0</v>
      </c>
      <c r="L242" s="12">
        <v>0</v>
      </c>
      <c r="M242" s="12">
        <v>0</v>
      </c>
      <c r="N242" s="12">
        <v>77837.999999999985</v>
      </c>
      <c r="O242" t="s">
        <v>549</v>
      </c>
      <c r="P242">
        <v>12</v>
      </c>
      <c r="Q242" t="s">
        <v>342</v>
      </c>
    </row>
    <row r="243" spans="1:18" x14ac:dyDescent="0.3">
      <c r="A243" t="s">
        <v>948</v>
      </c>
      <c r="B243" s="125">
        <v>100</v>
      </c>
      <c r="C243" t="s">
        <v>1360</v>
      </c>
      <c r="D243" t="s">
        <v>343</v>
      </c>
      <c r="E243" t="s">
        <v>947</v>
      </c>
      <c r="F243" t="s">
        <v>13</v>
      </c>
      <c r="G243" s="12">
        <v>0</v>
      </c>
      <c r="H243" s="12">
        <v>0</v>
      </c>
      <c r="I243" s="12">
        <v>41549.999999999993</v>
      </c>
      <c r="J243" s="12">
        <v>0</v>
      </c>
      <c r="K243" s="12">
        <v>0</v>
      </c>
      <c r="L243" s="12">
        <v>0</v>
      </c>
      <c r="M243" s="12">
        <v>0</v>
      </c>
      <c r="N243" s="12">
        <v>41549.999999999993</v>
      </c>
      <c r="O243" t="s">
        <v>549</v>
      </c>
      <c r="P243">
        <v>12</v>
      </c>
      <c r="Q243" t="s">
        <v>342</v>
      </c>
    </row>
    <row r="244" spans="1:18" x14ac:dyDescent="0.3">
      <c r="A244" t="s">
        <v>949</v>
      </c>
      <c r="B244" s="125">
        <v>100</v>
      </c>
      <c r="C244" t="s">
        <v>1360</v>
      </c>
      <c r="D244" t="s">
        <v>344</v>
      </c>
      <c r="E244" t="s">
        <v>947</v>
      </c>
      <c r="F244" t="s">
        <v>13</v>
      </c>
      <c r="G244" s="12">
        <v>0</v>
      </c>
      <c r="H244" s="12">
        <v>-795.00000000000011</v>
      </c>
      <c r="I244" s="12">
        <v>0</v>
      </c>
      <c r="J244" s="12">
        <v>0</v>
      </c>
      <c r="K244" s="12">
        <v>0</v>
      </c>
      <c r="L244" s="12">
        <v>0</v>
      </c>
      <c r="M244" s="12">
        <v>0</v>
      </c>
      <c r="N244" s="12">
        <v>-795.00000000000011</v>
      </c>
      <c r="O244" t="s">
        <v>549</v>
      </c>
      <c r="P244">
        <v>12</v>
      </c>
      <c r="Q244" t="s">
        <v>342</v>
      </c>
    </row>
    <row r="245" spans="1:18" x14ac:dyDescent="0.3">
      <c r="A245" t="s">
        <v>1278</v>
      </c>
      <c r="C245" t="s">
        <v>1279</v>
      </c>
      <c r="D245" t="s">
        <v>1280</v>
      </c>
      <c r="E245" t="s">
        <v>561</v>
      </c>
      <c r="F245" t="s">
        <v>12</v>
      </c>
      <c r="G245" s="12"/>
      <c r="H245" s="12"/>
      <c r="I245" s="12"/>
      <c r="J245" s="12"/>
      <c r="K245" s="12"/>
      <c r="L245" s="12"/>
      <c r="M245" s="12"/>
      <c r="N245" s="12"/>
      <c r="R245" s="125" t="s">
        <v>2125</v>
      </c>
    </row>
    <row r="246" spans="1:18" x14ac:dyDescent="0.3">
      <c r="A246" t="s">
        <v>951</v>
      </c>
      <c r="B246" s="125">
        <v>0</v>
      </c>
      <c r="C246" t="s">
        <v>345</v>
      </c>
      <c r="D246" t="s">
        <v>952</v>
      </c>
      <c r="E246" t="s">
        <v>825</v>
      </c>
      <c r="F246" t="s">
        <v>13</v>
      </c>
      <c r="G246" s="12">
        <v>0</v>
      </c>
      <c r="H246" s="12">
        <v>0</v>
      </c>
      <c r="I246" s="12">
        <v>88071</v>
      </c>
      <c r="J246" s="12">
        <v>0</v>
      </c>
      <c r="K246" s="12">
        <v>0</v>
      </c>
      <c r="L246" s="12">
        <v>0</v>
      </c>
      <c r="M246" s="12">
        <v>0</v>
      </c>
      <c r="N246" s="12">
        <v>88071</v>
      </c>
      <c r="O246" t="s">
        <v>549</v>
      </c>
      <c r="P246">
        <v>12</v>
      </c>
      <c r="Q246" t="s">
        <v>930</v>
      </c>
    </row>
    <row r="247" spans="1:18" x14ac:dyDescent="0.3">
      <c r="A247" t="s">
        <v>1361</v>
      </c>
      <c r="C247" t="s">
        <v>1798</v>
      </c>
      <c r="D247" t="s">
        <v>1796</v>
      </c>
      <c r="E247">
        <v>0</v>
      </c>
      <c r="F247" t="e">
        <v>#N/A</v>
      </c>
      <c r="G247" s="12"/>
      <c r="H247" s="12"/>
      <c r="I247" s="12"/>
      <c r="J247" s="12"/>
      <c r="K247" s="12"/>
      <c r="L247" s="12"/>
      <c r="M247" s="12"/>
      <c r="N247" s="12"/>
      <c r="R247" s="125" t="s">
        <v>2125</v>
      </c>
    </row>
    <row r="248" spans="1:18" x14ac:dyDescent="0.3">
      <c r="A248" t="s">
        <v>953</v>
      </c>
      <c r="B248" s="125">
        <v>709</v>
      </c>
      <c r="C248" t="s">
        <v>346</v>
      </c>
      <c r="D248" t="s">
        <v>347</v>
      </c>
      <c r="E248" t="s">
        <v>954</v>
      </c>
      <c r="F248" t="s">
        <v>14</v>
      </c>
      <c r="G248" s="12"/>
      <c r="H248" s="12"/>
      <c r="I248" s="12"/>
      <c r="J248" s="12"/>
      <c r="K248" s="12"/>
      <c r="L248" s="12"/>
      <c r="M248" s="12"/>
      <c r="N248" s="12"/>
      <c r="R248" s="125" t="s">
        <v>2125</v>
      </c>
    </row>
    <row r="249" spans="1:18" x14ac:dyDescent="0.3">
      <c r="A249" t="s">
        <v>955</v>
      </c>
      <c r="B249" s="125">
        <v>394</v>
      </c>
      <c r="C249" t="s">
        <v>348</v>
      </c>
      <c r="D249" t="s">
        <v>349</v>
      </c>
      <c r="E249" t="s">
        <v>956</v>
      </c>
      <c r="F249" t="s">
        <v>14</v>
      </c>
      <c r="G249" s="12">
        <v>0</v>
      </c>
      <c r="H249" s="12">
        <v>60.649999999999991</v>
      </c>
      <c r="I249" s="12">
        <v>0</v>
      </c>
      <c r="J249" s="12">
        <v>0</v>
      </c>
      <c r="K249" s="12">
        <v>0</v>
      </c>
      <c r="L249" s="12">
        <v>0</v>
      </c>
      <c r="M249" s="12">
        <v>0</v>
      </c>
      <c r="N249" s="12">
        <v>60.649999999999991</v>
      </c>
      <c r="O249" t="s">
        <v>514</v>
      </c>
      <c r="P249">
        <v>3</v>
      </c>
      <c r="Q249" t="s">
        <v>349</v>
      </c>
    </row>
    <row r="250" spans="1:18" x14ac:dyDescent="0.3">
      <c r="A250" t="s">
        <v>957</v>
      </c>
      <c r="B250" s="125">
        <v>447</v>
      </c>
      <c r="C250" t="s">
        <v>350</v>
      </c>
      <c r="D250" t="s">
        <v>351</v>
      </c>
      <c r="E250" t="s">
        <v>958</v>
      </c>
      <c r="F250" t="s">
        <v>6</v>
      </c>
      <c r="G250" s="12">
        <v>0</v>
      </c>
      <c r="H250" s="12">
        <v>934.42600000000004</v>
      </c>
      <c r="I250" s="12">
        <v>0</v>
      </c>
      <c r="J250" s="12">
        <v>0</v>
      </c>
      <c r="K250" s="12">
        <v>0</v>
      </c>
      <c r="L250" s="12">
        <v>0</v>
      </c>
      <c r="M250" s="12">
        <v>0</v>
      </c>
      <c r="N250" s="12">
        <v>934.42600000000004</v>
      </c>
      <c r="O250" t="s">
        <v>514</v>
      </c>
      <c r="P250">
        <v>12</v>
      </c>
      <c r="Q250" t="s">
        <v>351</v>
      </c>
    </row>
    <row r="251" spans="1:18" x14ac:dyDescent="0.3">
      <c r="A251" t="s">
        <v>959</v>
      </c>
      <c r="B251" s="125">
        <v>92</v>
      </c>
      <c r="C251" t="s">
        <v>352</v>
      </c>
      <c r="D251" t="s">
        <v>353</v>
      </c>
      <c r="E251" t="s">
        <v>960</v>
      </c>
      <c r="F251" t="s">
        <v>14</v>
      </c>
      <c r="G251" s="12">
        <v>0</v>
      </c>
      <c r="H251" s="12">
        <v>1248.4250000000002</v>
      </c>
      <c r="I251" s="12">
        <v>0</v>
      </c>
      <c r="J251" s="12">
        <v>0</v>
      </c>
      <c r="K251" s="12">
        <v>0</v>
      </c>
      <c r="L251" s="12">
        <v>0</v>
      </c>
      <c r="M251" s="12">
        <v>0</v>
      </c>
      <c r="N251" s="12">
        <v>1248.4250000000002</v>
      </c>
      <c r="O251" t="s">
        <v>514</v>
      </c>
      <c r="P251">
        <v>12</v>
      </c>
      <c r="Q251" t="s">
        <v>353</v>
      </c>
    </row>
    <row r="252" spans="1:18" x14ac:dyDescent="0.3">
      <c r="A252" t="s">
        <v>961</v>
      </c>
      <c r="B252" s="125">
        <v>586</v>
      </c>
      <c r="C252" t="s">
        <v>354</v>
      </c>
      <c r="D252" t="s">
        <v>355</v>
      </c>
      <c r="E252" t="s">
        <v>962</v>
      </c>
      <c r="F252" t="s">
        <v>7</v>
      </c>
      <c r="G252" s="12">
        <v>0</v>
      </c>
      <c r="H252" s="12">
        <v>426.58899999999994</v>
      </c>
      <c r="I252" s="12">
        <v>0</v>
      </c>
      <c r="J252" s="12">
        <v>0</v>
      </c>
      <c r="K252" s="12">
        <v>0</v>
      </c>
      <c r="L252" s="12">
        <v>0</v>
      </c>
      <c r="M252" s="12">
        <v>0</v>
      </c>
      <c r="N252" s="12">
        <v>426.58899999999994</v>
      </c>
      <c r="O252" t="s">
        <v>514</v>
      </c>
      <c r="P252">
        <v>12</v>
      </c>
      <c r="Q252" t="s">
        <v>355</v>
      </c>
    </row>
    <row r="253" spans="1:18" x14ac:dyDescent="0.3">
      <c r="A253" t="s">
        <v>963</v>
      </c>
      <c r="B253" s="125">
        <v>684</v>
      </c>
      <c r="C253" t="s">
        <v>356</v>
      </c>
      <c r="D253" t="s">
        <v>357</v>
      </c>
      <c r="E253" t="s">
        <v>964</v>
      </c>
      <c r="F253" t="s">
        <v>4</v>
      </c>
      <c r="G253" s="12">
        <v>0</v>
      </c>
      <c r="H253" s="12">
        <v>1845.9499999999998</v>
      </c>
      <c r="I253" s="12">
        <v>0</v>
      </c>
      <c r="J253" s="12">
        <v>0</v>
      </c>
      <c r="K253" s="12">
        <v>0</v>
      </c>
      <c r="L253" s="12">
        <v>0</v>
      </c>
      <c r="M253" s="12">
        <v>0</v>
      </c>
      <c r="N253" s="12">
        <v>1845.9499999999998</v>
      </c>
      <c r="O253" t="s">
        <v>514</v>
      </c>
      <c r="P253">
        <v>11</v>
      </c>
      <c r="Q253" t="s">
        <v>357</v>
      </c>
    </row>
    <row r="254" spans="1:18" x14ac:dyDescent="0.3">
      <c r="A254" t="s">
        <v>965</v>
      </c>
      <c r="B254" s="125">
        <v>749</v>
      </c>
      <c r="C254" t="s">
        <v>358</v>
      </c>
      <c r="D254" t="s">
        <v>359</v>
      </c>
      <c r="E254" t="s">
        <v>966</v>
      </c>
      <c r="F254" t="s">
        <v>4</v>
      </c>
      <c r="G254" s="12">
        <v>0</v>
      </c>
      <c r="H254" s="12">
        <v>3595.5699999999997</v>
      </c>
      <c r="I254" s="12">
        <v>0</v>
      </c>
      <c r="J254" s="12">
        <v>0</v>
      </c>
      <c r="K254" s="12">
        <v>0</v>
      </c>
      <c r="L254" s="12">
        <v>0</v>
      </c>
      <c r="M254" s="12">
        <v>0</v>
      </c>
      <c r="N254" s="12">
        <v>3595.5699999999997</v>
      </c>
      <c r="O254" t="s">
        <v>514</v>
      </c>
      <c r="P254">
        <v>12</v>
      </c>
      <c r="Q254" t="s">
        <v>359</v>
      </c>
    </row>
    <row r="255" spans="1:18" x14ac:dyDescent="0.3">
      <c r="A255" t="s">
        <v>967</v>
      </c>
      <c r="B255" s="125">
        <v>72</v>
      </c>
      <c r="C255" t="s">
        <v>360</v>
      </c>
      <c r="D255" t="s">
        <v>361</v>
      </c>
      <c r="E255" t="s">
        <v>968</v>
      </c>
      <c r="F255" t="s">
        <v>14</v>
      </c>
      <c r="G255" s="12">
        <v>0</v>
      </c>
      <c r="H255" s="12">
        <v>598.80799999999999</v>
      </c>
      <c r="I255" s="12">
        <v>0</v>
      </c>
      <c r="J255" s="12">
        <v>0</v>
      </c>
      <c r="K255" s="12">
        <v>0</v>
      </c>
      <c r="L255" s="12">
        <v>0</v>
      </c>
      <c r="M255" s="12">
        <v>0</v>
      </c>
      <c r="N255" s="12">
        <v>598.80799999999999</v>
      </c>
      <c r="O255" t="s">
        <v>514</v>
      </c>
      <c r="P255">
        <v>12</v>
      </c>
      <c r="Q255" t="s">
        <v>361</v>
      </c>
    </row>
    <row r="256" spans="1:18" x14ac:dyDescent="0.3">
      <c r="A256" t="s">
        <v>969</v>
      </c>
      <c r="B256" s="125">
        <v>227</v>
      </c>
      <c r="C256" t="s">
        <v>1362</v>
      </c>
      <c r="D256" t="s">
        <v>971</v>
      </c>
      <c r="E256" t="s">
        <v>973</v>
      </c>
      <c r="F256" t="s">
        <v>10</v>
      </c>
      <c r="G256" s="12">
        <v>49695</v>
      </c>
      <c r="H256" s="12">
        <v>0</v>
      </c>
      <c r="I256" s="12">
        <v>0</v>
      </c>
      <c r="J256" s="12">
        <v>0</v>
      </c>
      <c r="K256" s="12">
        <v>0</v>
      </c>
      <c r="L256" s="12">
        <v>0</v>
      </c>
      <c r="M256" s="12">
        <v>0</v>
      </c>
      <c r="N256" s="12">
        <v>49695</v>
      </c>
      <c r="O256" t="s">
        <v>549</v>
      </c>
      <c r="P256">
        <v>12</v>
      </c>
      <c r="Q256" t="s">
        <v>972</v>
      </c>
    </row>
    <row r="257" spans="1:18" x14ac:dyDescent="0.3">
      <c r="A257" t="s">
        <v>974</v>
      </c>
      <c r="B257" s="125">
        <v>227</v>
      </c>
      <c r="C257" t="s">
        <v>1362</v>
      </c>
      <c r="D257" t="s">
        <v>975</v>
      </c>
      <c r="E257" t="s">
        <v>973</v>
      </c>
      <c r="F257" t="s">
        <v>10</v>
      </c>
      <c r="G257" s="12">
        <v>0</v>
      </c>
      <c r="H257" s="12">
        <v>-375.00000000000006</v>
      </c>
      <c r="I257" s="12">
        <v>0</v>
      </c>
      <c r="J257" s="12">
        <v>0</v>
      </c>
      <c r="K257" s="12">
        <v>0</v>
      </c>
      <c r="L257" s="12">
        <v>0</v>
      </c>
      <c r="M257" s="12">
        <v>0</v>
      </c>
      <c r="N257" s="12">
        <v>-375.00000000000006</v>
      </c>
      <c r="O257" t="s">
        <v>549</v>
      </c>
      <c r="P257">
        <v>12</v>
      </c>
      <c r="Q257" t="s">
        <v>972</v>
      </c>
    </row>
    <row r="258" spans="1:18" x14ac:dyDescent="0.3">
      <c r="A258" t="s">
        <v>976</v>
      </c>
      <c r="B258" s="125">
        <v>363</v>
      </c>
      <c r="C258" t="s">
        <v>362</v>
      </c>
      <c r="D258" t="s">
        <v>363</v>
      </c>
      <c r="E258" t="s">
        <v>977</v>
      </c>
      <c r="F258" t="s">
        <v>13</v>
      </c>
      <c r="G258" s="12">
        <v>0</v>
      </c>
      <c r="H258" s="12">
        <v>414.76599999999991</v>
      </c>
      <c r="I258" s="12">
        <v>0</v>
      </c>
      <c r="J258" s="12">
        <v>0</v>
      </c>
      <c r="K258" s="12">
        <v>0</v>
      </c>
      <c r="L258" s="12">
        <v>0</v>
      </c>
      <c r="M258" s="12">
        <v>0</v>
      </c>
      <c r="N258" s="12">
        <v>414.76599999999991</v>
      </c>
      <c r="O258" t="s">
        <v>514</v>
      </c>
      <c r="P258">
        <v>12</v>
      </c>
      <c r="Q258" t="s">
        <v>363</v>
      </c>
    </row>
    <row r="259" spans="1:18" x14ac:dyDescent="0.3">
      <c r="A259" t="s">
        <v>978</v>
      </c>
      <c r="B259" s="125">
        <v>0</v>
      </c>
      <c r="C259" t="s">
        <v>979</v>
      </c>
      <c r="D259" t="s">
        <v>980</v>
      </c>
      <c r="E259" t="s">
        <v>561</v>
      </c>
      <c r="F259" t="s">
        <v>12</v>
      </c>
      <c r="G259" s="12">
        <v>64878</v>
      </c>
      <c r="H259" s="12">
        <v>0</v>
      </c>
      <c r="I259" s="12">
        <v>0</v>
      </c>
      <c r="J259" s="12">
        <v>0</v>
      </c>
      <c r="K259" s="12">
        <v>0</v>
      </c>
      <c r="L259" s="12">
        <v>0</v>
      </c>
      <c r="M259" s="12">
        <v>0</v>
      </c>
      <c r="N259" s="12">
        <v>64878</v>
      </c>
      <c r="O259" t="s">
        <v>549</v>
      </c>
      <c r="P259">
        <v>12</v>
      </c>
      <c r="Q259">
        <v>0</v>
      </c>
    </row>
    <row r="260" spans="1:18" x14ac:dyDescent="0.3">
      <c r="A260" t="s">
        <v>981</v>
      </c>
      <c r="C260" t="s">
        <v>364</v>
      </c>
      <c r="D260" t="s">
        <v>365</v>
      </c>
      <c r="E260" t="s">
        <v>982</v>
      </c>
      <c r="F260" t="s">
        <v>9</v>
      </c>
      <c r="G260" s="12"/>
      <c r="H260" s="12"/>
      <c r="I260" s="12"/>
      <c r="J260" s="12"/>
      <c r="K260" s="12"/>
      <c r="L260" s="12"/>
      <c r="M260" s="12"/>
      <c r="N260" s="12"/>
      <c r="R260" s="125" t="s">
        <v>2125</v>
      </c>
    </row>
    <row r="261" spans="1:18" x14ac:dyDescent="0.3">
      <c r="A261" t="s">
        <v>983</v>
      </c>
      <c r="B261" s="125">
        <v>344</v>
      </c>
      <c r="C261" t="s">
        <v>366</v>
      </c>
      <c r="D261" t="s">
        <v>367</v>
      </c>
      <c r="E261" t="s">
        <v>984</v>
      </c>
      <c r="F261" t="s">
        <v>9</v>
      </c>
      <c r="G261" s="12">
        <v>0</v>
      </c>
      <c r="H261" s="12">
        <v>1217.2169999999999</v>
      </c>
      <c r="I261" s="12">
        <v>0</v>
      </c>
      <c r="J261" s="12">
        <v>0</v>
      </c>
      <c r="K261" s="12">
        <v>46.787999999999997</v>
      </c>
      <c r="L261" s="12">
        <v>0</v>
      </c>
      <c r="M261" s="12">
        <v>0</v>
      </c>
      <c r="N261" s="12">
        <v>1264.0049999999999</v>
      </c>
      <c r="O261" t="s">
        <v>514</v>
      </c>
      <c r="P261">
        <v>20</v>
      </c>
      <c r="Q261" t="s">
        <v>367</v>
      </c>
    </row>
    <row r="262" spans="1:18" x14ac:dyDescent="0.3">
      <c r="A262" t="s">
        <v>985</v>
      </c>
      <c r="C262" t="s">
        <v>368</v>
      </c>
      <c r="D262" t="s">
        <v>369</v>
      </c>
      <c r="E262" t="s">
        <v>986</v>
      </c>
      <c r="F262" t="s">
        <v>6</v>
      </c>
      <c r="G262" s="12"/>
      <c r="H262" s="12"/>
      <c r="I262" s="12"/>
      <c r="J262" s="12"/>
      <c r="K262" s="12"/>
      <c r="L262" s="12"/>
      <c r="M262" s="12"/>
      <c r="N262" s="12"/>
      <c r="R262" s="125" t="s">
        <v>2125</v>
      </c>
    </row>
    <row r="263" spans="1:18" x14ac:dyDescent="0.3">
      <c r="A263" t="s">
        <v>990</v>
      </c>
      <c r="B263" s="125">
        <v>242</v>
      </c>
      <c r="C263" t="s">
        <v>370</v>
      </c>
      <c r="D263" t="s">
        <v>371</v>
      </c>
      <c r="E263" t="s">
        <v>991</v>
      </c>
      <c r="F263" t="s">
        <v>4</v>
      </c>
      <c r="G263" s="12">
        <v>0</v>
      </c>
      <c r="H263" s="12">
        <v>95.368000000000009</v>
      </c>
      <c r="I263" s="12">
        <v>0</v>
      </c>
      <c r="J263" s="12">
        <v>0</v>
      </c>
      <c r="K263" s="12">
        <v>0</v>
      </c>
      <c r="L263" s="12">
        <v>0</v>
      </c>
      <c r="M263" s="12">
        <v>0</v>
      </c>
      <c r="N263" s="12">
        <v>95.368000000000009</v>
      </c>
      <c r="O263" t="s">
        <v>514</v>
      </c>
      <c r="P263">
        <v>6</v>
      </c>
      <c r="Q263" t="s">
        <v>371</v>
      </c>
    </row>
    <row r="264" spans="1:18" x14ac:dyDescent="0.3">
      <c r="A264" t="s">
        <v>992</v>
      </c>
      <c r="B264" s="125">
        <v>741</v>
      </c>
      <c r="C264" t="s">
        <v>372</v>
      </c>
      <c r="D264" t="s">
        <v>373</v>
      </c>
      <c r="E264" t="s">
        <v>993</v>
      </c>
      <c r="F264" t="s">
        <v>5</v>
      </c>
      <c r="G264" s="12">
        <v>0</v>
      </c>
      <c r="H264" s="12">
        <v>3556.16</v>
      </c>
      <c r="I264" s="12">
        <v>0</v>
      </c>
      <c r="J264" s="12">
        <v>0</v>
      </c>
      <c r="K264" s="12">
        <v>682.34299999999996</v>
      </c>
      <c r="L264" s="12">
        <v>0</v>
      </c>
      <c r="M264" s="12">
        <v>0</v>
      </c>
      <c r="N264" s="12">
        <v>4238.5030000000006</v>
      </c>
      <c r="O264" t="s">
        <v>514</v>
      </c>
      <c r="P264">
        <v>24</v>
      </c>
      <c r="Q264" t="s">
        <v>373</v>
      </c>
    </row>
    <row r="265" spans="1:18" x14ac:dyDescent="0.3">
      <c r="A265" t="s">
        <v>994</v>
      </c>
      <c r="B265" s="125">
        <v>106</v>
      </c>
      <c r="C265" t="s">
        <v>374</v>
      </c>
      <c r="D265" t="s">
        <v>375</v>
      </c>
      <c r="E265" t="s">
        <v>995</v>
      </c>
      <c r="F265" t="s">
        <v>4</v>
      </c>
      <c r="G265" s="12">
        <v>0</v>
      </c>
      <c r="H265" s="12">
        <v>45654</v>
      </c>
      <c r="I265" s="12">
        <v>0</v>
      </c>
      <c r="J265" s="12">
        <v>0</v>
      </c>
      <c r="K265" s="12">
        <v>0</v>
      </c>
      <c r="L265" s="12">
        <v>0</v>
      </c>
      <c r="M265" s="12">
        <v>0</v>
      </c>
      <c r="N265" s="12">
        <v>45654</v>
      </c>
      <c r="O265" t="s">
        <v>549</v>
      </c>
      <c r="P265">
        <v>12</v>
      </c>
      <c r="Q265" t="s">
        <v>407</v>
      </c>
    </row>
    <row r="266" spans="1:18" x14ac:dyDescent="0.3">
      <c r="A266" t="s">
        <v>996</v>
      </c>
      <c r="B266" s="125">
        <v>106</v>
      </c>
      <c r="C266" t="s">
        <v>374</v>
      </c>
      <c r="D266" t="s">
        <v>376</v>
      </c>
      <c r="E266" t="s">
        <v>995</v>
      </c>
      <c r="F266" t="s">
        <v>4</v>
      </c>
      <c r="G266" s="12">
        <v>0</v>
      </c>
      <c r="H266" s="12">
        <v>1143</v>
      </c>
      <c r="I266" s="12">
        <v>0</v>
      </c>
      <c r="J266" s="12">
        <v>0</v>
      </c>
      <c r="K266" s="12">
        <v>0</v>
      </c>
      <c r="L266" s="12">
        <v>0</v>
      </c>
      <c r="M266" s="12">
        <v>0</v>
      </c>
      <c r="N266" s="12">
        <v>1143</v>
      </c>
      <c r="O266" t="s">
        <v>549</v>
      </c>
      <c r="P266">
        <v>12</v>
      </c>
      <c r="Q266" t="s">
        <v>407</v>
      </c>
    </row>
    <row r="267" spans="1:18" x14ac:dyDescent="0.3">
      <c r="A267" t="s">
        <v>997</v>
      </c>
      <c r="B267" s="125">
        <v>375</v>
      </c>
      <c r="C267" t="s">
        <v>408</v>
      </c>
      <c r="D267" t="s">
        <v>409</v>
      </c>
      <c r="E267" t="s">
        <v>998</v>
      </c>
      <c r="F267" t="s">
        <v>9</v>
      </c>
      <c r="G267" s="12">
        <v>0</v>
      </c>
      <c r="H267" s="12">
        <v>281.05200000000002</v>
      </c>
      <c r="I267" s="12">
        <v>0</v>
      </c>
      <c r="J267" s="12">
        <v>0</v>
      </c>
      <c r="K267" s="12">
        <v>0</v>
      </c>
      <c r="L267" s="12">
        <v>0</v>
      </c>
      <c r="M267" s="12">
        <v>0</v>
      </c>
      <c r="N267" s="12">
        <v>281.05200000000002</v>
      </c>
      <c r="O267" t="s">
        <v>514</v>
      </c>
      <c r="P267">
        <v>5</v>
      </c>
      <c r="Q267" t="s">
        <v>409</v>
      </c>
    </row>
    <row r="268" spans="1:18" x14ac:dyDescent="0.3">
      <c r="A268" t="s">
        <v>999</v>
      </c>
      <c r="C268" t="s">
        <v>1000</v>
      </c>
      <c r="D268" t="s">
        <v>1001</v>
      </c>
      <c r="E268" t="s">
        <v>995</v>
      </c>
      <c r="F268" t="s">
        <v>4</v>
      </c>
      <c r="G268" s="12">
        <v>0</v>
      </c>
      <c r="H268" s="12">
        <v>29139</v>
      </c>
      <c r="I268" s="12">
        <v>0</v>
      </c>
      <c r="J268" s="12">
        <v>0</v>
      </c>
      <c r="K268" s="12">
        <v>0</v>
      </c>
      <c r="L268" s="12">
        <v>0</v>
      </c>
      <c r="M268" s="12">
        <v>0</v>
      </c>
      <c r="N268" s="12">
        <v>29139</v>
      </c>
      <c r="O268" t="s">
        <v>549</v>
      </c>
      <c r="P268">
        <v>12</v>
      </c>
      <c r="Q268" t="s">
        <v>407</v>
      </c>
    </row>
    <row r="269" spans="1:18" x14ac:dyDescent="0.3">
      <c r="A269" t="s">
        <v>1002</v>
      </c>
      <c r="B269" s="125">
        <v>452</v>
      </c>
      <c r="C269" t="s">
        <v>1003</v>
      </c>
      <c r="D269" t="s">
        <v>1004</v>
      </c>
      <c r="E269" t="s">
        <v>561</v>
      </c>
      <c r="F269" t="s">
        <v>12</v>
      </c>
      <c r="G269" s="12">
        <v>71491.000000000015</v>
      </c>
      <c r="H269" s="12">
        <v>-519</v>
      </c>
      <c r="I269" s="12">
        <v>0</v>
      </c>
      <c r="J269" s="12">
        <v>0</v>
      </c>
      <c r="K269" s="12">
        <v>0</v>
      </c>
      <c r="L269" s="12">
        <v>0</v>
      </c>
      <c r="M269" s="12">
        <v>0</v>
      </c>
      <c r="N269" s="12">
        <v>70972.000000000015</v>
      </c>
      <c r="O269" t="s">
        <v>549</v>
      </c>
      <c r="P269">
        <v>28</v>
      </c>
      <c r="Q269">
        <v>0</v>
      </c>
    </row>
    <row r="270" spans="1:18" x14ac:dyDescent="0.3">
      <c r="A270" t="s">
        <v>987</v>
      </c>
      <c r="B270" s="125">
        <v>0</v>
      </c>
      <c r="C270" t="s">
        <v>988</v>
      </c>
      <c r="D270" t="s">
        <v>989</v>
      </c>
      <c r="E270" t="s">
        <v>561</v>
      </c>
      <c r="F270" t="s">
        <v>12</v>
      </c>
      <c r="G270" s="12">
        <v>73660</v>
      </c>
      <c r="H270" s="12">
        <v>292</v>
      </c>
      <c r="I270" s="12">
        <v>0</v>
      </c>
      <c r="J270" s="12">
        <v>0</v>
      </c>
      <c r="K270" s="12">
        <v>0</v>
      </c>
      <c r="L270" s="12">
        <v>0</v>
      </c>
      <c r="M270" s="12">
        <v>0</v>
      </c>
      <c r="N270" s="12">
        <v>73952</v>
      </c>
      <c r="O270" t="s">
        <v>549</v>
      </c>
      <c r="P270">
        <v>24</v>
      </c>
      <c r="Q270">
        <v>0</v>
      </c>
    </row>
    <row r="271" spans="1:18" x14ac:dyDescent="0.3">
      <c r="A271" t="s">
        <v>1363</v>
      </c>
      <c r="D271" t="s">
        <v>1805</v>
      </c>
      <c r="E271">
        <v>0</v>
      </c>
      <c r="F271" t="e">
        <v>#N/A</v>
      </c>
      <c r="G271" s="12"/>
      <c r="H271" s="12"/>
      <c r="I271" s="12"/>
      <c r="J271" s="12"/>
      <c r="K271" s="12"/>
      <c r="L271" s="12"/>
      <c r="M271" s="12"/>
      <c r="N271" s="12"/>
      <c r="R271" s="125" t="s">
        <v>2125</v>
      </c>
    </row>
    <row r="272" spans="1:18" x14ac:dyDescent="0.3">
      <c r="A272" t="s">
        <v>1005</v>
      </c>
      <c r="B272" s="125">
        <v>663</v>
      </c>
      <c r="C272" t="s">
        <v>377</v>
      </c>
      <c r="D272" t="s">
        <v>378</v>
      </c>
      <c r="E272" t="s">
        <v>1006</v>
      </c>
      <c r="F272" t="s">
        <v>14</v>
      </c>
      <c r="G272" s="12">
        <v>0</v>
      </c>
      <c r="H272" s="12">
        <v>344.70000000000005</v>
      </c>
      <c r="I272" s="12">
        <v>0</v>
      </c>
      <c r="J272" s="12">
        <v>0</v>
      </c>
      <c r="K272" s="12">
        <v>0</v>
      </c>
      <c r="L272" s="12">
        <v>0</v>
      </c>
      <c r="M272" s="12">
        <v>0</v>
      </c>
      <c r="N272" s="12">
        <v>344.70000000000005</v>
      </c>
      <c r="O272" t="s">
        <v>514</v>
      </c>
      <c r="P272">
        <v>6</v>
      </c>
      <c r="Q272" t="s">
        <v>378</v>
      </c>
    </row>
    <row r="273" spans="1:18" x14ac:dyDescent="0.3">
      <c r="A273" t="s">
        <v>1007</v>
      </c>
      <c r="C273" t="s">
        <v>1008</v>
      </c>
      <c r="D273" t="s">
        <v>1009</v>
      </c>
      <c r="E273" t="s">
        <v>995</v>
      </c>
      <c r="F273" t="s">
        <v>4</v>
      </c>
      <c r="G273" s="12">
        <v>0</v>
      </c>
      <c r="H273" s="12">
        <v>16291</v>
      </c>
      <c r="I273" s="12">
        <v>0</v>
      </c>
      <c r="J273" s="12">
        <v>0</v>
      </c>
      <c r="K273" s="12">
        <v>0</v>
      </c>
      <c r="L273" s="12">
        <v>0</v>
      </c>
      <c r="M273" s="12">
        <v>0</v>
      </c>
      <c r="N273" s="12">
        <v>16291</v>
      </c>
      <c r="O273" t="s">
        <v>549</v>
      </c>
      <c r="P273">
        <v>12</v>
      </c>
      <c r="Q273" t="s">
        <v>407</v>
      </c>
    </row>
    <row r="274" spans="1:18" x14ac:dyDescent="0.3">
      <c r="A274" t="s">
        <v>1010</v>
      </c>
      <c r="B274" s="125">
        <v>409</v>
      </c>
      <c r="C274" t="s">
        <v>379</v>
      </c>
      <c r="D274" t="s">
        <v>380</v>
      </c>
      <c r="E274" t="s">
        <v>1245</v>
      </c>
      <c r="F274" t="s">
        <v>5</v>
      </c>
      <c r="G274" s="12">
        <v>0</v>
      </c>
      <c r="H274" s="12">
        <v>891.80700000000002</v>
      </c>
      <c r="I274" s="12">
        <v>0</v>
      </c>
      <c r="J274" s="12">
        <v>0</v>
      </c>
      <c r="K274" s="12">
        <v>0</v>
      </c>
      <c r="L274" s="12">
        <v>0</v>
      </c>
      <c r="M274" s="12">
        <v>0</v>
      </c>
      <c r="N274" s="12">
        <v>891.80700000000002</v>
      </c>
      <c r="O274" t="s">
        <v>514</v>
      </c>
      <c r="P274">
        <v>12</v>
      </c>
      <c r="Q274" t="e">
        <v>#N/A</v>
      </c>
    </row>
    <row r="275" spans="1:18" x14ac:dyDescent="0.3">
      <c r="A275" t="s">
        <v>1012</v>
      </c>
      <c r="B275" s="125">
        <v>111</v>
      </c>
      <c r="C275" t="s">
        <v>1364</v>
      </c>
      <c r="D275" t="s">
        <v>382</v>
      </c>
      <c r="E275" t="s">
        <v>825</v>
      </c>
      <c r="F275" t="s">
        <v>13</v>
      </c>
      <c r="G275" s="12">
        <v>0</v>
      </c>
      <c r="H275" s="12">
        <v>520</v>
      </c>
      <c r="I275" s="12">
        <v>0</v>
      </c>
      <c r="J275" s="12">
        <v>0</v>
      </c>
      <c r="K275" s="12">
        <v>0</v>
      </c>
      <c r="L275" s="12">
        <v>0</v>
      </c>
      <c r="M275" s="12">
        <v>0</v>
      </c>
      <c r="N275" s="12">
        <v>520</v>
      </c>
      <c r="O275" t="s">
        <v>549</v>
      </c>
      <c r="P275">
        <v>12</v>
      </c>
      <c r="Q275" t="s">
        <v>930</v>
      </c>
    </row>
    <row r="276" spans="1:18" x14ac:dyDescent="0.3">
      <c r="A276" t="s">
        <v>1365</v>
      </c>
      <c r="D276" t="s">
        <v>1808</v>
      </c>
      <c r="E276">
        <v>0</v>
      </c>
      <c r="F276" t="e">
        <v>#N/A</v>
      </c>
      <c r="G276" s="294"/>
      <c r="H276" s="294"/>
      <c r="I276" s="294"/>
      <c r="J276" s="294"/>
      <c r="K276" s="294"/>
      <c r="L276" s="294"/>
      <c r="M276" s="294"/>
      <c r="N276" s="294"/>
      <c r="R276" s="125" t="s">
        <v>2125</v>
      </c>
    </row>
    <row r="277" spans="1:18" x14ac:dyDescent="0.3">
      <c r="A277" t="s">
        <v>1283</v>
      </c>
      <c r="D277" t="s">
        <v>1284</v>
      </c>
      <c r="E277">
        <v>0</v>
      </c>
      <c r="F277" t="e">
        <v>#N/A</v>
      </c>
      <c r="G277" s="294"/>
      <c r="H277" s="294"/>
      <c r="I277" s="294"/>
      <c r="J277" s="294"/>
      <c r="K277" s="294"/>
      <c r="L277" s="294"/>
      <c r="M277" s="294"/>
      <c r="N277" s="294"/>
      <c r="R277" s="125" t="s">
        <v>2125</v>
      </c>
    </row>
    <row r="278" spans="1:18" x14ac:dyDescent="0.3">
      <c r="A278" t="s">
        <v>1285</v>
      </c>
      <c r="D278" t="s">
        <v>209</v>
      </c>
      <c r="E278">
        <v>0</v>
      </c>
      <c r="F278" t="e">
        <v>#N/A</v>
      </c>
      <c r="G278" s="294"/>
      <c r="H278" s="294"/>
      <c r="I278" s="294"/>
      <c r="J278" s="294"/>
      <c r="K278" s="294"/>
      <c r="L278" s="294"/>
      <c r="M278" s="294"/>
      <c r="N278" s="294"/>
      <c r="R278" s="125" t="s">
        <v>2125</v>
      </c>
    </row>
    <row r="279" spans="1:18" x14ac:dyDescent="0.3">
      <c r="A279" t="s">
        <v>1366</v>
      </c>
      <c r="D279" t="s">
        <v>1809</v>
      </c>
      <c r="E279">
        <v>0</v>
      </c>
      <c r="F279" t="e">
        <v>#N/A</v>
      </c>
      <c r="G279" s="294"/>
      <c r="H279" s="294"/>
      <c r="I279" s="294"/>
      <c r="J279" s="294"/>
      <c r="K279" s="294"/>
      <c r="L279" s="294"/>
      <c r="M279" s="294"/>
      <c r="N279" s="294"/>
      <c r="R279" s="125" t="s">
        <v>2125</v>
      </c>
    </row>
    <row r="280" spans="1:18" x14ac:dyDescent="0.3">
      <c r="A280" t="s">
        <v>1367</v>
      </c>
      <c r="B280" s="125">
        <v>13</v>
      </c>
      <c r="C280" t="s">
        <v>219</v>
      </c>
      <c r="D280" t="s">
        <v>1810</v>
      </c>
      <c r="E280" t="s">
        <v>561</v>
      </c>
      <c r="F280" t="s">
        <v>12</v>
      </c>
      <c r="G280" s="294"/>
      <c r="H280" s="294"/>
      <c r="I280" s="294"/>
      <c r="J280" s="294"/>
      <c r="K280" s="294"/>
      <c r="L280" s="294"/>
      <c r="M280" s="294"/>
      <c r="N280" s="294"/>
      <c r="R280" s="125" t="s">
        <v>2125</v>
      </c>
    </row>
    <row r="281" spans="1:18" x14ac:dyDescent="0.3">
      <c r="A281" t="s">
        <v>1369</v>
      </c>
      <c r="C281" t="s">
        <v>1618</v>
      </c>
      <c r="D281" t="s">
        <v>1813</v>
      </c>
      <c r="E281">
        <v>0</v>
      </c>
      <c r="F281" t="e">
        <v>#N/A</v>
      </c>
      <c r="G281" s="294"/>
      <c r="H281" s="294"/>
      <c r="I281" s="294"/>
      <c r="J281" s="294"/>
      <c r="K281" s="294"/>
      <c r="L281" s="294"/>
      <c r="M281" s="294"/>
      <c r="N281" s="294"/>
      <c r="R281" s="125" t="s">
        <v>2125</v>
      </c>
    </row>
    <row r="282" spans="1:18" x14ac:dyDescent="0.3">
      <c r="A282" t="s">
        <v>1370</v>
      </c>
      <c r="C282" t="s">
        <v>1816</v>
      </c>
      <c r="D282" t="s">
        <v>1814</v>
      </c>
      <c r="E282">
        <v>0</v>
      </c>
      <c r="F282" t="e">
        <v>#N/A</v>
      </c>
      <c r="G282" s="294"/>
      <c r="H282" s="294"/>
      <c r="I282" s="294"/>
      <c r="J282" s="294"/>
      <c r="K282" s="294"/>
      <c r="L282" s="294"/>
      <c r="M282" s="294"/>
      <c r="N282" s="294"/>
      <c r="R282" s="125" t="s">
        <v>2125</v>
      </c>
    </row>
    <row r="283" spans="1:18" x14ac:dyDescent="0.3">
      <c r="A283" t="s">
        <v>1371</v>
      </c>
      <c r="C283" t="s">
        <v>1819</v>
      </c>
      <c r="D283" t="s">
        <v>1817</v>
      </c>
      <c r="E283">
        <v>0</v>
      </c>
      <c r="F283" t="e">
        <v>#N/A</v>
      </c>
      <c r="G283" s="294"/>
      <c r="H283" s="294"/>
      <c r="I283" s="294"/>
      <c r="J283" s="294"/>
      <c r="K283" s="294"/>
      <c r="L283" s="294"/>
      <c r="M283" s="294"/>
      <c r="N283" s="294"/>
      <c r="R283" s="125" t="s">
        <v>2125</v>
      </c>
    </row>
    <row r="284" spans="1:18" x14ac:dyDescent="0.3">
      <c r="A284" t="s">
        <v>1372</v>
      </c>
      <c r="C284" t="s">
        <v>1822</v>
      </c>
      <c r="D284" t="s">
        <v>1820</v>
      </c>
      <c r="E284">
        <v>0</v>
      </c>
      <c r="F284" t="e">
        <v>#N/A</v>
      </c>
      <c r="G284" s="294"/>
      <c r="H284" s="294"/>
      <c r="I284" s="294"/>
      <c r="J284" s="294"/>
      <c r="K284" s="294"/>
      <c r="L284" s="294"/>
      <c r="M284" s="294"/>
      <c r="N284" s="294"/>
      <c r="R284" s="125" t="s">
        <v>2125</v>
      </c>
    </row>
    <row r="285" spans="1:18" x14ac:dyDescent="0.3">
      <c r="A285" t="s">
        <v>1373</v>
      </c>
      <c r="C285" t="s">
        <v>1822</v>
      </c>
      <c r="D285" t="s">
        <v>1823</v>
      </c>
      <c r="E285">
        <v>0</v>
      </c>
      <c r="F285" t="e">
        <v>#N/A</v>
      </c>
      <c r="G285" s="294"/>
      <c r="H285" s="294"/>
      <c r="I285" s="294"/>
      <c r="J285" s="294"/>
      <c r="K285" s="294"/>
      <c r="L285" s="294"/>
      <c r="M285" s="294"/>
      <c r="N285" s="294"/>
      <c r="R285" s="125" t="s">
        <v>2125</v>
      </c>
    </row>
    <row r="286" spans="1:18" x14ac:dyDescent="0.3">
      <c r="A286" t="s">
        <v>1374</v>
      </c>
      <c r="C286" t="s">
        <v>1822</v>
      </c>
      <c r="D286" t="s">
        <v>1824</v>
      </c>
      <c r="E286">
        <v>0</v>
      </c>
      <c r="F286" t="e">
        <v>#N/A</v>
      </c>
      <c r="G286" s="294"/>
      <c r="H286" s="294"/>
      <c r="I286" s="294"/>
      <c r="J286" s="294"/>
      <c r="K286" s="294"/>
      <c r="L286" s="294"/>
      <c r="M286" s="294"/>
      <c r="N286" s="294"/>
      <c r="R286" s="125" t="s">
        <v>2125</v>
      </c>
    </row>
    <row r="287" spans="1:18" x14ac:dyDescent="0.3">
      <c r="A287" t="s">
        <v>1375</v>
      </c>
      <c r="C287" t="s">
        <v>1826</v>
      </c>
      <c r="D287" t="s">
        <v>253</v>
      </c>
      <c r="E287" t="s">
        <v>832</v>
      </c>
      <c r="F287" t="s">
        <v>4</v>
      </c>
      <c r="G287" s="294"/>
      <c r="H287" s="294"/>
      <c r="I287" s="294"/>
      <c r="J287" s="294"/>
      <c r="K287" s="294"/>
      <c r="L287" s="294"/>
      <c r="M287" s="294"/>
      <c r="N287" s="294"/>
      <c r="R287" s="125" t="s">
        <v>2125</v>
      </c>
    </row>
    <row r="288" spans="1:18" x14ac:dyDescent="0.3">
      <c r="A288" t="s">
        <v>1376</v>
      </c>
      <c r="C288" t="s">
        <v>1829</v>
      </c>
      <c r="D288" t="s">
        <v>1827</v>
      </c>
      <c r="E288">
        <v>0</v>
      </c>
      <c r="F288" t="e">
        <v>#N/A</v>
      </c>
      <c r="G288" s="294"/>
      <c r="H288" s="294"/>
      <c r="I288" s="294"/>
      <c r="J288" s="294"/>
      <c r="K288" s="294"/>
      <c r="L288" s="294"/>
      <c r="M288" s="294"/>
      <c r="N288" s="294"/>
      <c r="R288" s="125" t="s">
        <v>2125</v>
      </c>
    </row>
    <row r="289" spans="1:18" x14ac:dyDescent="0.3">
      <c r="A289" t="s">
        <v>1377</v>
      </c>
      <c r="C289" t="s">
        <v>1832</v>
      </c>
      <c r="D289" t="s">
        <v>1830</v>
      </c>
      <c r="E289">
        <v>0</v>
      </c>
      <c r="F289" t="e">
        <v>#N/A</v>
      </c>
      <c r="G289" s="294"/>
      <c r="H289" s="294"/>
      <c r="I289" s="294"/>
      <c r="J289" s="294"/>
      <c r="K289" s="294"/>
      <c r="L289" s="294"/>
      <c r="M289" s="294"/>
      <c r="N289" s="294"/>
      <c r="R289" s="125" t="s">
        <v>2125</v>
      </c>
    </row>
    <row r="290" spans="1:18" x14ac:dyDescent="0.3">
      <c r="A290" t="s">
        <v>1378</v>
      </c>
      <c r="C290" t="s">
        <v>1835</v>
      </c>
      <c r="D290" t="s">
        <v>1833</v>
      </c>
      <c r="E290">
        <v>0</v>
      </c>
      <c r="F290" t="e">
        <v>#N/A</v>
      </c>
      <c r="G290" s="294"/>
      <c r="H290" s="294"/>
      <c r="I290" s="294"/>
      <c r="J290" s="294"/>
      <c r="K290" s="294"/>
      <c r="L290" s="294"/>
      <c r="M290" s="294"/>
      <c r="N290" s="294"/>
      <c r="R290" s="125" t="s">
        <v>2125</v>
      </c>
    </row>
    <row r="291" spans="1:18" x14ac:dyDescent="0.3">
      <c r="A291" t="s">
        <v>1380</v>
      </c>
      <c r="B291" s="125">
        <v>160</v>
      </c>
      <c r="C291" t="s">
        <v>201</v>
      </c>
      <c r="D291" t="s">
        <v>758</v>
      </c>
      <c r="E291" t="s">
        <v>757</v>
      </c>
      <c r="F291" t="s">
        <v>7</v>
      </c>
      <c r="G291" s="294">
        <v>0</v>
      </c>
      <c r="H291" s="294">
        <v>8392.1220000000012</v>
      </c>
      <c r="I291" s="294">
        <v>19077.682000000001</v>
      </c>
      <c r="J291" s="294">
        <v>0</v>
      </c>
      <c r="K291" s="294">
        <v>0</v>
      </c>
      <c r="L291" s="294">
        <v>0</v>
      </c>
      <c r="M291" s="294">
        <v>0</v>
      </c>
      <c r="N291" s="294">
        <v>27469.804</v>
      </c>
      <c r="O291" t="s">
        <v>514</v>
      </c>
      <c r="P291">
        <v>24</v>
      </c>
      <c r="Q291" t="s">
        <v>758</v>
      </c>
    </row>
  </sheetData>
  <sortState xmlns:xlrd2="http://schemas.microsoft.com/office/spreadsheetml/2017/richdata2" ref="A6:Q291">
    <sortCondition ref="F6:F291"/>
    <sortCondition ref="D6:D291"/>
  </sortState>
  <conditionalFormatting sqref="A1:A2 A4 A6:A1048576">
    <cfRule type="duplicateValues" dxfId="92" priority="63"/>
  </conditionalFormatting>
  <conditionalFormatting sqref="A5">
    <cfRule type="duplicateValues" dxfId="91" priority="1"/>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U283"/>
  <sheetViews>
    <sheetView workbookViewId="0">
      <selection activeCell="A2" sqref="A2"/>
    </sheetView>
  </sheetViews>
  <sheetFormatPr defaultRowHeight="14.4" x14ac:dyDescent="0.3"/>
  <cols>
    <col min="1" max="1" width="9.109375" customWidth="1"/>
    <col min="2" max="2" width="7" bestFit="1" customWidth="1"/>
    <col min="3" max="3" width="24.109375" customWidth="1"/>
    <col min="4" max="4" width="30.5546875" customWidth="1"/>
    <col min="5" max="5" width="18.77734375" customWidth="1"/>
    <col min="6" max="6" width="14.33203125" customWidth="1"/>
    <col min="7" max="7" width="13.6640625" customWidth="1"/>
    <col min="8" max="8" width="9.44140625" customWidth="1"/>
    <col min="9" max="9" width="10.109375" customWidth="1"/>
    <col min="10" max="10" width="11.77734375" customWidth="1"/>
    <col min="11" max="11" width="10.21875" customWidth="1"/>
    <col min="12" max="12" width="15.77734375" customWidth="1"/>
    <col min="13" max="13" width="9.88671875" customWidth="1"/>
    <col min="14" max="14" width="9.109375" customWidth="1"/>
    <col min="15" max="15" width="10.44140625" customWidth="1"/>
    <col min="16" max="16" width="9.44140625" customWidth="1"/>
    <col min="17" max="17" width="9" bestFit="1" customWidth="1"/>
    <col min="19" max="19" width="11.44140625" bestFit="1" customWidth="1"/>
    <col min="20" max="20" width="11.6640625" customWidth="1"/>
  </cols>
  <sheetData>
    <row r="1" spans="1:21" ht="15.6" x14ac:dyDescent="0.3">
      <c r="A1" s="349" t="s">
        <v>2512</v>
      </c>
      <c r="B1" s="350"/>
      <c r="C1" s="350"/>
      <c r="D1" s="350"/>
    </row>
    <row r="2" spans="1:21" x14ac:dyDescent="0.3">
      <c r="A2" s="3" t="s">
        <v>2668</v>
      </c>
      <c r="D2" s="12"/>
      <c r="F2" s="392"/>
      <c r="G2" s="12"/>
      <c r="H2" s="12"/>
      <c r="I2" s="12"/>
      <c r="J2" s="12"/>
      <c r="K2" s="12"/>
      <c r="L2" s="12"/>
      <c r="M2" s="294"/>
      <c r="O2" s="294"/>
      <c r="P2" s="294"/>
      <c r="Q2" s="294"/>
      <c r="R2" s="12"/>
      <c r="S2" s="294"/>
    </row>
    <row r="3" spans="1:21" x14ac:dyDescent="0.3">
      <c r="A3" s="392" t="s">
        <v>2669</v>
      </c>
      <c r="D3" s="12"/>
      <c r="E3" s="12"/>
      <c r="F3" s="12"/>
      <c r="G3" s="12"/>
      <c r="H3" s="12"/>
      <c r="I3" s="12"/>
      <c r="J3" s="12"/>
      <c r="K3" s="12"/>
      <c r="L3" s="12"/>
      <c r="Q3" s="294"/>
      <c r="S3" s="294"/>
    </row>
    <row r="4" spans="1:21" x14ac:dyDescent="0.3">
      <c r="A4" s="392"/>
      <c r="D4" s="12"/>
      <c r="E4" s="12"/>
      <c r="F4" s="12"/>
      <c r="G4" s="12"/>
      <c r="H4" s="12"/>
      <c r="I4" s="12"/>
      <c r="J4" s="12"/>
      <c r="K4" s="12"/>
      <c r="L4" s="12"/>
      <c r="Q4" s="294"/>
    </row>
    <row r="5" spans="1:21" s="21" customFormat="1" ht="43.2" x14ac:dyDescent="0.3">
      <c r="A5" s="121" t="s">
        <v>1388</v>
      </c>
      <c r="B5" s="121" t="s">
        <v>1338</v>
      </c>
      <c r="C5" s="121" t="s">
        <v>52</v>
      </c>
      <c r="D5" s="121" t="s">
        <v>53</v>
      </c>
      <c r="E5" s="121" t="s">
        <v>530</v>
      </c>
      <c r="F5" s="121" t="s">
        <v>531</v>
      </c>
      <c r="G5" s="123" t="s">
        <v>37</v>
      </c>
      <c r="H5" s="123" t="s">
        <v>38</v>
      </c>
      <c r="I5" s="123" t="s">
        <v>39</v>
      </c>
      <c r="J5" s="123" t="s">
        <v>40</v>
      </c>
      <c r="K5" s="123" t="s">
        <v>34</v>
      </c>
      <c r="L5" s="123" t="s">
        <v>1015</v>
      </c>
      <c r="M5" s="123" t="s">
        <v>1389</v>
      </c>
      <c r="N5" s="123" t="s">
        <v>50</v>
      </c>
      <c r="O5" s="123" t="s">
        <v>412</v>
      </c>
      <c r="P5" s="123" t="s">
        <v>2553</v>
      </c>
      <c r="Q5" s="123" t="s">
        <v>414</v>
      </c>
      <c r="R5" s="123" t="s">
        <v>2695</v>
      </c>
      <c r="S5" s="121" t="s">
        <v>536</v>
      </c>
      <c r="T5" s="121" t="s">
        <v>537</v>
      </c>
      <c r="U5" s="121" t="s">
        <v>59</v>
      </c>
    </row>
    <row r="6" spans="1:21" x14ac:dyDescent="0.3">
      <c r="A6" t="s">
        <v>2397</v>
      </c>
      <c r="C6" t="s">
        <v>1261</v>
      </c>
      <c r="D6" t="s">
        <v>1262</v>
      </c>
      <c r="E6" t="s">
        <v>561</v>
      </c>
      <c r="F6" t="s">
        <v>12</v>
      </c>
      <c r="G6" s="12"/>
      <c r="H6" s="12"/>
      <c r="I6" s="12"/>
      <c r="J6" s="12"/>
      <c r="K6" s="12"/>
      <c r="L6" s="12"/>
      <c r="M6" s="12"/>
      <c r="N6" s="12"/>
      <c r="O6" s="12"/>
      <c r="P6" s="12"/>
      <c r="Q6" s="12"/>
      <c r="U6" t="s">
        <v>2126</v>
      </c>
    </row>
    <row r="7" spans="1:21" x14ac:dyDescent="0.3">
      <c r="A7" t="s">
        <v>2411</v>
      </c>
      <c r="B7">
        <v>449</v>
      </c>
      <c r="C7" t="s">
        <v>60</v>
      </c>
      <c r="D7" t="s">
        <v>61</v>
      </c>
      <c r="E7" t="s">
        <v>539</v>
      </c>
      <c r="F7" t="s">
        <v>8</v>
      </c>
      <c r="G7" s="12">
        <v>286.83100000000002</v>
      </c>
      <c r="H7" s="12">
        <v>0</v>
      </c>
      <c r="I7" s="12">
        <v>0</v>
      </c>
      <c r="J7" s="12">
        <v>0</v>
      </c>
      <c r="K7" s="12">
        <v>0</v>
      </c>
      <c r="L7" s="12">
        <v>0</v>
      </c>
      <c r="M7" s="12">
        <v>0</v>
      </c>
      <c r="N7" s="12">
        <v>0</v>
      </c>
      <c r="O7" s="12">
        <v>24270</v>
      </c>
      <c r="P7" s="12">
        <v>0</v>
      </c>
      <c r="Q7" s="12">
        <v>0</v>
      </c>
      <c r="R7" t="s">
        <v>514</v>
      </c>
      <c r="S7">
        <v>12</v>
      </c>
      <c r="T7" t="s">
        <v>61</v>
      </c>
    </row>
    <row r="8" spans="1:21" x14ac:dyDescent="0.3">
      <c r="A8" t="s">
        <v>2421</v>
      </c>
      <c r="B8">
        <v>412</v>
      </c>
      <c r="C8" t="s">
        <v>62</v>
      </c>
      <c r="D8" s="12" t="s">
        <v>63</v>
      </c>
      <c r="E8" s="12" t="s">
        <v>541</v>
      </c>
      <c r="F8" s="12" t="s">
        <v>9</v>
      </c>
      <c r="G8" s="12">
        <v>2003.7009999999998</v>
      </c>
      <c r="H8" s="12">
        <v>0</v>
      </c>
      <c r="I8" s="12">
        <v>0</v>
      </c>
      <c r="J8" s="12">
        <v>0</v>
      </c>
      <c r="K8" s="12">
        <v>0</v>
      </c>
      <c r="L8" s="12">
        <v>0</v>
      </c>
      <c r="M8" s="12">
        <v>0</v>
      </c>
      <c r="N8" s="12">
        <v>0</v>
      </c>
      <c r="O8" s="12">
        <v>143144</v>
      </c>
      <c r="P8" s="12">
        <v>0</v>
      </c>
      <c r="Q8" s="12">
        <v>0</v>
      </c>
      <c r="R8" t="s">
        <v>514</v>
      </c>
      <c r="S8">
        <v>12</v>
      </c>
      <c r="T8" t="s">
        <v>63</v>
      </c>
    </row>
    <row r="9" spans="1:21" x14ac:dyDescent="0.3">
      <c r="A9" t="s">
        <v>2422</v>
      </c>
      <c r="B9">
        <v>635</v>
      </c>
      <c r="C9" t="s">
        <v>64</v>
      </c>
      <c r="D9" s="12" t="s">
        <v>65</v>
      </c>
      <c r="E9" s="12" t="s">
        <v>543</v>
      </c>
      <c r="F9" s="12" t="s">
        <v>9</v>
      </c>
      <c r="G9" s="12">
        <v>224.69400000000002</v>
      </c>
      <c r="H9" s="12">
        <v>0</v>
      </c>
      <c r="I9" s="12">
        <v>0</v>
      </c>
      <c r="J9" s="12">
        <v>0</v>
      </c>
      <c r="K9" s="12">
        <v>0</v>
      </c>
      <c r="L9" s="12">
        <v>0</v>
      </c>
      <c r="M9" s="12">
        <v>0</v>
      </c>
      <c r="N9" s="12">
        <v>0</v>
      </c>
      <c r="O9" s="12">
        <v>17068</v>
      </c>
      <c r="P9" s="12">
        <v>0</v>
      </c>
      <c r="Q9" s="12">
        <v>0</v>
      </c>
      <c r="R9" t="s">
        <v>514</v>
      </c>
      <c r="S9">
        <v>2</v>
      </c>
      <c r="T9" t="s">
        <v>65</v>
      </c>
    </row>
    <row r="10" spans="1:21" x14ac:dyDescent="0.3">
      <c r="A10" t="s">
        <v>2423</v>
      </c>
      <c r="B10">
        <v>293</v>
      </c>
      <c r="C10" t="s">
        <v>66</v>
      </c>
      <c r="D10" s="12" t="s">
        <v>67</v>
      </c>
      <c r="E10" s="12" t="s">
        <v>545</v>
      </c>
      <c r="F10" s="12" t="s">
        <v>4</v>
      </c>
      <c r="G10" s="12">
        <v>515.40499999999997</v>
      </c>
      <c r="H10" s="12">
        <v>0</v>
      </c>
      <c r="I10" s="12">
        <v>0</v>
      </c>
      <c r="J10" s="12">
        <v>168.137</v>
      </c>
      <c r="K10" s="12">
        <v>0</v>
      </c>
      <c r="L10" s="12">
        <v>0</v>
      </c>
      <c r="M10" s="12">
        <v>0</v>
      </c>
      <c r="N10" s="12">
        <v>0</v>
      </c>
      <c r="O10" s="12">
        <v>43356</v>
      </c>
      <c r="P10" s="12">
        <v>0</v>
      </c>
      <c r="Q10" s="12">
        <v>0</v>
      </c>
      <c r="R10" t="s">
        <v>514</v>
      </c>
      <c r="S10">
        <v>24</v>
      </c>
      <c r="T10" t="s">
        <v>67</v>
      </c>
    </row>
    <row r="11" spans="1:21" x14ac:dyDescent="0.3">
      <c r="A11" t="s">
        <v>2424</v>
      </c>
      <c r="B11">
        <v>1</v>
      </c>
      <c r="C11" t="s">
        <v>1304</v>
      </c>
      <c r="D11" s="12" t="s">
        <v>69</v>
      </c>
      <c r="E11" s="12" t="s">
        <v>548</v>
      </c>
      <c r="F11" s="12" t="s">
        <v>13</v>
      </c>
      <c r="G11" s="12">
        <v>0</v>
      </c>
      <c r="H11" s="12">
        <v>0</v>
      </c>
      <c r="I11" s="12">
        <v>0</v>
      </c>
      <c r="J11" s="12">
        <v>25983.000000000004</v>
      </c>
      <c r="K11" s="12">
        <v>0</v>
      </c>
      <c r="L11" s="12">
        <v>0</v>
      </c>
      <c r="M11" s="12">
        <v>0</v>
      </c>
      <c r="N11" s="12">
        <v>0</v>
      </c>
      <c r="O11" s="12">
        <v>0</v>
      </c>
      <c r="P11" s="12">
        <v>0</v>
      </c>
      <c r="Q11" s="12">
        <v>0</v>
      </c>
      <c r="R11" t="s">
        <v>549</v>
      </c>
      <c r="S11">
        <v>12</v>
      </c>
      <c r="T11" t="s">
        <v>550</v>
      </c>
    </row>
    <row r="12" spans="1:21" x14ac:dyDescent="0.3">
      <c r="A12" t="s">
        <v>2425</v>
      </c>
      <c r="B12">
        <v>1</v>
      </c>
      <c r="C12" t="s">
        <v>1304</v>
      </c>
      <c r="D12" s="12" t="s">
        <v>71</v>
      </c>
      <c r="E12" s="12" t="s">
        <v>548</v>
      </c>
      <c r="F12" s="12" t="s">
        <v>13</v>
      </c>
      <c r="G12" s="12">
        <v>-354</v>
      </c>
      <c r="H12" s="12">
        <v>0</v>
      </c>
      <c r="I12" s="12">
        <v>0</v>
      </c>
      <c r="J12" s="12">
        <v>0</v>
      </c>
      <c r="K12" s="12">
        <v>0</v>
      </c>
      <c r="L12" s="12">
        <v>0</v>
      </c>
      <c r="M12" s="12">
        <v>0</v>
      </c>
      <c r="N12" s="12">
        <v>0</v>
      </c>
      <c r="O12" s="12">
        <v>15876</v>
      </c>
      <c r="P12" s="12">
        <v>0</v>
      </c>
      <c r="Q12" s="12">
        <v>0</v>
      </c>
      <c r="R12" t="s">
        <v>549</v>
      </c>
      <c r="S12">
        <v>24</v>
      </c>
      <c r="T12" t="s">
        <v>550</v>
      </c>
    </row>
    <row r="13" spans="1:21" x14ac:dyDescent="0.3">
      <c r="A13" t="s">
        <v>2426</v>
      </c>
      <c r="B13">
        <v>1</v>
      </c>
      <c r="C13" t="s">
        <v>1304</v>
      </c>
      <c r="D13" t="s">
        <v>72</v>
      </c>
      <c r="E13" t="s">
        <v>548</v>
      </c>
      <c r="F13" t="s">
        <v>13</v>
      </c>
      <c r="G13" s="12">
        <v>5</v>
      </c>
      <c r="H13" s="12">
        <v>0</v>
      </c>
      <c r="I13" s="12">
        <v>0</v>
      </c>
      <c r="J13" s="12">
        <v>5419</v>
      </c>
      <c r="K13" s="12">
        <v>0</v>
      </c>
      <c r="L13" s="12">
        <v>0</v>
      </c>
      <c r="M13" s="12">
        <v>0</v>
      </c>
      <c r="N13" s="12">
        <v>0</v>
      </c>
      <c r="O13" s="12">
        <v>378</v>
      </c>
      <c r="P13" s="12">
        <v>0</v>
      </c>
      <c r="Q13" s="12">
        <v>0</v>
      </c>
      <c r="R13" t="s">
        <v>549</v>
      </c>
      <c r="S13">
        <v>13</v>
      </c>
      <c r="T13" t="s">
        <v>550</v>
      </c>
    </row>
    <row r="14" spans="1:21" x14ac:dyDescent="0.3">
      <c r="A14" t="s">
        <v>2427</v>
      </c>
      <c r="B14">
        <v>1</v>
      </c>
      <c r="C14" t="s">
        <v>1304</v>
      </c>
      <c r="D14" s="12" t="s">
        <v>558</v>
      </c>
      <c r="E14" s="12" t="s">
        <v>548</v>
      </c>
      <c r="F14" s="12" t="s">
        <v>13</v>
      </c>
      <c r="G14" s="12">
        <v>-125</v>
      </c>
      <c r="H14" s="12">
        <v>0</v>
      </c>
      <c r="I14" s="12">
        <v>0</v>
      </c>
      <c r="J14" s="12">
        <v>0</v>
      </c>
      <c r="K14" s="12">
        <v>0</v>
      </c>
      <c r="L14" s="12">
        <v>0</v>
      </c>
      <c r="M14" s="12">
        <v>0</v>
      </c>
      <c r="N14" s="12">
        <v>0</v>
      </c>
      <c r="O14" s="12">
        <v>17472</v>
      </c>
      <c r="P14" s="12">
        <v>0</v>
      </c>
      <c r="Q14" s="12">
        <v>0</v>
      </c>
      <c r="R14" t="s">
        <v>549</v>
      </c>
      <c r="S14">
        <v>12</v>
      </c>
      <c r="T14" t="s">
        <v>550</v>
      </c>
    </row>
    <row r="15" spans="1:21" x14ac:dyDescent="0.3">
      <c r="A15" t="s">
        <v>2398</v>
      </c>
      <c r="B15">
        <v>1</v>
      </c>
      <c r="C15" t="s">
        <v>1304</v>
      </c>
      <c r="D15" s="12" t="s">
        <v>547</v>
      </c>
      <c r="E15" s="12" t="s">
        <v>548</v>
      </c>
      <c r="F15" s="12" t="s">
        <v>13</v>
      </c>
      <c r="G15" s="12">
        <v>0</v>
      </c>
      <c r="H15" s="12">
        <v>0</v>
      </c>
      <c r="I15" s="12">
        <v>0</v>
      </c>
      <c r="J15" s="12">
        <v>87445.999999999985</v>
      </c>
      <c r="K15" s="12">
        <v>0</v>
      </c>
      <c r="L15" s="12">
        <v>0</v>
      </c>
      <c r="M15" s="12">
        <v>0</v>
      </c>
      <c r="N15" s="12">
        <v>0</v>
      </c>
      <c r="O15" s="12">
        <v>0</v>
      </c>
      <c r="P15" s="12">
        <v>0</v>
      </c>
      <c r="Q15" s="12">
        <v>0</v>
      </c>
      <c r="R15" t="s">
        <v>549</v>
      </c>
      <c r="S15">
        <v>12</v>
      </c>
      <c r="T15" t="s">
        <v>550</v>
      </c>
    </row>
    <row r="16" spans="1:21" x14ac:dyDescent="0.3">
      <c r="A16" t="s">
        <v>2400</v>
      </c>
      <c r="B16">
        <v>1</v>
      </c>
      <c r="C16" t="s">
        <v>1304</v>
      </c>
      <c r="D16" t="s">
        <v>73</v>
      </c>
      <c r="E16" t="s">
        <v>548</v>
      </c>
      <c r="F16" t="s">
        <v>13</v>
      </c>
      <c r="G16" s="12">
        <v>-844</v>
      </c>
      <c r="H16" s="12">
        <v>0</v>
      </c>
      <c r="I16" s="12">
        <v>0</v>
      </c>
      <c r="J16" s="12">
        <v>0</v>
      </c>
      <c r="K16" s="12">
        <v>0</v>
      </c>
      <c r="L16" s="12">
        <v>0</v>
      </c>
      <c r="M16" s="12">
        <v>0</v>
      </c>
      <c r="N16" s="12">
        <v>0</v>
      </c>
      <c r="O16" s="12">
        <v>29274</v>
      </c>
      <c r="P16" s="12">
        <v>0</v>
      </c>
      <c r="Q16" s="12">
        <v>0</v>
      </c>
      <c r="R16" t="s">
        <v>549</v>
      </c>
      <c r="S16">
        <v>24</v>
      </c>
      <c r="T16" t="s">
        <v>550</v>
      </c>
    </row>
    <row r="17" spans="1:21" x14ac:dyDescent="0.3">
      <c r="A17" t="s">
        <v>2401</v>
      </c>
      <c r="B17">
        <v>1</v>
      </c>
      <c r="C17" t="s">
        <v>1304</v>
      </c>
      <c r="D17" t="s">
        <v>74</v>
      </c>
      <c r="E17" t="s">
        <v>548</v>
      </c>
      <c r="F17" t="s">
        <v>13</v>
      </c>
      <c r="G17" s="12">
        <v>0</v>
      </c>
      <c r="H17" s="12">
        <v>0</v>
      </c>
      <c r="I17" s="12">
        <v>0</v>
      </c>
      <c r="J17" s="12">
        <v>24589.999999999996</v>
      </c>
      <c r="K17" s="12">
        <v>0</v>
      </c>
      <c r="L17" s="12">
        <v>0</v>
      </c>
      <c r="M17" s="12">
        <v>0</v>
      </c>
      <c r="N17" s="12">
        <v>0</v>
      </c>
      <c r="O17" s="12">
        <v>0</v>
      </c>
      <c r="P17" s="12">
        <v>0</v>
      </c>
      <c r="Q17" s="12">
        <v>0</v>
      </c>
      <c r="R17" t="s">
        <v>549</v>
      </c>
      <c r="S17">
        <v>12</v>
      </c>
      <c r="T17" t="s">
        <v>550</v>
      </c>
    </row>
    <row r="18" spans="1:21" x14ac:dyDescent="0.3">
      <c r="A18" t="s">
        <v>2404</v>
      </c>
      <c r="B18">
        <v>1</v>
      </c>
      <c r="C18" t="s">
        <v>1304</v>
      </c>
      <c r="D18" t="s">
        <v>75</v>
      </c>
      <c r="E18" t="s">
        <v>548</v>
      </c>
      <c r="F18" t="s">
        <v>13</v>
      </c>
      <c r="G18" s="12">
        <v>0</v>
      </c>
      <c r="H18" s="12">
        <v>0</v>
      </c>
      <c r="I18" s="12">
        <v>0</v>
      </c>
      <c r="J18" s="12">
        <v>289785</v>
      </c>
      <c r="K18" s="12">
        <v>0</v>
      </c>
      <c r="L18" s="12">
        <v>0</v>
      </c>
      <c r="M18" s="12">
        <v>0</v>
      </c>
      <c r="N18" s="12">
        <v>0</v>
      </c>
      <c r="O18" s="12">
        <v>0</v>
      </c>
      <c r="P18" s="12">
        <v>0</v>
      </c>
      <c r="Q18" s="12">
        <v>0</v>
      </c>
      <c r="R18" t="s">
        <v>549</v>
      </c>
      <c r="S18">
        <v>12</v>
      </c>
      <c r="T18" t="s">
        <v>550</v>
      </c>
    </row>
    <row r="19" spans="1:21" x14ac:dyDescent="0.3">
      <c r="A19" t="s">
        <v>2405</v>
      </c>
      <c r="B19">
        <v>742</v>
      </c>
      <c r="C19" t="s">
        <v>560</v>
      </c>
      <c r="D19" s="12" t="s">
        <v>77</v>
      </c>
      <c r="E19" s="12" t="s">
        <v>561</v>
      </c>
      <c r="F19" s="12" t="s">
        <v>12</v>
      </c>
      <c r="G19" s="12">
        <v>0</v>
      </c>
      <c r="H19" s="12">
        <v>0</v>
      </c>
      <c r="I19" s="12">
        <v>0</v>
      </c>
      <c r="J19" s="12">
        <v>0</v>
      </c>
      <c r="K19" s="12">
        <v>3654</v>
      </c>
      <c r="L19" s="12">
        <v>0</v>
      </c>
      <c r="M19" s="12">
        <v>0</v>
      </c>
      <c r="N19" s="12">
        <v>0</v>
      </c>
      <c r="O19" s="12">
        <v>0</v>
      </c>
      <c r="P19" s="12">
        <v>0</v>
      </c>
      <c r="Q19" s="12">
        <v>0</v>
      </c>
      <c r="R19" t="s">
        <v>549</v>
      </c>
      <c r="S19">
        <v>12</v>
      </c>
      <c r="T19">
        <v>0</v>
      </c>
    </row>
    <row r="20" spans="1:21" x14ac:dyDescent="0.3">
      <c r="A20" t="s">
        <v>2406</v>
      </c>
      <c r="B20">
        <v>2</v>
      </c>
      <c r="C20" t="s">
        <v>1347</v>
      </c>
      <c r="D20" s="12" t="s">
        <v>82</v>
      </c>
      <c r="E20" s="12" t="s">
        <v>563</v>
      </c>
      <c r="F20" s="12" t="s">
        <v>13</v>
      </c>
      <c r="G20" s="12">
        <v>0</v>
      </c>
      <c r="H20" s="12">
        <v>0</v>
      </c>
      <c r="I20" s="12">
        <v>0</v>
      </c>
      <c r="J20" s="12">
        <v>22727</v>
      </c>
      <c r="K20" s="12">
        <v>0</v>
      </c>
      <c r="L20" s="12">
        <v>0</v>
      </c>
      <c r="M20" s="12">
        <v>0</v>
      </c>
      <c r="N20" s="12">
        <v>0</v>
      </c>
      <c r="O20" s="12">
        <v>0</v>
      </c>
      <c r="P20" s="12">
        <v>0</v>
      </c>
      <c r="Q20" s="12">
        <v>0</v>
      </c>
      <c r="R20" t="s">
        <v>549</v>
      </c>
      <c r="S20">
        <v>12</v>
      </c>
      <c r="T20" t="s">
        <v>564</v>
      </c>
    </row>
    <row r="21" spans="1:21" x14ac:dyDescent="0.3">
      <c r="A21" t="s">
        <v>2407</v>
      </c>
      <c r="B21">
        <v>2</v>
      </c>
      <c r="C21" t="s">
        <v>1347</v>
      </c>
      <c r="D21" t="s">
        <v>566</v>
      </c>
      <c r="E21" t="s">
        <v>567</v>
      </c>
      <c r="F21" t="s">
        <v>13</v>
      </c>
      <c r="G21" s="12">
        <v>0</v>
      </c>
      <c r="H21" s="12">
        <v>0</v>
      </c>
      <c r="I21" s="12">
        <v>0</v>
      </c>
      <c r="J21" s="12">
        <v>14472.999999999998</v>
      </c>
      <c r="K21" s="12">
        <v>0</v>
      </c>
      <c r="L21" s="12">
        <v>0</v>
      </c>
      <c r="M21" s="12">
        <v>0</v>
      </c>
      <c r="N21" s="12">
        <v>0</v>
      </c>
      <c r="O21" s="12">
        <v>0</v>
      </c>
      <c r="P21" s="12">
        <v>0</v>
      </c>
      <c r="Q21" s="12">
        <v>0</v>
      </c>
      <c r="R21" t="s">
        <v>549</v>
      </c>
      <c r="S21">
        <v>12</v>
      </c>
      <c r="T21" t="s">
        <v>568</v>
      </c>
    </row>
    <row r="22" spans="1:21" x14ac:dyDescent="0.3">
      <c r="A22" t="s">
        <v>2408</v>
      </c>
      <c r="B22">
        <v>2</v>
      </c>
      <c r="C22" t="s">
        <v>1347</v>
      </c>
      <c r="D22" t="s">
        <v>570</v>
      </c>
      <c r="E22" t="s">
        <v>567</v>
      </c>
      <c r="F22" t="s">
        <v>13</v>
      </c>
      <c r="G22" s="12">
        <v>0</v>
      </c>
      <c r="H22" s="12">
        <v>0</v>
      </c>
      <c r="I22" s="12">
        <v>0</v>
      </c>
      <c r="J22" s="12">
        <v>6902</v>
      </c>
      <c r="K22" s="12">
        <v>0</v>
      </c>
      <c r="L22" s="12">
        <v>0</v>
      </c>
      <c r="M22" s="12">
        <v>0</v>
      </c>
      <c r="N22" s="12">
        <v>0</v>
      </c>
      <c r="O22" s="12">
        <v>0</v>
      </c>
      <c r="P22" s="12">
        <v>0</v>
      </c>
      <c r="Q22" s="12">
        <v>0</v>
      </c>
      <c r="R22" t="s">
        <v>549</v>
      </c>
      <c r="S22">
        <v>12</v>
      </c>
      <c r="T22" t="s">
        <v>568</v>
      </c>
    </row>
    <row r="23" spans="1:21" x14ac:dyDescent="0.3">
      <c r="A23" t="s">
        <v>2409</v>
      </c>
      <c r="B23">
        <v>2</v>
      </c>
      <c r="C23" t="s">
        <v>1347</v>
      </c>
      <c r="D23" t="s">
        <v>96</v>
      </c>
      <c r="E23" t="s">
        <v>563</v>
      </c>
      <c r="F23" t="s">
        <v>13</v>
      </c>
      <c r="G23" s="12">
        <v>0</v>
      </c>
      <c r="H23" s="12">
        <v>0</v>
      </c>
      <c r="I23" s="12">
        <v>0</v>
      </c>
      <c r="J23" s="12">
        <v>6206.0000000000009</v>
      </c>
      <c r="K23" s="12">
        <v>0</v>
      </c>
      <c r="L23" s="12">
        <v>0</v>
      </c>
      <c r="M23" s="12">
        <v>0</v>
      </c>
      <c r="N23" s="12">
        <v>0</v>
      </c>
      <c r="O23" s="12">
        <v>0</v>
      </c>
      <c r="P23" s="12">
        <v>0</v>
      </c>
      <c r="Q23" s="12">
        <v>0</v>
      </c>
      <c r="R23" t="s">
        <v>549</v>
      </c>
      <c r="S23">
        <v>12</v>
      </c>
      <c r="T23" t="s">
        <v>564</v>
      </c>
    </row>
    <row r="24" spans="1:21" x14ac:dyDescent="0.3">
      <c r="A24" t="s">
        <v>2410</v>
      </c>
      <c r="B24">
        <v>2</v>
      </c>
      <c r="C24" t="s">
        <v>79</v>
      </c>
      <c r="D24" t="s">
        <v>100</v>
      </c>
      <c r="E24" t="s">
        <v>563</v>
      </c>
      <c r="F24" t="s">
        <v>13</v>
      </c>
      <c r="G24" s="12"/>
      <c r="H24" s="12"/>
      <c r="I24" s="12"/>
      <c r="J24" s="12"/>
      <c r="K24" s="12"/>
      <c r="L24" s="12"/>
      <c r="M24" s="12"/>
      <c r="N24" s="12"/>
      <c r="O24" s="12"/>
      <c r="P24" s="12"/>
      <c r="Q24" s="12"/>
      <c r="U24" t="s">
        <v>2126</v>
      </c>
    </row>
    <row r="25" spans="1:21" x14ac:dyDescent="0.3">
      <c r="A25" t="s">
        <v>2412</v>
      </c>
      <c r="B25">
        <v>2</v>
      </c>
      <c r="C25" t="s">
        <v>1347</v>
      </c>
      <c r="D25" s="12" t="s">
        <v>1354</v>
      </c>
      <c r="E25" s="12" t="s">
        <v>563</v>
      </c>
      <c r="F25" s="12" t="s">
        <v>13</v>
      </c>
      <c r="G25" s="12">
        <v>323.99999999999994</v>
      </c>
      <c r="H25" s="12">
        <v>0</v>
      </c>
      <c r="I25" s="12">
        <v>0</v>
      </c>
      <c r="J25" s="12">
        <v>0</v>
      </c>
      <c r="K25" s="12">
        <v>0</v>
      </c>
      <c r="L25" s="12">
        <v>0</v>
      </c>
      <c r="M25" s="12">
        <v>0</v>
      </c>
      <c r="N25" s="12">
        <v>0</v>
      </c>
      <c r="O25" s="12">
        <v>35112</v>
      </c>
      <c r="P25" s="12">
        <v>0</v>
      </c>
      <c r="Q25" s="12">
        <v>0</v>
      </c>
      <c r="R25" t="s">
        <v>549</v>
      </c>
      <c r="S25">
        <v>12</v>
      </c>
      <c r="T25" t="s">
        <v>564</v>
      </c>
    </row>
    <row r="26" spans="1:21" x14ac:dyDescent="0.3">
      <c r="A26" t="s">
        <v>2497</v>
      </c>
      <c r="B26">
        <v>2</v>
      </c>
      <c r="C26" t="s">
        <v>1347</v>
      </c>
      <c r="D26" s="12" t="s">
        <v>87</v>
      </c>
      <c r="E26" s="12" t="s">
        <v>563</v>
      </c>
      <c r="F26" s="12" t="s">
        <v>13</v>
      </c>
      <c r="G26" s="12">
        <v>696</v>
      </c>
      <c r="H26" s="12">
        <v>0</v>
      </c>
      <c r="I26" s="12">
        <v>0</v>
      </c>
      <c r="J26" s="12">
        <v>0</v>
      </c>
      <c r="K26" s="12">
        <v>0</v>
      </c>
      <c r="L26" s="12">
        <v>0</v>
      </c>
      <c r="M26" s="12">
        <v>0</v>
      </c>
      <c r="N26" s="12">
        <v>0</v>
      </c>
      <c r="O26" s="12">
        <v>50148</v>
      </c>
      <c r="P26" s="12">
        <v>0</v>
      </c>
      <c r="Q26" s="12">
        <v>0</v>
      </c>
      <c r="R26" t="s">
        <v>549</v>
      </c>
      <c r="S26">
        <v>12</v>
      </c>
      <c r="T26" t="s">
        <v>564</v>
      </c>
    </row>
    <row r="27" spans="1:21" x14ac:dyDescent="0.3">
      <c r="A27" t="s">
        <v>2413</v>
      </c>
      <c r="B27">
        <v>2</v>
      </c>
      <c r="C27" t="s">
        <v>1347</v>
      </c>
      <c r="D27" t="s">
        <v>88</v>
      </c>
      <c r="E27" t="s">
        <v>567</v>
      </c>
      <c r="F27" t="s">
        <v>13</v>
      </c>
      <c r="G27" s="12">
        <v>1390</v>
      </c>
      <c r="H27" s="12">
        <v>0</v>
      </c>
      <c r="I27" s="12">
        <v>0</v>
      </c>
      <c r="J27" s="12">
        <v>0</v>
      </c>
      <c r="K27" s="12">
        <v>0</v>
      </c>
      <c r="L27" s="12">
        <v>0</v>
      </c>
      <c r="M27" s="12">
        <v>0</v>
      </c>
      <c r="N27" s="12">
        <v>0</v>
      </c>
      <c r="O27" s="12">
        <v>119994</v>
      </c>
      <c r="P27" s="12">
        <v>0</v>
      </c>
      <c r="Q27" s="12">
        <v>0</v>
      </c>
      <c r="R27" t="s">
        <v>549</v>
      </c>
      <c r="S27">
        <v>12</v>
      </c>
      <c r="T27" t="s">
        <v>568</v>
      </c>
    </row>
    <row r="28" spans="1:21" x14ac:dyDescent="0.3">
      <c r="A28" t="s">
        <v>2414</v>
      </c>
      <c r="B28">
        <v>2</v>
      </c>
      <c r="C28" t="s">
        <v>1347</v>
      </c>
      <c r="D28" s="12" t="s">
        <v>91</v>
      </c>
      <c r="E28" s="12" t="s">
        <v>563</v>
      </c>
      <c r="F28" s="12" t="s">
        <v>13</v>
      </c>
      <c r="G28" s="12">
        <v>12</v>
      </c>
      <c r="H28" s="12">
        <v>0</v>
      </c>
      <c r="I28" s="12">
        <v>0</v>
      </c>
      <c r="J28" s="12">
        <v>0</v>
      </c>
      <c r="K28" s="12">
        <v>0</v>
      </c>
      <c r="L28" s="12">
        <v>0</v>
      </c>
      <c r="M28" s="12">
        <v>0</v>
      </c>
      <c r="N28" s="12">
        <v>0</v>
      </c>
      <c r="O28" s="12">
        <v>3570</v>
      </c>
      <c r="P28" s="12">
        <v>0</v>
      </c>
      <c r="Q28" s="12">
        <v>0</v>
      </c>
      <c r="R28" t="s">
        <v>549</v>
      </c>
      <c r="S28">
        <v>12</v>
      </c>
      <c r="T28" t="s">
        <v>564</v>
      </c>
    </row>
    <row r="29" spans="1:21" x14ac:dyDescent="0.3">
      <c r="A29" t="s">
        <v>2415</v>
      </c>
      <c r="B29">
        <v>2</v>
      </c>
      <c r="C29" t="s">
        <v>1347</v>
      </c>
      <c r="D29" s="12" t="s">
        <v>578</v>
      </c>
      <c r="E29" s="12" t="s">
        <v>563</v>
      </c>
      <c r="F29" s="12" t="s">
        <v>13</v>
      </c>
      <c r="G29" s="12">
        <v>600</v>
      </c>
      <c r="H29" s="12">
        <v>0</v>
      </c>
      <c r="I29" s="12">
        <v>0</v>
      </c>
      <c r="J29" s="12">
        <v>0</v>
      </c>
      <c r="K29" s="12">
        <v>0</v>
      </c>
      <c r="L29" s="12">
        <v>0</v>
      </c>
      <c r="M29" s="12">
        <v>0</v>
      </c>
      <c r="N29" s="12">
        <v>0</v>
      </c>
      <c r="O29" s="12">
        <v>47124</v>
      </c>
      <c r="P29" s="12">
        <v>0</v>
      </c>
      <c r="Q29" s="12">
        <v>0</v>
      </c>
      <c r="R29" t="s">
        <v>549</v>
      </c>
      <c r="S29">
        <v>12</v>
      </c>
      <c r="T29" t="s">
        <v>564</v>
      </c>
    </row>
    <row r="30" spans="1:21" x14ac:dyDescent="0.3">
      <c r="A30" t="s">
        <v>2417</v>
      </c>
      <c r="B30">
        <v>2</v>
      </c>
      <c r="C30" t="s">
        <v>79</v>
      </c>
      <c r="D30" s="12" t="s">
        <v>581</v>
      </c>
      <c r="E30" s="12" t="s">
        <v>580</v>
      </c>
      <c r="F30" s="12" t="s">
        <v>14</v>
      </c>
      <c r="G30" s="12">
        <v>1096</v>
      </c>
      <c r="H30" s="12">
        <v>0</v>
      </c>
      <c r="I30" s="12">
        <v>0</v>
      </c>
      <c r="J30" s="12">
        <v>0</v>
      </c>
      <c r="K30" s="12">
        <v>0</v>
      </c>
      <c r="L30" s="12">
        <v>0</v>
      </c>
      <c r="M30" s="12">
        <v>0</v>
      </c>
      <c r="N30" s="12">
        <v>0</v>
      </c>
      <c r="O30" s="12">
        <v>87386</v>
      </c>
      <c r="P30" s="12">
        <v>0</v>
      </c>
      <c r="Q30" s="12">
        <v>0</v>
      </c>
      <c r="R30" t="s">
        <v>514</v>
      </c>
      <c r="S30">
        <v>12</v>
      </c>
      <c r="T30" t="s">
        <v>581</v>
      </c>
    </row>
    <row r="31" spans="1:21" x14ac:dyDescent="0.3">
      <c r="A31" t="s">
        <v>2416</v>
      </c>
      <c r="B31">
        <v>2</v>
      </c>
      <c r="C31" t="s">
        <v>79</v>
      </c>
      <c r="D31" s="12" t="s">
        <v>94</v>
      </c>
      <c r="E31" s="12" t="s">
        <v>1244</v>
      </c>
      <c r="F31" s="12" t="s">
        <v>13</v>
      </c>
      <c r="G31" s="12">
        <v>1483.1790000000001</v>
      </c>
      <c r="H31" s="12">
        <v>0</v>
      </c>
      <c r="I31" s="12">
        <v>0</v>
      </c>
      <c r="J31" s="12">
        <v>2501.3969999999999</v>
      </c>
      <c r="K31" s="12">
        <v>0</v>
      </c>
      <c r="L31" s="12">
        <v>0</v>
      </c>
      <c r="M31" s="12">
        <v>0</v>
      </c>
      <c r="N31" s="12">
        <v>0</v>
      </c>
      <c r="O31" s="12">
        <v>102616</v>
      </c>
      <c r="P31" s="12">
        <v>0</v>
      </c>
      <c r="Q31" s="12">
        <v>0</v>
      </c>
      <c r="R31" t="s">
        <v>514</v>
      </c>
      <c r="S31">
        <v>23</v>
      </c>
      <c r="T31" t="s">
        <v>1349</v>
      </c>
    </row>
    <row r="32" spans="1:21" x14ac:dyDescent="0.3">
      <c r="A32" t="s">
        <v>2418</v>
      </c>
      <c r="B32">
        <v>2</v>
      </c>
      <c r="C32" t="s">
        <v>79</v>
      </c>
      <c r="D32" s="12" t="s">
        <v>95</v>
      </c>
      <c r="E32" s="12" t="s">
        <v>584</v>
      </c>
      <c r="F32" s="12" t="s">
        <v>14</v>
      </c>
      <c r="G32" s="12">
        <v>1424.009</v>
      </c>
      <c r="H32" s="12">
        <v>0</v>
      </c>
      <c r="I32" s="12">
        <v>0</v>
      </c>
      <c r="J32" s="12">
        <v>0</v>
      </c>
      <c r="K32" s="12">
        <v>0</v>
      </c>
      <c r="L32" s="12">
        <v>0</v>
      </c>
      <c r="M32" s="12">
        <v>0</v>
      </c>
      <c r="N32" s="12">
        <v>0</v>
      </c>
      <c r="O32" s="12">
        <v>108283</v>
      </c>
      <c r="P32" s="12">
        <v>0</v>
      </c>
      <c r="Q32" s="12">
        <v>0</v>
      </c>
      <c r="R32" t="s">
        <v>514</v>
      </c>
      <c r="S32">
        <v>12</v>
      </c>
      <c r="T32" t="s">
        <v>95</v>
      </c>
    </row>
    <row r="33" spans="1:21" x14ac:dyDescent="0.3">
      <c r="A33" t="s">
        <v>2419</v>
      </c>
      <c r="B33">
        <v>2</v>
      </c>
      <c r="C33" t="s">
        <v>1347</v>
      </c>
      <c r="D33" s="12" t="s">
        <v>98</v>
      </c>
      <c r="E33" s="12" t="s">
        <v>563</v>
      </c>
      <c r="F33" s="12" t="s">
        <v>13</v>
      </c>
      <c r="G33" s="12">
        <v>20.000000000000004</v>
      </c>
      <c r="H33" s="12">
        <v>0</v>
      </c>
      <c r="I33" s="12">
        <v>0</v>
      </c>
      <c r="J33" s="12">
        <v>0</v>
      </c>
      <c r="K33" s="12">
        <v>0</v>
      </c>
      <c r="L33" s="12">
        <v>0</v>
      </c>
      <c r="M33" s="12">
        <v>0</v>
      </c>
      <c r="N33" s="12">
        <v>0</v>
      </c>
      <c r="O33" s="12">
        <v>7308</v>
      </c>
      <c r="P33" s="12">
        <v>0</v>
      </c>
      <c r="Q33" s="12">
        <v>0</v>
      </c>
      <c r="R33" t="s">
        <v>549</v>
      </c>
      <c r="S33">
        <v>12</v>
      </c>
      <c r="T33" t="s">
        <v>564</v>
      </c>
    </row>
    <row r="34" spans="1:21" x14ac:dyDescent="0.3">
      <c r="A34" t="s">
        <v>2420</v>
      </c>
      <c r="B34">
        <v>2</v>
      </c>
      <c r="C34" t="s">
        <v>79</v>
      </c>
      <c r="D34" s="12" t="s">
        <v>1066</v>
      </c>
      <c r="E34" s="12" t="s">
        <v>587</v>
      </c>
      <c r="F34" s="12" t="s">
        <v>14</v>
      </c>
      <c r="G34" s="12">
        <v>10384</v>
      </c>
      <c r="H34" s="12">
        <v>0</v>
      </c>
      <c r="I34" s="12">
        <v>0</v>
      </c>
      <c r="J34" s="12">
        <v>0</v>
      </c>
      <c r="K34" s="12">
        <v>0</v>
      </c>
      <c r="L34" s="12">
        <v>0</v>
      </c>
      <c r="M34" s="12">
        <v>0</v>
      </c>
      <c r="N34" s="12">
        <v>0</v>
      </c>
      <c r="O34" s="12">
        <v>716858</v>
      </c>
      <c r="P34" s="12">
        <v>0</v>
      </c>
      <c r="Q34" s="12">
        <v>0</v>
      </c>
      <c r="R34" t="s">
        <v>514</v>
      </c>
      <c r="S34">
        <v>12</v>
      </c>
      <c r="T34" t="s">
        <v>588</v>
      </c>
    </row>
    <row r="35" spans="1:21" x14ac:dyDescent="0.3">
      <c r="A35" t="s">
        <v>2428</v>
      </c>
      <c r="B35">
        <v>2</v>
      </c>
      <c r="C35" t="s">
        <v>79</v>
      </c>
      <c r="D35" s="12" t="s">
        <v>591</v>
      </c>
      <c r="E35" s="12" t="s">
        <v>590</v>
      </c>
      <c r="F35" s="12" t="s">
        <v>14</v>
      </c>
      <c r="G35" s="12">
        <v>662.06399999999985</v>
      </c>
      <c r="H35" s="12">
        <v>0</v>
      </c>
      <c r="I35" s="12">
        <v>0</v>
      </c>
      <c r="J35" s="12">
        <v>0</v>
      </c>
      <c r="K35" s="12">
        <v>0</v>
      </c>
      <c r="L35" s="12">
        <v>0</v>
      </c>
      <c r="M35" s="12">
        <v>0</v>
      </c>
      <c r="N35" s="12">
        <v>0</v>
      </c>
      <c r="O35" s="12">
        <v>54977</v>
      </c>
      <c r="P35" s="12">
        <v>0</v>
      </c>
      <c r="Q35" s="12">
        <v>0</v>
      </c>
      <c r="R35" t="s">
        <v>514</v>
      </c>
      <c r="S35">
        <v>12</v>
      </c>
      <c r="T35" t="s">
        <v>591</v>
      </c>
    </row>
    <row r="36" spans="1:21" x14ac:dyDescent="0.3">
      <c r="A36" t="s">
        <v>2429</v>
      </c>
      <c r="B36">
        <v>2</v>
      </c>
      <c r="C36" t="s">
        <v>79</v>
      </c>
      <c r="D36" s="12" t="s">
        <v>594</v>
      </c>
      <c r="E36" s="12" t="s">
        <v>593</v>
      </c>
      <c r="F36" s="12" t="s">
        <v>14</v>
      </c>
      <c r="G36" s="12">
        <v>517.5</v>
      </c>
      <c r="H36" s="12">
        <v>0</v>
      </c>
      <c r="I36" s="12">
        <v>0</v>
      </c>
      <c r="J36" s="12">
        <v>0</v>
      </c>
      <c r="K36" s="12">
        <v>0</v>
      </c>
      <c r="L36" s="12">
        <v>0</v>
      </c>
      <c r="M36" s="12">
        <v>0</v>
      </c>
      <c r="N36" s="12">
        <v>0</v>
      </c>
      <c r="O36" s="12">
        <v>43056</v>
      </c>
      <c r="P36" s="12">
        <v>0</v>
      </c>
      <c r="Q36" s="12">
        <v>0</v>
      </c>
      <c r="R36" t="s">
        <v>514</v>
      </c>
      <c r="S36">
        <v>12</v>
      </c>
      <c r="T36" t="s">
        <v>594</v>
      </c>
    </row>
    <row r="37" spans="1:21" x14ac:dyDescent="0.3">
      <c r="A37" t="s">
        <v>2430</v>
      </c>
      <c r="B37">
        <v>2</v>
      </c>
      <c r="C37" t="s">
        <v>79</v>
      </c>
      <c r="D37" t="s">
        <v>84</v>
      </c>
      <c r="E37" t="s">
        <v>584</v>
      </c>
      <c r="F37" t="s">
        <v>7</v>
      </c>
      <c r="G37" s="12"/>
      <c r="H37" s="12"/>
      <c r="I37" s="12"/>
      <c r="J37" s="12"/>
      <c r="K37" s="12"/>
      <c r="L37" s="12"/>
      <c r="M37" s="12"/>
      <c r="N37" s="12"/>
      <c r="O37" s="12"/>
      <c r="P37" s="12"/>
      <c r="Q37" s="12"/>
      <c r="U37" t="s">
        <v>2126</v>
      </c>
    </row>
    <row r="38" spans="1:21" x14ac:dyDescent="0.3">
      <c r="A38" t="s">
        <v>2431</v>
      </c>
      <c r="B38">
        <v>2</v>
      </c>
      <c r="C38" t="s">
        <v>79</v>
      </c>
      <c r="D38" t="s">
        <v>85</v>
      </c>
      <c r="E38" t="s">
        <v>563</v>
      </c>
      <c r="F38" t="s">
        <v>13</v>
      </c>
      <c r="G38" s="12"/>
      <c r="H38" s="12"/>
      <c r="I38" s="12"/>
      <c r="J38" s="12"/>
      <c r="K38" s="12"/>
      <c r="L38" s="12"/>
      <c r="M38" s="12"/>
      <c r="N38" s="12"/>
      <c r="O38" s="12"/>
      <c r="P38" s="12"/>
      <c r="Q38" s="12"/>
      <c r="U38" t="s">
        <v>2126</v>
      </c>
    </row>
    <row r="39" spans="1:21" x14ac:dyDescent="0.3">
      <c r="A39" t="s">
        <v>2432</v>
      </c>
      <c r="B39">
        <v>2</v>
      </c>
      <c r="C39" t="s">
        <v>79</v>
      </c>
      <c r="D39" s="12" t="s">
        <v>597</v>
      </c>
      <c r="E39" s="12" t="s">
        <v>596</v>
      </c>
      <c r="F39" s="12" t="s">
        <v>14</v>
      </c>
      <c r="G39" s="12">
        <v>866.178</v>
      </c>
      <c r="H39" s="12">
        <v>0</v>
      </c>
      <c r="I39" s="12">
        <v>0</v>
      </c>
      <c r="J39" s="12">
        <v>0</v>
      </c>
      <c r="K39" s="12">
        <v>0</v>
      </c>
      <c r="L39" s="12">
        <v>10.474</v>
      </c>
      <c r="M39" s="12">
        <v>0</v>
      </c>
      <c r="N39" s="12">
        <v>0</v>
      </c>
      <c r="O39" s="12">
        <v>66877</v>
      </c>
      <c r="P39" s="12">
        <v>0</v>
      </c>
      <c r="Q39" s="12">
        <v>0</v>
      </c>
      <c r="R39" t="s">
        <v>514</v>
      </c>
      <c r="S39">
        <v>18</v>
      </c>
      <c r="T39" t="s">
        <v>597</v>
      </c>
    </row>
    <row r="40" spans="1:21" x14ac:dyDescent="0.3">
      <c r="A40" t="s">
        <v>2433</v>
      </c>
      <c r="B40">
        <v>2</v>
      </c>
      <c r="C40" t="s">
        <v>79</v>
      </c>
      <c r="D40" t="s">
        <v>225</v>
      </c>
      <c r="E40" t="s">
        <v>797</v>
      </c>
      <c r="F40" t="s">
        <v>13</v>
      </c>
      <c r="G40" s="12">
        <v>533.56700000000001</v>
      </c>
      <c r="H40" s="12">
        <v>0</v>
      </c>
      <c r="I40" s="12">
        <v>0</v>
      </c>
      <c r="J40" s="12">
        <v>2189.357</v>
      </c>
      <c r="K40" s="12">
        <v>0</v>
      </c>
      <c r="L40" s="12">
        <v>0</v>
      </c>
      <c r="M40" s="12">
        <v>0</v>
      </c>
      <c r="N40" s="12">
        <v>0</v>
      </c>
      <c r="O40" s="12">
        <v>37530</v>
      </c>
      <c r="P40" s="12">
        <v>0</v>
      </c>
      <c r="Q40" s="12">
        <v>0</v>
      </c>
      <c r="R40" t="s">
        <v>514</v>
      </c>
      <c r="S40">
        <v>23</v>
      </c>
      <c r="T40" t="s">
        <v>225</v>
      </c>
    </row>
    <row r="41" spans="1:21" x14ac:dyDescent="0.3">
      <c r="A41" t="s">
        <v>2434</v>
      </c>
      <c r="B41">
        <v>2</v>
      </c>
      <c r="C41" t="s">
        <v>79</v>
      </c>
      <c r="D41" s="12" t="s">
        <v>89</v>
      </c>
      <c r="E41" s="12" t="s">
        <v>599</v>
      </c>
      <c r="F41" s="12" t="s">
        <v>14</v>
      </c>
      <c r="G41" s="12">
        <v>104.89100000000001</v>
      </c>
      <c r="H41" s="12">
        <v>0</v>
      </c>
      <c r="I41" s="12">
        <v>0</v>
      </c>
      <c r="J41" s="12">
        <v>0</v>
      </c>
      <c r="K41" s="12">
        <v>0</v>
      </c>
      <c r="L41" s="12">
        <v>0</v>
      </c>
      <c r="M41" s="12">
        <v>0</v>
      </c>
      <c r="N41" s="12">
        <v>0</v>
      </c>
      <c r="O41" s="12">
        <v>11238</v>
      </c>
      <c r="P41" s="12">
        <v>0</v>
      </c>
      <c r="Q41" s="12">
        <v>0</v>
      </c>
      <c r="R41" t="s">
        <v>514</v>
      </c>
      <c r="S41">
        <v>12</v>
      </c>
      <c r="T41" t="s">
        <v>89</v>
      </c>
    </row>
    <row r="42" spans="1:21" x14ac:dyDescent="0.3">
      <c r="A42" t="s">
        <v>2435</v>
      </c>
      <c r="B42">
        <v>2</v>
      </c>
      <c r="C42" t="s">
        <v>79</v>
      </c>
      <c r="D42" t="s">
        <v>90</v>
      </c>
      <c r="E42" t="s">
        <v>563</v>
      </c>
      <c r="F42" t="s">
        <v>13</v>
      </c>
      <c r="G42" s="12"/>
      <c r="H42" s="12"/>
      <c r="I42" s="12"/>
      <c r="J42" s="12"/>
      <c r="K42" s="12"/>
      <c r="L42" s="12"/>
      <c r="M42" s="12"/>
      <c r="N42" s="12"/>
      <c r="O42" s="12"/>
      <c r="P42" s="12"/>
      <c r="Q42" s="12"/>
      <c r="U42" t="s">
        <v>2126</v>
      </c>
    </row>
    <row r="43" spans="1:21" x14ac:dyDescent="0.3">
      <c r="A43" t="s">
        <v>2436</v>
      </c>
      <c r="B43">
        <v>2</v>
      </c>
      <c r="C43" t="s">
        <v>79</v>
      </c>
      <c r="D43" t="s">
        <v>392</v>
      </c>
      <c r="E43" t="s">
        <v>584</v>
      </c>
      <c r="F43" t="s">
        <v>7</v>
      </c>
      <c r="G43" s="12"/>
      <c r="H43" s="12"/>
      <c r="I43" s="12"/>
      <c r="J43" s="12"/>
      <c r="K43" s="12"/>
      <c r="L43" s="12"/>
      <c r="M43" s="12"/>
      <c r="N43" s="12"/>
      <c r="O43" s="12"/>
      <c r="P43" s="12"/>
      <c r="Q43" s="12"/>
      <c r="U43" t="s">
        <v>2126</v>
      </c>
    </row>
    <row r="44" spans="1:21" x14ac:dyDescent="0.3">
      <c r="A44" t="s">
        <v>2437</v>
      </c>
      <c r="B44">
        <v>2</v>
      </c>
      <c r="C44" t="s">
        <v>79</v>
      </c>
      <c r="D44" t="s">
        <v>393</v>
      </c>
      <c r="E44" t="s">
        <v>587</v>
      </c>
      <c r="F44" t="s">
        <v>14</v>
      </c>
      <c r="G44" s="12"/>
      <c r="H44" s="12"/>
      <c r="I44" s="12"/>
      <c r="J44" s="12"/>
      <c r="K44" s="12"/>
      <c r="L44" s="12"/>
      <c r="M44" s="12"/>
      <c r="N44" s="12"/>
      <c r="O44" s="12"/>
      <c r="P44" s="12"/>
      <c r="Q44" s="12"/>
      <c r="U44" t="s">
        <v>2126</v>
      </c>
    </row>
    <row r="45" spans="1:21" x14ac:dyDescent="0.3">
      <c r="A45" t="s">
        <v>2438</v>
      </c>
      <c r="B45">
        <v>2</v>
      </c>
      <c r="C45" t="s">
        <v>79</v>
      </c>
      <c r="D45" t="s">
        <v>101</v>
      </c>
      <c r="E45" t="s">
        <v>601</v>
      </c>
      <c r="F45" t="s">
        <v>13</v>
      </c>
      <c r="G45" s="12">
        <v>485.26500000000004</v>
      </c>
      <c r="H45" s="12">
        <v>0</v>
      </c>
      <c r="I45" s="12">
        <v>0</v>
      </c>
      <c r="J45" s="12">
        <v>0</v>
      </c>
      <c r="K45" s="12">
        <v>0</v>
      </c>
      <c r="L45" s="12">
        <v>0</v>
      </c>
      <c r="M45" s="12">
        <v>0</v>
      </c>
      <c r="N45" s="12">
        <v>0</v>
      </c>
      <c r="O45" s="12">
        <v>44690</v>
      </c>
      <c r="P45" s="12">
        <v>0</v>
      </c>
      <c r="Q45" s="12">
        <v>0</v>
      </c>
      <c r="R45" t="s">
        <v>514</v>
      </c>
      <c r="S45">
        <v>12</v>
      </c>
      <c r="T45" t="s">
        <v>101</v>
      </c>
    </row>
    <row r="46" spans="1:21" x14ac:dyDescent="0.3">
      <c r="A46" t="s">
        <v>2439</v>
      </c>
      <c r="B46">
        <v>2</v>
      </c>
      <c r="C46" t="s">
        <v>79</v>
      </c>
      <c r="D46" t="s">
        <v>1293</v>
      </c>
      <c r="E46" t="s">
        <v>567</v>
      </c>
      <c r="F46" t="s">
        <v>13</v>
      </c>
      <c r="G46" s="12"/>
      <c r="H46" s="12"/>
      <c r="I46" s="12"/>
      <c r="J46" s="12"/>
      <c r="K46" s="12"/>
      <c r="L46" s="12"/>
      <c r="M46" s="12"/>
      <c r="N46" s="12"/>
      <c r="O46" s="12"/>
      <c r="P46" s="12"/>
      <c r="Q46" s="12"/>
      <c r="U46" t="s">
        <v>2126</v>
      </c>
    </row>
    <row r="47" spans="1:21" x14ac:dyDescent="0.3">
      <c r="A47" t="s">
        <v>2440</v>
      </c>
      <c r="B47">
        <v>2</v>
      </c>
      <c r="C47" t="s">
        <v>79</v>
      </c>
      <c r="D47" t="s">
        <v>1295</v>
      </c>
      <c r="E47" t="s">
        <v>567</v>
      </c>
      <c r="F47" t="s">
        <v>13</v>
      </c>
      <c r="G47" s="12"/>
      <c r="H47" s="12"/>
      <c r="I47" s="12"/>
      <c r="J47" s="12"/>
      <c r="K47" s="12"/>
      <c r="L47" s="12"/>
      <c r="M47" s="12"/>
      <c r="N47" s="12"/>
      <c r="O47" s="12"/>
      <c r="P47" s="12"/>
      <c r="Q47" s="12"/>
      <c r="U47" t="s">
        <v>2126</v>
      </c>
    </row>
    <row r="48" spans="1:21" x14ac:dyDescent="0.3">
      <c r="A48" t="s">
        <v>2441</v>
      </c>
      <c r="B48">
        <v>2</v>
      </c>
      <c r="C48" t="s">
        <v>79</v>
      </c>
      <c r="D48" t="s">
        <v>92</v>
      </c>
      <c r="E48" t="s">
        <v>563</v>
      </c>
      <c r="F48" t="s">
        <v>13</v>
      </c>
      <c r="G48" s="12"/>
      <c r="H48" s="12"/>
      <c r="I48" s="12"/>
      <c r="J48" s="12"/>
      <c r="K48" s="12"/>
      <c r="L48" s="12"/>
      <c r="M48" s="12"/>
      <c r="N48" s="12"/>
      <c r="O48" s="12"/>
      <c r="P48" s="12"/>
      <c r="Q48" s="12"/>
      <c r="U48" t="s">
        <v>2126</v>
      </c>
    </row>
    <row r="49" spans="1:21" x14ac:dyDescent="0.3">
      <c r="A49" t="s">
        <v>2443</v>
      </c>
      <c r="B49">
        <v>169</v>
      </c>
      <c r="C49" t="s">
        <v>102</v>
      </c>
      <c r="D49" s="12" t="s">
        <v>103</v>
      </c>
      <c r="E49" s="12" t="s">
        <v>1296</v>
      </c>
      <c r="F49" s="12" t="s">
        <v>9</v>
      </c>
      <c r="G49" s="12">
        <v>0</v>
      </c>
      <c r="H49" s="12">
        <v>0</v>
      </c>
      <c r="I49" s="12">
        <v>0</v>
      </c>
      <c r="J49" s="12">
        <v>0</v>
      </c>
      <c r="K49" s="12">
        <v>0</v>
      </c>
      <c r="L49" s="12">
        <v>0</v>
      </c>
      <c r="M49" s="12">
        <v>0</v>
      </c>
      <c r="N49" s="12">
        <v>0</v>
      </c>
      <c r="O49" s="12">
        <v>504</v>
      </c>
      <c r="P49" s="12">
        <v>0</v>
      </c>
      <c r="Q49" s="12">
        <v>0</v>
      </c>
      <c r="R49" t="s">
        <v>549</v>
      </c>
      <c r="S49">
        <v>12</v>
      </c>
      <c r="T49" t="s">
        <v>103</v>
      </c>
    </row>
    <row r="50" spans="1:21" x14ac:dyDescent="0.3">
      <c r="A50" t="s">
        <v>2444</v>
      </c>
      <c r="B50">
        <v>169</v>
      </c>
      <c r="C50" t="s">
        <v>102</v>
      </c>
      <c r="D50" t="s">
        <v>104</v>
      </c>
      <c r="E50" t="s">
        <v>605</v>
      </c>
      <c r="F50" t="s">
        <v>11</v>
      </c>
      <c r="G50" s="12">
        <v>1330.93</v>
      </c>
      <c r="H50" s="12">
        <v>0</v>
      </c>
      <c r="I50" s="12">
        <v>0</v>
      </c>
      <c r="J50" s="12">
        <v>0</v>
      </c>
      <c r="K50" s="12">
        <v>0</v>
      </c>
      <c r="L50" s="12">
        <v>0</v>
      </c>
      <c r="M50" s="12">
        <v>0</v>
      </c>
      <c r="N50" s="12">
        <v>0</v>
      </c>
      <c r="O50" s="12">
        <v>100475</v>
      </c>
      <c r="P50" s="12">
        <v>0</v>
      </c>
      <c r="Q50" s="12">
        <v>0</v>
      </c>
      <c r="R50" t="s">
        <v>514</v>
      </c>
      <c r="S50">
        <v>12</v>
      </c>
      <c r="T50" t="s">
        <v>104</v>
      </c>
    </row>
    <row r="51" spans="1:21" x14ac:dyDescent="0.3">
      <c r="A51" t="s">
        <v>2445</v>
      </c>
      <c r="B51">
        <v>169</v>
      </c>
      <c r="C51" t="s">
        <v>102</v>
      </c>
      <c r="D51" s="12" t="s">
        <v>172</v>
      </c>
      <c r="E51" s="12" t="s">
        <v>607</v>
      </c>
      <c r="F51" s="12" t="s">
        <v>9</v>
      </c>
      <c r="G51" s="12">
        <v>41601.5</v>
      </c>
      <c r="H51" s="12">
        <v>0</v>
      </c>
      <c r="I51" s="12">
        <v>0</v>
      </c>
      <c r="J51" s="12">
        <v>0</v>
      </c>
      <c r="K51" s="12">
        <v>1340.5679999999998</v>
      </c>
      <c r="L51" s="12">
        <v>0</v>
      </c>
      <c r="M51" s="12">
        <v>0</v>
      </c>
      <c r="N51" s="12">
        <v>0</v>
      </c>
      <c r="O51" s="12">
        <v>3035762</v>
      </c>
      <c r="P51" s="12">
        <v>0</v>
      </c>
      <c r="Q51" s="12">
        <v>0</v>
      </c>
      <c r="R51" t="s">
        <v>514</v>
      </c>
      <c r="S51">
        <v>24</v>
      </c>
      <c r="T51" t="s">
        <v>608</v>
      </c>
    </row>
    <row r="52" spans="1:21" x14ac:dyDescent="0.3">
      <c r="A52" t="s">
        <v>2446</v>
      </c>
      <c r="B52">
        <v>169</v>
      </c>
      <c r="C52" t="s">
        <v>102</v>
      </c>
      <c r="D52" s="12" t="s">
        <v>106</v>
      </c>
      <c r="E52" s="12" t="s">
        <v>610</v>
      </c>
      <c r="F52" s="12" t="s">
        <v>5</v>
      </c>
      <c r="G52" s="12">
        <v>1321.1279999999999</v>
      </c>
      <c r="H52" s="12">
        <v>0</v>
      </c>
      <c r="I52" s="12">
        <v>0</v>
      </c>
      <c r="J52" s="12">
        <v>0</v>
      </c>
      <c r="K52" s="12">
        <v>0</v>
      </c>
      <c r="L52" s="12">
        <v>0</v>
      </c>
      <c r="M52" s="12">
        <v>0</v>
      </c>
      <c r="N52" s="12">
        <v>0</v>
      </c>
      <c r="O52" s="12">
        <v>91225</v>
      </c>
      <c r="P52" s="12">
        <v>0</v>
      </c>
      <c r="Q52" s="12">
        <v>0</v>
      </c>
      <c r="R52" t="s">
        <v>514</v>
      </c>
      <c r="S52">
        <v>12</v>
      </c>
      <c r="T52" t="s">
        <v>106</v>
      </c>
    </row>
    <row r="53" spans="1:21" x14ac:dyDescent="0.3">
      <c r="A53" t="s">
        <v>2447</v>
      </c>
      <c r="B53">
        <v>169</v>
      </c>
      <c r="C53" t="s">
        <v>102</v>
      </c>
      <c r="D53" s="12" t="s">
        <v>107</v>
      </c>
      <c r="E53" s="12" t="s">
        <v>612</v>
      </c>
      <c r="F53" s="12" t="s">
        <v>9</v>
      </c>
      <c r="G53" s="12">
        <v>1794.7900000000002</v>
      </c>
      <c r="H53" s="12">
        <v>0</v>
      </c>
      <c r="I53" s="12">
        <v>0</v>
      </c>
      <c r="J53" s="12">
        <v>0</v>
      </c>
      <c r="K53" s="12">
        <v>842.51700000000005</v>
      </c>
      <c r="L53" s="12">
        <v>0</v>
      </c>
      <c r="M53" s="12">
        <v>0</v>
      </c>
      <c r="N53" s="12">
        <v>0</v>
      </c>
      <c r="O53" s="12">
        <v>172777</v>
      </c>
      <c r="P53" s="12">
        <v>0</v>
      </c>
      <c r="Q53" s="12">
        <v>0</v>
      </c>
      <c r="R53" t="s">
        <v>514</v>
      </c>
      <c r="S53">
        <v>24</v>
      </c>
      <c r="T53" t="s">
        <v>107</v>
      </c>
    </row>
    <row r="54" spans="1:21" x14ac:dyDescent="0.3">
      <c r="A54" t="s">
        <v>2448</v>
      </c>
      <c r="B54">
        <v>169</v>
      </c>
      <c r="C54" t="s">
        <v>102</v>
      </c>
      <c r="D54" s="12" t="s">
        <v>110</v>
      </c>
      <c r="E54" s="12" t="s">
        <v>614</v>
      </c>
      <c r="F54" s="12" t="s">
        <v>5</v>
      </c>
      <c r="G54" s="12">
        <v>1371.3229999999999</v>
      </c>
      <c r="H54" s="12">
        <v>0</v>
      </c>
      <c r="I54" s="12">
        <v>0</v>
      </c>
      <c r="J54" s="12">
        <v>0</v>
      </c>
      <c r="K54" s="12">
        <v>0</v>
      </c>
      <c r="L54" s="12">
        <v>0</v>
      </c>
      <c r="M54" s="12">
        <v>0</v>
      </c>
      <c r="N54" s="12">
        <v>0</v>
      </c>
      <c r="O54" s="12">
        <v>105658</v>
      </c>
      <c r="P54" s="12">
        <v>0</v>
      </c>
      <c r="Q54" s="12">
        <v>0</v>
      </c>
      <c r="R54" t="s">
        <v>514</v>
      </c>
      <c r="S54">
        <v>12</v>
      </c>
      <c r="T54" t="s">
        <v>110</v>
      </c>
    </row>
    <row r="55" spans="1:21" x14ac:dyDescent="0.3">
      <c r="A55" t="s">
        <v>2449</v>
      </c>
      <c r="B55">
        <v>169</v>
      </c>
      <c r="C55" t="s">
        <v>102</v>
      </c>
      <c r="D55" t="s">
        <v>111</v>
      </c>
      <c r="E55" t="s">
        <v>603</v>
      </c>
      <c r="F55" t="s">
        <v>9</v>
      </c>
      <c r="G55" s="12">
        <v>5355.7089999999989</v>
      </c>
      <c r="H55" s="12">
        <v>0</v>
      </c>
      <c r="I55" s="12">
        <v>0</v>
      </c>
      <c r="J55" s="12">
        <v>0</v>
      </c>
      <c r="K55" s="12">
        <v>563.27699999999993</v>
      </c>
      <c r="L55" s="12">
        <v>0</v>
      </c>
      <c r="M55" s="12">
        <v>0</v>
      </c>
      <c r="N55" s="12">
        <v>0</v>
      </c>
      <c r="O55" s="12">
        <v>383936</v>
      </c>
      <c r="P55" s="12">
        <v>0</v>
      </c>
      <c r="Q55" s="12">
        <v>0</v>
      </c>
      <c r="R55" t="s">
        <v>514</v>
      </c>
      <c r="S55">
        <v>24</v>
      </c>
      <c r="T55" t="s">
        <v>111</v>
      </c>
    </row>
    <row r="56" spans="1:21" x14ac:dyDescent="0.3">
      <c r="A56" t="s">
        <v>2450</v>
      </c>
      <c r="B56">
        <v>169</v>
      </c>
      <c r="C56" t="s">
        <v>102</v>
      </c>
      <c r="D56" t="s">
        <v>112</v>
      </c>
      <c r="E56" t="s">
        <v>617</v>
      </c>
      <c r="F56" s="12" t="s">
        <v>5</v>
      </c>
      <c r="G56" s="12">
        <v>2212.8880000000004</v>
      </c>
      <c r="H56" s="12">
        <v>0</v>
      </c>
      <c r="I56" s="12">
        <v>0</v>
      </c>
      <c r="J56" s="12">
        <v>0</v>
      </c>
      <c r="K56" s="12">
        <v>36.668999999999997</v>
      </c>
      <c r="L56" s="12">
        <v>0</v>
      </c>
      <c r="M56" s="12">
        <v>0</v>
      </c>
      <c r="N56" s="12">
        <v>0</v>
      </c>
      <c r="O56" s="12">
        <v>164812</v>
      </c>
      <c r="P56" s="12">
        <v>0</v>
      </c>
      <c r="Q56" s="12">
        <v>0</v>
      </c>
      <c r="R56" t="s">
        <v>514</v>
      </c>
      <c r="S56">
        <v>14</v>
      </c>
      <c r="T56" t="s">
        <v>112</v>
      </c>
    </row>
    <row r="57" spans="1:21" x14ac:dyDescent="0.3">
      <c r="A57" t="s">
        <v>2451</v>
      </c>
      <c r="B57">
        <v>169</v>
      </c>
      <c r="C57" t="s">
        <v>102</v>
      </c>
      <c r="D57" s="12" t="s">
        <v>116</v>
      </c>
      <c r="E57" s="12" t="s">
        <v>619</v>
      </c>
      <c r="F57" s="12" t="s">
        <v>9</v>
      </c>
      <c r="G57" s="12">
        <v>3312.4470000000001</v>
      </c>
      <c r="H57" s="12">
        <v>0</v>
      </c>
      <c r="I57" s="12">
        <v>0</v>
      </c>
      <c r="J57" s="12">
        <v>0</v>
      </c>
      <c r="K57" s="12">
        <v>346.95299999999997</v>
      </c>
      <c r="L57" s="12">
        <v>0</v>
      </c>
      <c r="M57" s="12">
        <v>0</v>
      </c>
      <c r="N57" s="12">
        <v>0</v>
      </c>
      <c r="O57" s="12">
        <v>243954</v>
      </c>
      <c r="P57" s="12">
        <v>0</v>
      </c>
      <c r="Q57" s="12">
        <v>0</v>
      </c>
      <c r="R57" t="s">
        <v>514</v>
      </c>
      <c r="S57">
        <v>24</v>
      </c>
      <c r="T57" t="s">
        <v>116</v>
      </c>
    </row>
    <row r="58" spans="1:21" x14ac:dyDescent="0.3">
      <c r="A58" t="s">
        <v>2452</v>
      </c>
      <c r="B58">
        <v>169</v>
      </c>
      <c r="C58" t="s">
        <v>102</v>
      </c>
      <c r="D58" t="s">
        <v>119</v>
      </c>
      <c r="E58" t="s">
        <v>621</v>
      </c>
      <c r="F58" t="s">
        <v>9</v>
      </c>
      <c r="G58" s="12">
        <v>2467.0309999999999</v>
      </c>
      <c r="H58" s="12">
        <v>0</v>
      </c>
      <c r="I58" s="12">
        <v>0</v>
      </c>
      <c r="J58" s="12">
        <v>0</v>
      </c>
      <c r="K58" s="12">
        <v>322.36299999999994</v>
      </c>
      <c r="L58" s="12">
        <v>0</v>
      </c>
      <c r="M58" s="12">
        <v>0</v>
      </c>
      <c r="N58" s="12">
        <v>0</v>
      </c>
      <c r="O58" s="12">
        <v>191278</v>
      </c>
      <c r="P58" s="12">
        <v>0</v>
      </c>
      <c r="Q58" s="12">
        <v>0</v>
      </c>
      <c r="R58" t="s">
        <v>514</v>
      </c>
      <c r="S58">
        <v>24</v>
      </c>
      <c r="T58" t="s">
        <v>119</v>
      </c>
    </row>
    <row r="59" spans="1:21" x14ac:dyDescent="0.3">
      <c r="A59" t="s">
        <v>2399</v>
      </c>
      <c r="B59">
        <v>169</v>
      </c>
      <c r="C59" t="s">
        <v>102</v>
      </c>
      <c r="D59" s="12" t="s">
        <v>120</v>
      </c>
      <c r="E59" s="12" t="s">
        <v>623</v>
      </c>
      <c r="F59" s="12" t="s">
        <v>11</v>
      </c>
      <c r="G59" s="12">
        <v>1715.15</v>
      </c>
      <c r="H59" s="12">
        <v>0</v>
      </c>
      <c r="I59" s="12">
        <v>0</v>
      </c>
      <c r="J59" s="12">
        <v>0</v>
      </c>
      <c r="K59" s="12">
        <v>0</v>
      </c>
      <c r="L59" s="12">
        <v>0</v>
      </c>
      <c r="M59" s="12">
        <v>0</v>
      </c>
      <c r="N59" s="12">
        <v>0</v>
      </c>
      <c r="O59" s="12">
        <v>139545</v>
      </c>
      <c r="P59" s="12">
        <v>0</v>
      </c>
      <c r="Q59" s="12">
        <v>0</v>
      </c>
      <c r="R59" t="s">
        <v>514</v>
      </c>
      <c r="S59">
        <v>12</v>
      </c>
      <c r="T59" t="s">
        <v>120</v>
      </c>
    </row>
    <row r="60" spans="1:21" x14ac:dyDescent="0.3">
      <c r="A60" t="s">
        <v>2453</v>
      </c>
      <c r="B60">
        <v>169</v>
      </c>
      <c r="C60" t="s">
        <v>102</v>
      </c>
      <c r="D60" s="12" t="s">
        <v>121</v>
      </c>
      <c r="E60" s="12" t="s">
        <v>625</v>
      </c>
      <c r="F60" s="12" t="s">
        <v>11</v>
      </c>
      <c r="G60" s="12">
        <v>1873.5210000000002</v>
      </c>
      <c r="H60" s="12">
        <v>0</v>
      </c>
      <c r="I60" s="12">
        <v>0</v>
      </c>
      <c r="J60" s="12">
        <v>0</v>
      </c>
      <c r="K60" s="12">
        <v>0</v>
      </c>
      <c r="L60" s="12">
        <v>0</v>
      </c>
      <c r="M60" s="12">
        <v>0</v>
      </c>
      <c r="N60" s="12">
        <v>0</v>
      </c>
      <c r="O60" s="12">
        <v>135091</v>
      </c>
      <c r="P60" s="12">
        <v>0</v>
      </c>
      <c r="Q60" s="12">
        <v>0</v>
      </c>
      <c r="R60" t="s">
        <v>514</v>
      </c>
      <c r="S60">
        <v>12</v>
      </c>
      <c r="T60" t="s">
        <v>121</v>
      </c>
    </row>
    <row r="61" spans="1:21" x14ac:dyDescent="0.3">
      <c r="A61" t="s">
        <v>2454</v>
      </c>
      <c r="B61">
        <v>169</v>
      </c>
      <c r="C61" t="s">
        <v>102</v>
      </c>
      <c r="D61" t="s">
        <v>122</v>
      </c>
      <c r="E61" t="s">
        <v>627</v>
      </c>
      <c r="F61" t="s">
        <v>9</v>
      </c>
      <c r="G61" s="12">
        <v>2178.5499999999997</v>
      </c>
      <c r="H61" s="12">
        <v>0</v>
      </c>
      <c r="I61" s="12">
        <v>0</v>
      </c>
      <c r="J61" s="12">
        <v>0</v>
      </c>
      <c r="K61" s="12">
        <v>0</v>
      </c>
      <c r="L61" s="12">
        <v>0</v>
      </c>
      <c r="M61" s="12">
        <v>0</v>
      </c>
      <c r="N61" s="12">
        <v>0</v>
      </c>
      <c r="O61" s="12">
        <v>157401</v>
      </c>
      <c r="P61" s="12">
        <v>0</v>
      </c>
      <c r="Q61" s="12">
        <v>0</v>
      </c>
      <c r="R61" t="s">
        <v>514</v>
      </c>
      <c r="S61">
        <v>12</v>
      </c>
      <c r="T61" t="s">
        <v>122</v>
      </c>
    </row>
    <row r="62" spans="1:21" x14ac:dyDescent="0.3">
      <c r="A62" t="s">
        <v>2455</v>
      </c>
      <c r="B62">
        <v>169</v>
      </c>
      <c r="C62" t="s">
        <v>102</v>
      </c>
      <c r="D62" s="12" t="s">
        <v>123</v>
      </c>
      <c r="E62" s="12" t="s">
        <v>629</v>
      </c>
      <c r="F62" s="12" t="s">
        <v>5</v>
      </c>
      <c r="G62" s="12">
        <v>1286.8269999999998</v>
      </c>
      <c r="H62" s="12">
        <v>0</v>
      </c>
      <c r="I62" s="12">
        <v>0</v>
      </c>
      <c r="J62" s="12">
        <v>0</v>
      </c>
      <c r="K62" s="12">
        <v>0</v>
      </c>
      <c r="L62" s="12">
        <v>0</v>
      </c>
      <c r="M62" s="12">
        <v>0</v>
      </c>
      <c r="N62" s="12">
        <v>0</v>
      </c>
      <c r="O62" s="12">
        <v>93254</v>
      </c>
      <c r="P62" s="12">
        <v>0</v>
      </c>
      <c r="Q62" s="12">
        <v>0</v>
      </c>
      <c r="R62" t="s">
        <v>514</v>
      </c>
      <c r="S62">
        <v>12</v>
      </c>
      <c r="T62" t="s">
        <v>123</v>
      </c>
    </row>
    <row r="63" spans="1:21" x14ac:dyDescent="0.3">
      <c r="A63" t="s">
        <v>2456</v>
      </c>
      <c r="B63">
        <v>169</v>
      </c>
      <c r="C63" t="s">
        <v>102</v>
      </c>
      <c r="D63" s="12" t="s">
        <v>124</v>
      </c>
      <c r="E63" s="12" t="s">
        <v>631</v>
      </c>
      <c r="F63" s="12" t="s">
        <v>9</v>
      </c>
      <c r="G63" s="12">
        <v>1564.7779999999998</v>
      </c>
      <c r="H63" s="12">
        <v>0</v>
      </c>
      <c r="I63" s="12">
        <v>0</v>
      </c>
      <c r="J63" s="12">
        <v>0</v>
      </c>
      <c r="K63" s="12">
        <v>0</v>
      </c>
      <c r="L63" s="12">
        <v>0</v>
      </c>
      <c r="M63" s="12">
        <v>0</v>
      </c>
      <c r="N63" s="12">
        <v>0</v>
      </c>
      <c r="O63" s="12">
        <v>108618</v>
      </c>
      <c r="P63" s="12">
        <v>0</v>
      </c>
      <c r="Q63" s="12">
        <v>0</v>
      </c>
      <c r="R63" t="s">
        <v>514</v>
      </c>
      <c r="S63">
        <v>12</v>
      </c>
      <c r="T63" t="s">
        <v>124</v>
      </c>
    </row>
    <row r="64" spans="1:21" x14ac:dyDescent="0.3">
      <c r="A64" t="s">
        <v>2457</v>
      </c>
      <c r="B64">
        <v>169</v>
      </c>
      <c r="C64" t="s">
        <v>102</v>
      </c>
      <c r="D64" t="s">
        <v>127</v>
      </c>
      <c r="E64" t="s">
        <v>645</v>
      </c>
      <c r="F64" t="s">
        <v>9</v>
      </c>
      <c r="G64" s="12"/>
      <c r="H64" s="12"/>
      <c r="I64" s="12"/>
      <c r="J64" s="12"/>
      <c r="K64" s="12"/>
      <c r="L64" s="12"/>
      <c r="M64" s="12"/>
      <c r="N64" s="12"/>
      <c r="O64" s="12"/>
      <c r="P64" s="12"/>
      <c r="Q64" s="12"/>
      <c r="U64" t="s">
        <v>2126</v>
      </c>
    </row>
    <row r="65" spans="1:21" x14ac:dyDescent="0.3">
      <c r="A65" t="s">
        <v>2458</v>
      </c>
      <c r="B65">
        <v>169</v>
      </c>
      <c r="C65" t="s">
        <v>102</v>
      </c>
      <c r="D65" t="s">
        <v>128</v>
      </c>
      <c r="E65" t="s">
        <v>1077</v>
      </c>
      <c r="F65" t="s">
        <v>6</v>
      </c>
      <c r="G65" s="12">
        <v>1921.7079999999999</v>
      </c>
      <c r="H65" s="12">
        <v>0</v>
      </c>
      <c r="I65" s="12">
        <v>0</v>
      </c>
      <c r="J65" s="12">
        <v>0</v>
      </c>
      <c r="K65" s="12">
        <v>0</v>
      </c>
      <c r="L65" s="12">
        <v>0</v>
      </c>
      <c r="M65" s="12">
        <v>0</v>
      </c>
      <c r="N65" s="12">
        <v>0</v>
      </c>
      <c r="O65" s="12">
        <v>145466</v>
      </c>
      <c r="P65" s="12">
        <v>0</v>
      </c>
      <c r="Q65" s="12">
        <v>0</v>
      </c>
      <c r="R65" t="s">
        <v>514</v>
      </c>
      <c r="S65">
        <v>12</v>
      </c>
      <c r="T65" t="s">
        <v>1385</v>
      </c>
    </row>
    <row r="66" spans="1:21" x14ac:dyDescent="0.3">
      <c r="A66" t="s">
        <v>2459</v>
      </c>
      <c r="B66">
        <v>169</v>
      </c>
      <c r="C66" t="s">
        <v>102</v>
      </c>
      <c r="D66" s="12" t="s">
        <v>130</v>
      </c>
      <c r="E66" s="12" t="s">
        <v>637</v>
      </c>
      <c r="F66" s="12" t="s">
        <v>11</v>
      </c>
      <c r="G66" s="12">
        <v>1852.7710000000002</v>
      </c>
      <c r="H66" s="12">
        <v>0</v>
      </c>
      <c r="I66" s="12">
        <v>0</v>
      </c>
      <c r="J66" s="12">
        <v>0</v>
      </c>
      <c r="K66" s="12">
        <v>0</v>
      </c>
      <c r="L66" s="12">
        <v>0</v>
      </c>
      <c r="M66" s="12">
        <v>0</v>
      </c>
      <c r="N66" s="12">
        <v>0</v>
      </c>
      <c r="O66" s="12">
        <v>142410</v>
      </c>
      <c r="P66" s="12">
        <v>0</v>
      </c>
      <c r="Q66" s="12">
        <v>0</v>
      </c>
      <c r="R66" t="s">
        <v>514</v>
      </c>
      <c r="S66">
        <v>12</v>
      </c>
      <c r="T66" t="s">
        <v>130</v>
      </c>
    </row>
    <row r="67" spans="1:21" x14ac:dyDescent="0.3">
      <c r="A67" t="s">
        <v>2460</v>
      </c>
      <c r="B67">
        <v>169</v>
      </c>
      <c r="C67" t="s">
        <v>102</v>
      </c>
      <c r="D67" s="12" t="s">
        <v>131</v>
      </c>
      <c r="E67" s="12" t="s">
        <v>639</v>
      </c>
      <c r="F67" s="125" t="s">
        <v>11</v>
      </c>
      <c r="G67" s="12">
        <v>1963.1210000000003</v>
      </c>
      <c r="H67" s="12">
        <v>0</v>
      </c>
      <c r="I67" s="12">
        <v>0</v>
      </c>
      <c r="J67" s="12">
        <v>0</v>
      </c>
      <c r="K67" s="296">
        <f>12.542*0</f>
        <v>0</v>
      </c>
      <c r="L67" s="296">
        <f>12.542*1</f>
        <v>12.542</v>
      </c>
      <c r="M67" s="12">
        <v>0</v>
      </c>
      <c r="N67" s="12">
        <v>0</v>
      </c>
      <c r="O67" s="12">
        <v>158914</v>
      </c>
      <c r="P67" s="12">
        <v>0</v>
      </c>
      <c r="Q67" s="12">
        <v>0</v>
      </c>
      <c r="R67" t="s">
        <v>514</v>
      </c>
      <c r="S67">
        <v>23</v>
      </c>
      <c r="T67" t="s">
        <v>131</v>
      </c>
    </row>
    <row r="68" spans="1:21" x14ac:dyDescent="0.3">
      <c r="A68" t="s">
        <v>2461</v>
      </c>
      <c r="B68">
        <v>169</v>
      </c>
      <c r="C68" t="s">
        <v>102</v>
      </c>
      <c r="D68" t="s">
        <v>133</v>
      </c>
      <c r="E68" t="s">
        <v>621</v>
      </c>
      <c r="F68" t="s">
        <v>9</v>
      </c>
      <c r="G68" s="12"/>
      <c r="H68" s="12"/>
      <c r="I68" s="12"/>
      <c r="J68" s="12"/>
      <c r="K68" s="12"/>
      <c r="L68" s="12"/>
      <c r="M68" s="12"/>
      <c r="N68" s="12"/>
      <c r="O68" s="12"/>
      <c r="P68" s="12"/>
      <c r="Q68" s="12"/>
      <c r="U68" t="s">
        <v>2126</v>
      </c>
    </row>
    <row r="69" spans="1:21" x14ac:dyDescent="0.3">
      <c r="A69" t="s">
        <v>2462</v>
      </c>
      <c r="B69">
        <v>169</v>
      </c>
      <c r="C69" t="s">
        <v>102</v>
      </c>
      <c r="D69" s="12" t="s">
        <v>135</v>
      </c>
      <c r="E69" s="12" t="s">
        <v>641</v>
      </c>
      <c r="F69" s="12" t="s">
        <v>9</v>
      </c>
      <c r="G69" s="12">
        <v>1876.6369999999999</v>
      </c>
      <c r="H69" s="12">
        <v>0</v>
      </c>
      <c r="I69" s="12">
        <v>0</v>
      </c>
      <c r="J69" s="12">
        <v>0</v>
      </c>
      <c r="K69" s="12">
        <v>0</v>
      </c>
      <c r="L69" s="12">
        <v>0</v>
      </c>
      <c r="M69" s="12">
        <v>0</v>
      </c>
      <c r="N69" s="12">
        <v>0</v>
      </c>
      <c r="O69" s="12">
        <v>166394</v>
      </c>
      <c r="P69" s="12">
        <v>0</v>
      </c>
      <c r="Q69" s="12">
        <v>0</v>
      </c>
      <c r="R69" t="s">
        <v>514</v>
      </c>
      <c r="S69">
        <v>12</v>
      </c>
      <c r="T69" t="s">
        <v>135</v>
      </c>
    </row>
    <row r="70" spans="1:21" x14ac:dyDescent="0.3">
      <c r="A70" t="s">
        <v>2463</v>
      </c>
      <c r="B70">
        <v>169</v>
      </c>
      <c r="C70" t="s">
        <v>102</v>
      </c>
      <c r="D70" s="12" t="s">
        <v>136</v>
      </c>
      <c r="E70" s="12" t="s">
        <v>643</v>
      </c>
      <c r="F70" s="12" t="s">
        <v>9</v>
      </c>
      <c r="G70" s="12">
        <v>1779.4579999999999</v>
      </c>
      <c r="H70" s="12">
        <v>0</v>
      </c>
      <c r="I70" s="12">
        <v>0</v>
      </c>
      <c r="J70" s="12">
        <v>0</v>
      </c>
      <c r="K70" s="12">
        <v>561.29499999999996</v>
      </c>
      <c r="L70" s="12">
        <v>0</v>
      </c>
      <c r="M70" s="12">
        <v>0</v>
      </c>
      <c r="N70" s="12">
        <v>0</v>
      </c>
      <c r="O70" s="12">
        <v>128416</v>
      </c>
      <c r="P70" s="12">
        <v>0</v>
      </c>
      <c r="Q70" s="12">
        <v>0</v>
      </c>
      <c r="R70" t="s">
        <v>514</v>
      </c>
      <c r="S70">
        <v>24</v>
      </c>
      <c r="T70" t="s">
        <v>136</v>
      </c>
    </row>
    <row r="71" spans="1:21" x14ac:dyDescent="0.3">
      <c r="A71" t="s">
        <v>2464</v>
      </c>
      <c r="B71">
        <v>169</v>
      </c>
      <c r="C71" t="s">
        <v>102</v>
      </c>
      <c r="D71" s="12" t="s">
        <v>1111</v>
      </c>
      <c r="E71" s="12" t="s">
        <v>645</v>
      </c>
      <c r="F71" s="12" t="s">
        <v>9</v>
      </c>
      <c r="G71" s="12">
        <v>3649.8040000000001</v>
      </c>
      <c r="H71" s="12">
        <v>0</v>
      </c>
      <c r="I71" s="12">
        <v>0</v>
      </c>
      <c r="J71" s="12">
        <v>0</v>
      </c>
      <c r="K71" s="12">
        <v>2060.4780000000001</v>
      </c>
      <c r="L71" s="12">
        <v>0</v>
      </c>
      <c r="M71" s="12">
        <v>0</v>
      </c>
      <c r="N71" s="12">
        <v>0</v>
      </c>
      <c r="O71" s="12">
        <v>197943</v>
      </c>
      <c r="P71" s="12">
        <v>0</v>
      </c>
      <c r="Q71" s="12">
        <v>0</v>
      </c>
      <c r="R71" t="s">
        <v>514</v>
      </c>
      <c r="S71">
        <v>24</v>
      </c>
      <c r="T71" t="s">
        <v>646</v>
      </c>
    </row>
    <row r="72" spans="1:21" x14ac:dyDescent="0.3">
      <c r="A72" t="s">
        <v>2465</v>
      </c>
      <c r="B72">
        <v>169</v>
      </c>
      <c r="C72" t="s">
        <v>102</v>
      </c>
      <c r="D72" s="12" t="s">
        <v>140</v>
      </c>
      <c r="E72" s="12" t="s">
        <v>648</v>
      </c>
      <c r="F72" s="12" t="s">
        <v>5</v>
      </c>
      <c r="G72" s="12">
        <v>2472.6770000000001</v>
      </c>
      <c r="H72" s="12">
        <v>0</v>
      </c>
      <c r="I72" s="12">
        <v>0</v>
      </c>
      <c r="J72" s="12">
        <v>0</v>
      </c>
      <c r="K72" s="12">
        <v>54.957999999999998</v>
      </c>
      <c r="L72" s="12">
        <v>0</v>
      </c>
      <c r="M72" s="12">
        <v>0</v>
      </c>
      <c r="N72" s="12">
        <v>0</v>
      </c>
      <c r="O72" s="12">
        <v>167561</v>
      </c>
      <c r="P72" s="12">
        <v>0</v>
      </c>
      <c r="Q72" s="12">
        <v>0</v>
      </c>
      <c r="R72" t="s">
        <v>514</v>
      </c>
      <c r="S72">
        <v>18</v>
      </c>
      <c r="T72" t="s">
        <v>140</v>
      </c>
    </row>
    <row r="73" spans="1:21" x14ac:dyDescent="0.3">
      <c r="A73" t="s">
        <v>2466</v>
      </c>
      <c r="B73">
        <v>169</v>
      </c>
      <c r="C73" t="s">
        <v>102</v>
      </c>
      <c r="D73" s="12" t="s">
        <v>141</v>
      </c>
      <c r="E73" s="12" t="s">
        <v>650</v>
      </c>
      <c r="F73" s="12" t="s">
        <v>9</v>
      </c>
      <c r="G73" s="12">
        <v>1710.6110000000001</v>
      </c>
      <c r="H73" s="12">
        <v>0</v>
      </c>
      <c r="I73" s="12">
        <v>0</v>
      </c>
      <c r="J73" s="12">
        <v>0</v>
      </c>
      <c r="K73" s="12">
        <v>0</v>
      </c>
      <c r="L73" s="12">
        <v>0</v>
      </c>
      <c r="M73" s="12">
        <v>0</v>
      </c>
      <c r="N73" s="12">
        <v>0</v>
      </c>
      <c r="O73" s="12">
        <v>131447</v>
      </c>
      <c r="P73" s="12">
        <v>0</v>
      </c>
      <c r="Q73" s="12">
        <v>0</v>
      </c>
      <c r="R73" t="s">
        <v>514</v>
      </c>
      <c r="S73">
        <v>12</v>
      </c>
      <c r="T73" t="s">
        <v>141</v>
      </c>
    </row>
    <row r="74" spans="1:21" x14ac:dyDescent="0.3">
      <c r="A74" t="s">
        <v>2467</v>
      </c>
      <c r="B74">
        <v>169</v>
      </c>
      <c r="C74" t="s">
        <v>102</v>
      </c>
      <c r="D74" t="s">
        <v>142</v>
      </c>
      <c r="E74" t="s">
        <v>652</v>
      </c>
      <c r="F74" t="s">
        <v>11</v>
      </c>
      <c r="G74" s="12">
        <v>2859.9809999999998</v>
      </c>
      <c r="H74" s="12">
        <v>0</v>
      </c>
      <c r="I74" s="12">
        <v>0</v>
      </c>
      <c r="J74" s="12">
        <v>0</v>
      </c>
      <c r="K74" s="12">
        <v>0</v>
      </c>
      <c r="L74" s="12">
        <v>0</v>
      </c>
      <c r="M74" s="12">
        <v>0</v>
      </c>
      <c r="N74" s="12">
        <v>0</v>
      </c>
      <c r="O74" s="12">
        <v>218048</v>
      </c>
      <c r="P74" s="12">
        <v>0</v>
      </c>
      <c r="Q74" s="12">
        <v>0</v>
      </c>
      <c r="R74" t="s">
        <v>514</v>
      </c>
      <c r="S74">
        <v>12</v>
      </c>
      <c r="T74" t="s">
        <v>142</v>
      </c>
    </row>
    <row r="75" spans="1:21" x14ac:dyDescent="0.3">
      <c r="A75" t="s">
        <v>2468</v>
      </c>
      <c r="B75">
        <v>169</v>
      </c>
      <c r="C75" t="s">
        <v>102</v>
      </c>
      <c r="D75" s="12" t="s">
        <v>145</v>
      </c>
      <c r="E75" s="12" t="s">
        <v>654</v>
      </c>
      <c r="F75" s="12" t="s">
        <v>5</v>
      </c>
      <c r="G75" s="12">
        <v>1851.2930000000001</v>
      </c>
      <c r="H75" s="12">
        <v>0</v>
      </c>
      <c r="I75" s="12">
        <v>0</v>
      </c>
      <c r="J75" s="12">
        <v>0</v>
      </c>
      <c r="K75" s="12">
        <v>0</v>
      </c>
      <c r="L75" s="12">
        <v>0</v>
      </c>
      <c r="M75" s="12">
        <v>0</v>
      </c>
      <c r="N75" s="12">
        <v>0</v>
      </c>
      <c r="O75" s="12">
        <v>135835</v>
      </c>
      <c r="P75" s="12">
        <v>0</v>
      </c>
      <c r="Q75" s="12">
        <v>0</v>
      </c>
      <c r="R75" t="s">
        <v>514</v>
      </c>
      <c r="S75">
        <v>12</v>
      </c>
      <c r="T75" t="s">
        <v>145</v>
      </c>
    </row>
    <row r="76" spans="1:21" x14ac:dyDescent="0.3">
      <c r="A76" t="s">
        <v>2469</v>
      </c>
      <c r="B76">
        <v>169</v>
      </c>
      <c r="C76" t="s">
        <v>102</v>
      </c>
      <c r="D76" s="12" t="s">
        <v>146</v>
      </c>
      <c r="E76" s="12" t="s">
        <v>656</v>
      </c>
      <c r="F76" s="12" t="s">
        <v>11</v>
      </c>
      <c r="G76" s="12">
        <v>1633.6879999999999</v>
      </c>
      <c r="H76" s="12">
        <v>0</v>
      </c>
      <c r="I76" s="12">
        <v>0</v>
      </c>
      <c r="J76" s="12">
        <v>0</v>
      </c>
      <c r="K76" s="296">
        <f>16.302*0</f>
        <v>0</v>
      </c>
      <c r="L76" s="296">
        <f>16.302*1</f>
        <v>16.302</v>
      </c>
      <c r="M76" s="12">
        <f>16.302*0</f>
        <v>0</v>
      </c>
      <c r="N76" s="12">
        <v>0</v>
      </c>
      <c r="O76" s="12">
        <v>145776</v>
      </c>
      <c r="P76" s="12">
        <v>0</v>
      </c>
      <c r="Q76" s="12">
        <v>0</v>
      </c>
      <c r="R76" t="s">
        <v>514</v>
      </c>
      <c r="S76">
        <v>16</v>
      </c>
      <c r="T76" t="s">
        <v>657</v>
      </c>
    </row>
    <row r="77" spans="1:21" x14ac:dyDescent="0.3">
      <c r="A77" t="s">
        <v>2470</v>
      </c>
      <c r="B77">
        <v>169</v>
      </c>
      <c r="C77" t="s">
        <v>102</v>
      </c>
      <c r="D77" t="s">
        <v>139</v>
      </c>
      <c r="E77" t="s">
        <v>659</v>
      </c>
      <c r="F77" t="s">
        <v>5</v>
      </c>
      <c r="G77" s="12"/>
      <c r="H77" s="12"/>
      <c r="I77" s="12"/>
      <c r="J77" s="12"/>
      <c r="K77" s="12"/>
      <c r="L77" s="12"/>
      <c r="M77" s="12"/>
      <c r="N77" s="12"/>
      <c r="O77" s="12"/>
      <c r="P77" s="12"/>
      <c r="Q77" s="12"/>
      <c r="U77" t="s">
        <v>2126</v>
      </c>
    </row>
    <row r="78" spans="1:21" x14ac:dyDescent="0.3">
      <c r="A78" t="s">
        <v>2471</v>
      </c>
      <c r="B78">
        <v>169</v>
      </c>
      <c r="C78" t="s">
        <v>102</v>
      </c>
      <c r="D78" t="s">
        <v>147</v>
      </c>
      <c r="E78" t="s">
        <v>659</v>
      </c>
      <c r="F78" t="s">
        <v>5</v>
      </c>
      <c r="G78" s="12">
        <v>3563.7950000000005</v>
      </c>
      <c r="H78" s="12">
        <v>0</v>
      </c>
      <c r="I78" s="12">
        <v>0</v>
      </c>
      <c r="J78" s="12">
        <v>0</v>
      </c>
      <c r="K78" s="12">
        <v>0</v>
      </c>
      <c r="L78" s="12">
        <v>0</v>
      </c>
      <c r="M78" s="12">
        <v>0</v>
      </c>
      <c r="N78" s="12">
        <v>0</v>
      </c>
      <c r="O78" s="12">
        <v>246063</v>
      </c>
      <c r="P78" s="12">
        <v>0</v>
      </c>
      <c r="Q78" s="12">
        <v>0</v>
      </c>
      <c r="R78" t="s">
        <v>514</v>
      </c>
      <c r="S78">
        <v>12</v>
      </c>
      <c r="T78" t="s">
        <v>147</v>
      </c>
    </row>
    <row r="79" spans="1:21" x14ac:dyDescent="0.3">
      <c r="A79" t="s">
        <v>2472</v>
      </c>
      <c r="B79">
        <v>169</v>
      </c>
      <c r="C79" t="s">
        <v>102</v>
      </c>
      <c r="D79" t="s">
        <v>149</v>
      </c>
      <c r="E79" t="s">
        <v>661</v>
      </c>
      <c r="F79" t="s">
        <v>6</v>
      </c>
      <c r="G79" s="12">
        <v>3271.28</v>
      </c>
      <c r="H79" s="12">
        <v>0</v>
      </c>
      <c r="I79" s="12">
        <v>0</v>
      </c>
      <c r="J79" s="12">
        <v>0</v>
      </c>
      <c r="K79" s="12">
        <v>0</v>
      </c>
      <c r="L79" s="12">
        <v>0</v>
      </c>
      <c r="M79" s="12">
        <v>0</v>
      </c>
      <c r="N79" s="12">
        <v>0</v>
      </c>
      <c r="O79" s="12">
        <v>227196</v>
      </c>
      <c r="P79" s="12">
        <v>0</v>
      </c>
      <c r="Q79" s="12">
        <v>0</v>
      </c>
      <c r="R79" t="s">
        <v>514</v>
      </c>
      <c r="S79">
        <v>12</v>
      </c>
      <c r="T79" t="s">
        <v>149</v>
      </c>
    </row>
    <row r="80" spans="1:21" x14ac:dyDescent="0.3">
      <c r="A80" t="s">
        <v>2473</v>
      </c>
      <c r="B80">
        <v>169</v>
      </c>
      <c r="C80" t="s">
        <v>102</v>
      </c>
      <c r="D80" s="12" t="s">
        <v>150</v>
      </c>
      <c r="E80" s="12" t="s">
        <v>663</v>
      </c>
      <c r="F80" s="12" t="s">
        <v>9</v>
      </c>
      <c r="G80" s="12">
        <v>3270.3009999999995</v>
      </c>
      <c r="H80" s="12">
        <v>0</v>
      </c>
      <c r="I80" s="12">
        <v>0</v>
      </c>
      <c r="J80" s="12">
        <v>0</v>
      </c>
      <c r="K80" s="12">
        <v>445.88799999999998</v>
      </c>
      <c r="L80" s="12">
        <v>0</v>
      </c>
      <c r="M80" s="12">
        <v>0</v>
      </c>
      <c r="N80" s="12">
        <v>0</v>
      </c>
      <c r="O80" s="12">
        <v>256658</v>
      </c>
      <c r="P80" s="12">
        <v>0</v>
      </c>
      <c r="Q80" s="12">
        <v>0</v>
      </c>
      <c r="R80" t="s">
        <v>514</v>
      </c>
      <c r="S80">
        <v>24</v>
      </c>
      <c r="T80" t="s">
        <v>150</v>
      </c>
    </row>
    <row r="81" spans="1:21" x14ac:dyDescent="0.3">
      <c r="A81" t="s">
        <v>2474</v>
      </c>
      <c r="B81">
        <v>169</v>
      </c>
      <c r="C81" t="s">
        <v>102</v>
      </c>
      <c r="D81" s="12" t="s">
        <v>394</v>
      </c>
      <c r="E81" s="12" t="s">
        <v>665</v>
      </c>
      <c r="F81" s="12" t="s">
        <v>9</v>
      </c>
      <c r="G81" s="12">
        <v>1545.2649999999999</v>
      </c>
      <c r="H81" s="12">
        <v>0</v>
      </c>
      <c r="I81" s="12">
        <v>0</v>
      </c>
      <c r="J81" s="12">
        <v>0</v>
      </c>
      <c r="K81" s="12">
        <v>0</v>
      </c>
      <c r="L81" s="12">
        <v>0</v>
      </c>
      <c r="M81" s="12">
        <v>0</v>
      </c>
      <c r="N81" s="12">
        <v>0</v>
      </c>
      <c r="O81" s="12">
        <v>109532</v>
      </c>
      <c r="P81" s="12">
        <v>0</v>
      </c>
      <c r="Q81" s="12">
        <v>0</v>
      </c>
      <c r="R81" t="s">
        <v>514</v>
      </c>
      <c r="S81">
        <v>12</v>
      </c>
      <c r="T81" t="s">
        <v>394</v>
      </c>
    </row>
    <row r="82" spans="1:21" x14ac:dyDescent="0.3">
      <c r="A82" t="s">
        <v>2475</v>
      </c>
      <c r="B82">
        <v>169</v>
      </c>
      <c r="C82" t="s">
        <v>102</v>
      </c>
      <c r="D82" t="s">
        <v>383</v>
      </c>
      <c r="E82" t="s">
        <v>667</v>
      </c>
      <c r="F82" t="s">
        <v>13</v>
      </c>
      <c r="G82" s="12">
        <v>6506.5649999999996</v>
      </c>
      <c r="H82" s="12">
        <v>0</v>
      </c>
      <c r="I82" s="12">
        <v>0</v>
      </c>
      <c r="J82" s="12">
        <v>0</v>
      </c>
      <c r="K82" s="12">
        <v>0</v>
      </c>
      <c r="L82" s="12">
        <v>0</v>
      </c>
      <c r="M82" s="12">
        <v>0</v>
      </c>
      <c r="N82" s="12">
        <v>0</v>
      </c>
      <c r="O82" s="12">
        <v>422118</v>
      </c>
      <c r="P82" s="12">
        <v>0</v>
      </c>
      <c r="Q82" s="12">
        <v>0</v>
      </c>
      <c r="R82" t="s">
        <v>514</v>
      </c>
      <c r="S82">
        <v>12</v>
      </c>
      <c r="T82" t="s">
        <v>383</v>
      </c>
    </row>
    <row r="83" spans="1:21" x14ac:dyDescent="0.3">
      <c r="A83" t="s">
        <v>2476</v>
      </c>
      <c r="B83">
        <v>169</v>
      </c>
      <c r="C83" t="s">
        <v>102</v>
      </c>
      <c r="D83" s="12" t="s">
        <v>105</v>
      </c>
      <c r="E83" s="12" t="s">
        <v>669</v>
      </c>
      <c r="F83" s="12" t="s">
        <v>14</v>
      </c>
      <c r="G83" s="12">
        <v>400.1</v>
      </c>
      <c r="H83" s="12">
        <v>0</v>
      </c>
      <c r="I83" s="12">
        <v>0</v>
      </c>
      <c r="J83" s="12">
        <v>0</v>
      </c>
      <c r="K83" s="12">
        <v>0</v>
      </c>
      <c r="L83" s="12">
        <v>0</v>
      </c>
      <c r="M83" s="12">
        <v>0</v>
      </c>
      <c r="N83" s="12">
        <v>0</v>
      </c>
      <c r="O83" s="12">
        <v>35912</v>
      </c>
      <c r="P83" s="12">
        <v>0</v>
      </c>
      <c r="Q83" s="12">
        <v>0</v>
      </c>
      <c r="R83" t="s">
        <v>514</v>
      </c>
      <c r="S83">
        <v>12</v>
      </c>
      <c r="T83" t="s">
        <v>105</v>
      </c>
    </row>
    <row r="84" spans="1:21" x14ac:dyDescent="0.3">
      <c r="A84" t="s">
        <v>2402</v>
      </c>
      <c r="B84">
        <v>169</v>
      </c>
      <c r="C84" t="s">
        <v>102</v>
      </c>
      <c r="D84" t="s">
        <v>108</v>
      </c>
      <c r="E84" t="s">
        <v>671</v>
      </c>
      <c r="F84" t="s">
        <v>9</v>
      </c>
      <c r="G84" s="12">
        <v>1221.0740000000001</v>
      </c>
      <c r="H84" s="12">
        <v>0</v>
      </c>
      <c r="I84" s="12">
        <v>0</v>
      </c>
      <c r="J84" s="12">
        <v>0</v>
      </c>
      <c r="K84" s="12">
        <v>0</v>
      </c>
      <c r="L84" s="12">
        <v>0</v>
      </c>
      <c r="M84" s="12">
        <v>0</v>
      </c>
      <c r="N84" s="12">
        <v>0</v>
      </c>
      <c r="O84" s="12">
        <v>91576</v>
      </c>
      <c r="P84" s="12">
        <v>0</v>
      </c>
      <c r="Q84" s="12">
        <v>0</v>
      </c>
      <c r="R84" t="s">
        <v>514</v>
      </c>
      <c r="S84">
        <v>12</v>
      </c>
      <c r="T84" t="s">
        <v>108</v>
      </c>
    </row>
    <row r="85" spans="1:21" x14ac:dyDescent="0.3">
      <c r="A85" t="s">
        <v>2403</v>
      </c>
      <c r="B85">
        <v>169</v>
      </c>
      <c r="C85" t="s">
        <v>102</v>
      </c>
      <c r="D85" t="s">
        <v>109</v>
      </c>
      <c r="E85" t="s">
        <v>1077</v>
      </c>
      <c r="F85" t="s">
        <v>6</v>
      </c>
      <c r="G85" s="12">
        <v>0</v>
      </c>
      <c r="H85" s="12">
        <v>0</v>
      </c>
      <c r="I85" s="12">
        <v>0</v>
      </c>
      <c r="J85" s="12">
        <v>0</v>
      </c>
      <c r="K85" s="12">
        <v>0</v>
      </c>
      <c r="L85" s="12">
        <v>0</v>
      </c>
      <c r="M85" s="12">
        <v>0</v>
      </c>
      <c r="N85" s="12">
        <v>0</v>
      </c>
      <c r="O85" s="12">
        <v>0</v>
      </c>
      <c r="P85" s="12">
        <v>0</v>
      </c>
      <c r="Q85" s="12">
        <v>0</v>
      </c>
      <c r="R85" t="s">
        <v>514</v>
      </c>
      <c r="S85" s="12">
        <v>12</v>
      </c>
      <c r="U85" t="s">
        <v>2154</v>
      </c>
    </row>
    <row r="86" spans="1:21" x14ac:dyDescent="0.3">
      <c r="A86" t="s">
        <v>2477</v>
      </c>
      <c r="B86">
        <v>169</v>
      </c>
      <c r="C86" t="s">
        <v>102</v>
      </c>
      <c r="D86" s="12" t="s">
        <v>113</v>
      </c>
      <c r="E86" s="12" t="s">
        <v>673</v>
      </c>
      <c r="F86" s="12" t="s">
        <v>9</v>
      </c>
      <c r="G86" s="12">
        <v>779.87100000000021</v>
      </c>
      <c r="H86" s="12">
        <v>0</v>
      </c>
      <c r="I86" s="12">
        <v>0</v>
      </c>
      <c r="J86" s="12">
        <v>0</v>
      </c>
      <c r="K86" s="12">
        <v>0</v>
      </c>
      <c r="L86" s="12">
        <v>0</v>
      </c>
      <c r="M86" s="12">
        <v>0</v>
      </c>
      <c r="N86" s="12">
        <v>0</v>
      </c>
      <c r="O86" s="12">
        <v>50916</v>
      </c>
      <c r="P86" s="12">
        <v>0</v>
      </c>
      <c r="Q86" s="12">
        <v>0</v>
      </c>
      <c r="R86" t="s">
        <v>514</v>
      </c>
      <c r="S86">
        <v>12</v>
      </c>
      <c r="T86" t="s">
        <v>113</v>
      </c>
    </row>
    <row r="87" spans="1:21" x14ac:dyDescent="0.3">
      <c r="A87" t="s">
        <v>2478</v>
      </c>
      <c r="B87">
        <v>169</v>
      </c>
      <c r="C87" t="s">
        <v>102</v>
      </c>
      <c r="D87" s="12" t="s">
        <v>114</v>
      </c>
      <c r="E87" s="12" t="s">
        <v>675</v>
      </c>
      <c r="F87" s="12" t="s">
        <v>14</v>
      </c>
      <c r="G87" s="12">
        <v>611.70799999999997</v>
      </c>
      <c r="H87" s="12">
        <v>0</v>
      </c>
      <c r="I87" s="12">
        <v>0</v>
      </c>
      <c r="J87" s="12">
        <v>0</v>
      </c>
      <c r="K87" s="12">
        <v>0</v>
      </c>
      <c r="L87" s="12">
        <v>0</v>
      </c>
      <c r="M87" s="12">
        <v>0</v>
      </c>
      <c r="N87" s="12">
        <v>0</v>
      </c>
      <c r="O87" s="12">
        <v>47295</v>
      </c>
      <c r="P87" s="12">
        <v>0</v>
      </c>
      <c r="Q87" s="12">
        <v>0</v>
      </c>
      <c r="R87" t="s">
        <v>514</v>
      </c>
      <c r="S87">
        <v>12</v>
      </c>
      <c r="T87" t="s">
        <v>114</v>
      </c>
    </row>
    <row r="88" spans="1:21" x14ac:dyDescent="0.3">
      <c r="A88" t="s">
        <v>2479</v>
      </c>
      <c r="B88">
        <v>169</v>
      </c>
      <c r="C88" t="s">
        <v>102</v>
      </c>
      <c r="D88" s="12" t="s">
        <v>115</v>
      </c>
      <c r="E88" s="12" t="s">
        <v>677</v>
      </c>
      <c r="F88" s="12" t="s">
        <v>14</v>
      </c>
      <c r="G88" s="12">
        <v>576.3370000000001</v>
      </c>
      <c r="H88" s="12">
        <v>0</v>
      </c>
      <c r="I88" s="12">
        <v>0</v>
      </c>
      <c r="J88" s="12">
        <v>0</v>
      </c>
      <c r="K88" s="12">
        <v>0</v>
      </c>
      <c r="L88" s="12">
        <v>0</v>
      </c>
      <c r="M88" s="12">
        <v>0</v>
      </c>
      <c r="N88" s="12">
        <v>0</v>
      </c>
      <c r="O88" s="12">
        <v>43774</v>
      </c>
      <c r="P88" s="12">
        <v>0</v>
      </c>
      <c r="Q88" s="12">
        <v>0</v>
      </c>
      <c r="R88" t="s">
        <v>514</v>
      </c>
      <c r="S88">
        <v>12</v>
      </c>
      <c r="T88" t="s">
        <v>115</v>
      </c>
    </row>
    <row r="89" spans="1:21" x14ac:dyDescent="0.3">
      <c r="A89" t="s">
        <v>2480</v>
      </c>
      <c r="B89">
        <v>169</v>
      </c>
      <c r="C89" t="s">
        <v>102</v>
      </c>
      <c r="D89" s="12" t="s">
        <v>117</v>
      </c>
      <c r="E89" s="12" t="s">
        <v>679</v>
      </c>
      <c r="F89" s="12" t="s">
        <v>14</v>
      </c>
      <c r="G89" s="12">
        <v>1106.171</v>
      </c>
      <c r="H89" s="12">
        <v>0</v>
      </c>
      <c r="I89" s="12">
        <v>0</v>
      </c>
      <c r="J89" s="12">
        <v>0</v>
      </c>
      <c r="K89" s="12">
        <v>0</v>
      </c>
      <c r="L89" s="12">
        <v>0</v>
      </c>
      <c r="M89" s="12">
        <v>0</v>
      </c>
      <c r="N89" s="12">
        <v>0</v>
      </c>
      <c r="O89" s="12">
        <v>83191</v>
      </c>
      <c r="P89" s="12">
        <v>0</v>
      </c>
      <c r="Q89" s="12">
        <v>0</v>
      </c>
      <c r="R89" t="s">
        <v>514</v>
      </c>
      <c r="S89">
        <v>12</v>
      </c>
      <c r="T89" t="s">
        <v>117</v>
      </c>
    </row>
    <row r="90" spans="1:21" x14ac:dyDescent="0.3">
      <c r="A90" t="s">
        <v>2481</v>
      </c>
      <c r="B90">
        <v>169</v>
      </c>
      <c r="C90" t="s">
        <v>102</v>
      </c>
      <c r="D90" t="s">
        <v>118</v>
      </c>
      <c r="E90" t="s">
        <v>681</v>
      </c>
      <c r="F90" t="s">
        <v>14</v>
      </c>
      <c r="G90" s="12">
        <v>670.65600000000006</v>
      </c>
      <c r="H90" s="12">
        <v>0</v>
      </c>
      <c r="I90" s="12">
        <v>0</v>
      </c>
      <c r="J90" s="12">
        <v>0</v>
      </c>
      <c r="K90" s="12">
        <v>0</v>
      </c>
      <c r="L90" s="12">
        <v>6.6360000000000001</v>
      </c>
      <c r="M90" s="12">
        <v>0</v>
      </c>
      <c r="N90" s="12">
        <v>0</v>
      </c>
      <c r="O90" s="12">
        <v>53624</v>
      </c>
      <c r="P90" s="12">
        <v>0</v>
      </c>
      <c r="Q90" s="12">
        <v>0</v>
      </c>
      <c r="R90" t="s">
        <v>514</v>
      </c>
      <c r="S90">
        <v>24</v>
      </c>
      <c r="T90" t="s">
        <v>118</v>
      </c>
    </row>
    <row r="91" spans="1:21" x14ac:dyDescent="0.3">
      <c r="A91" t="s">
        <v>2482</v>
      </c>
      <c r="B91">
        <v>169</v>
      </c>
      <c r="C91" t="s">
        <v>102</v>
      </c>
      <c r="D91" t="s">
        <v>125</v>
      </c>
      <c r="E91" t="s">
        <v>683</v>
      </c>
      <c r="F91" t="s">
        <v>9</v>
      </c>
      <c r="G91" s="12">
        <v>920.31899999999996</v>
      </c>
      <c r="H91" s="12">
        <v>0</v>
      </c>
      <c r="I91" s="12">
        <v>0</v>
      </c>
      <c r="J91" s="12">
        <v>0</v>
      </c>
      <c r="K91" s="12">
        <v>4.2400000000000011</v>
      </c>
      <c r="L91" s="12">
        <v>0</v>
      </c>
      <c r="M91" s="12">
        <v>0</v>
      </c>
      <c r="N91" s="12">
        <v>0</v>
      </c>
      <c r="O91" s="12">
        <v>57513</v>
      </c>
      <c r="P91" s="12">
        <v>0</v>
      </c>
      <c r="Q91" s="12">
        <v>0</v>
      </c>
      <c r="R91" t="s">
        <v>514</v>
      </c>
      <c r="S91">
        <v>19</v>
      </c>
      <c r="T91" t="s">
        <v>125</v>
      </c>
    </row>
    <row r="92" spans="1:21" x14ac:dyDescent="0.3">
      <c r="A92" t="s">
        <v>2483</v>
      </c>
      <c r="B92">
        <v>169</v>
      </c>
      <c r="C92" t="s">
        <v>102</v>
      </c>
      <c r="D92" t="s">
        <v>126</v>
      </c>
      <c r="E92" t="s">
        <v>685</v>
      </c>
      <c r="F92" t="s">
        <v>14</v>
      </c>
      <c r="G92" s="12">
        <v>768.32300000000009</v>
      </c>
      <c r="H92" s="12">
        <v>0</v>
      </c>
      <c r="I92" s="12">
        <v>0</v>
      </c>
      <c r="J92" s="12">
        <v>0</v>
      </c>
      <c r="K92" s="12">
        <v>0</v>
      </c>
      <c r="L92" s="12">
        <v>0</v>
      </c>
      <c r="M92" s="12">
        <v>0</v>
      </c>
      <c r="N92" s="12">
        <v>0</v>
      </c>
      <c r="O92" s="12">
        <v>62921</v>
      </c>
      <c r="P92" s="12">
        <v>0</v>
      </c>
      <c r="Q92" s="12">
        <v>0</v>
      </c>
      <c r="R92" t="s">
        <v>514</v>
      </c>
      <c r="S92">
        <v>12</v>
      </c>
      <c r="T92" t="s">
        <v>126</v>
      </c>
    </row>
    <row r="93" spans="1:21" x14ac:dyDescent="0.3">
      <c r="A93" t="s">
        <v>2484</v>
      </c>
      <c r="B93">
        <v>169</v>
      </c>
      <c r="C93" t="s">
        <v>102</v>
      </c>
      <c r="D93" t="s">
        <v>129</v>
      </c>
      <c r="E93" t="s">
        <v>663</v>
      </c>
      <c r="F93" t="s">
        <v>9</v>
      </c>
      <c r="G93" s="12"/>
      <c r="H93" s="12"/>
      <c r="I93" s="12"/>
      <c r="J93" s="12"/>
      <c r="K93" s="12"/>
      <c r="L93" s="12"/>
      <c r="M93" s="12"/>
      <c r="N93" s="12"/>
      <c r="O93" s="12"/>
      <c r="P93" s="12"/>
      <c r="Q93" s="12"/>
      <c r="U93" t="s">
        <v>2126</v>
      </c>
    </row>
    <row r="94" spans="1:21" x14ac:dyDescent="0.3">
      <c r="A94" t="s">
        <v>2485</v>
      </c>
      <c r="B94">
        <v>169</v>
      </c>
      <c r="C94" t="s">
        <v>102</v>
      </c>
      <c r="D94" t="s">
        <v>132</v>
      </c>
      <c r="E94" t="s">
        <v>687</v>
      </c>
      <c r="F94" t="s">
        <v>14</v>
      </c>
      <c r="G94" s="12">
        <v>1070.9169999999999</v>
      </c>
      <c r="H94" s="12">
        <v>0</v>
      </c>
      <c r="I94" s="12">
        <v>0</v>
      </c>
      <c r="J94" s="12">
        <v>0</v>
      </c>
      <c r="K94" s="12">
        <v>0</v>
      </c>
      <c r="L94" s="12">
        <v>0</v>
      </c>
      <c r="M94" s="12">
        <v>0</v>
      </c>
      <c r="N94" s="12">
        <v>0</v>
      </c>
      <c r="O94" s="12">
        <v>91659</v>
      </c>
      <c r="P94" s="12">
        <v>0</v>
      </c>
      <c r="Q94" s="12">
        <v>0</v>
      </c>
      <c r="R94" t="s">
        <v>514</v>
      </c>
      <c r="S94">
        <v>12</v>
      </c>
      <c r="T94" t="s">
        <v>132</v>
      </c>
    </row>
    <row r="95" spans="1:21" x14ac:dyDescent="0.3">
      <c r="A95" t="s">
        <v>2486</v>
      </c>
      <c r="B95">
        <v>169</v>
      </c>
      <c r="C95" t="s">
        <v>102</v>
      </c>
      <c r="D95" t="s">
        <v>134</v>
      </c>
      <c r="E95" t="s">
        <v>689</v>
      </c>
      <c r="F95" t="s">
        <v>8</v>
      </c>
      <c r="G95" s="12">
        <v>808.80499999999995</v>
      </c>
      <c r="H95" s="12">
        <v>0</v>
      </c>
      <c r="I95" s="12">
        <v>0</v>
      </c>
      <c r="J95" s="12">
        <v>0</v>
      </c>
      <c r="K95" s="12">
        <v>0</v>
      </c>
      <c r="L95" s="12">
        <v>0</v>
      </c>
      <c r="M95" s="12">
        <v>0</v>
      </c>
      <c r="N95" s="12">
        <v>0</v>
      </c>
      <c r="O95" s="12">
        <v>58285</v>
      </c>
      <c r="P95" s="12">
        <v>0</v>
      </c>
      <c r="Q95" s="12">
        <v>0</v>
      </c>
      <c r="R95" t="s">
        <v>514</v>
      </c>
      <c r="S95">
        <v>12</v>
      </c>
      <c r="T95" t="s">
        <v>134</v>
      </c>
    </row>
    <row r="96" spans="1:21" x14ac:dyDescent="0.3">
      <c r="A96" t="s">
        <v>2487</v>
      </c>
      <c r="B96">
        <v>169</v>
      </c>
      <c r="C96" t="s">
        <v>102</v>
      </c>
      <c r="D96" t="s">
        <v>396</v>
      </c>
      <c r="E96" t="s">
        <v>645</v>
      </c>
      <c r="F96" t="s">
        <v>9</v>
      </c>
      <c r="G96" s="12"/>
      <c r="H96" s="12"/>
      <c r="I96" s="12"/>
      <c r="J96" s="12"/>
      <c r="K96" s="12"/>
      <c r="L96" s="12"/>
      <c r="M96" s="12"/>
      <c r="N96" s="12"/>
      <c r="O96" s="12"/>
      <c r="P96" s="12"/>
      <c r="Q96" s="12"/>
      <c r="U96" t="s">
        <v>2126</v>
      </c>
    </row>
    <row r="97" spans="1:21" x14ac:dyDescent="0.3">
      <c r="A97" t="s">
        <v>2488</v>
      </c>
      <c r="B97">
        <v>169</v>
      </c>
      <c r="C97" t="s">
        <v>102</v>
      </c>
      <c r="D97" s="12" t="s">
        <v>137</v>
      </c>
      <c r="E97" s="12" t="s">
        <v>691</v>
      </c>
      <c r="F97" s="12" t="s">
        <v>9</v>
      </c>
      <c r="G97" s="12">
        <v>951.29900000000021</v>
      </c>
      <c r="H97" s="12">
        <v>0</v>
      </c>
      <c r="I97" s="12">
        <v>0</v>
      </c>
      <c r="J97" s="12">
        <v>0</v>
      </c>
      <c r="K97" s="12">
        <v>0</v>
      </c>
      <c r="L97" s="12">
        <v>0</v>
      </c>
      <c r="M97" s="12">
        <v>0</v>
      </c>
      <c r="N97" s="12">
        <v>0</v>
      </c>
      <c r="O97" s="12">
        <v>73511</v>
      </c>
      <c r="P97" s="12">
        <v>0</v>
      </c>
      <c r="Q97" s="12">
        <v>0</v>
      </c>
      <c r="R97" t="s">
        <v>514</v>
      </c>
      <c r="S97">
        <v>12</v>
      </c>
      <c r="T97" t="s">
        <v>137</v>
      </c>
    </row>
    <row r="98" spans="1:21" x14ac:dyDescent="0.3">
      <c r="A98" t="s">
        <v>2489</v>
      </c>
      <c r="B98">
        <v>169</v>
      </c>
      <c r="C98" t="s">
        <v>102</v>
      </c>
      <c r="D98" s="12" t="s">
        <v>143</v>
      </c>
      <c r="E98" s="12" t="s">
        <v>693</v>
      </c>
      <c r="F98" s="12" t="s">
        <v>14</v>
      </c>
      <c r="G98" s="12">
        <v>434.02799999999996</v>
      </c>
      <c r="H98" s="12">
        <v>0</v>
      </c>
      <c r="I98" s="12">
        <v>0</v>
      </c>
      <c r="J98" s="12">
        <v>0</v>
      </c>
      <c r="K98" s="12">
        <v>0</v>
      </c>
      <c r="L98" s="12">
        <v>0</v>
      </c>
      <c r="M98" s="12">
        <v>0</v>
      </c>
      <c r="N98" s="12">
        <v>0</v>
      </c>
      <c r="O98" s="12">
        <v>34751</v>
      </c>
      <c r="P98" s="12">
        <v>0</v>
      </c>
      <c r="Q98" s="12">
        <v>0</v>
      </c>
      <c r="R98" t="s">
        <v>514</v>
      </c>
      <c r="S98">
        <v>12</v>
      </c>
      <c r="T98" t="s">
        <v>143</v>
      </c>
    </row>
    <row r="99" spans="1:21" x14ac:dyDescent="0.3">
      <c r="A99" t="s">
        <v>2490</v>
      </c>
      <c r="B99">
        <v>169</v>
      </c>
      <c r="C99" t="s">
        <v>102</v>
      </c>
      <c r="D99" s="12" t="s">
        <v>144</v>
      </c>
      <c r="E99" s="12" t="s">
        <v>695</v>
      </c>
      <c r="F99" s="12" t="s">
        <v>5</v>
      </c>
      <c r="G99" s="12">
        <v>816.60300000000007</v>
      </c>
      <c r="H99" s="12">
        <v>0</v>
      </c>
      <c r="I99" s="12">
        <v>0</v>
      </c>
      <c r="J99" s="12">
        <v>0</v>
      </c>
      <c r="K99" s="12">
        <v>292.81799999999998</v>
      </c>
      <c r="L99" s="12">
        <v>0</v>
      </c>
      <c r="M99" s="12">
        <v>0</v>
      </c>
      <c r="N99" s="12">
        <v>0</v>
      </c>
      <c r="O99" s="12">
        <v>63577</v>
      </c>
      <c r="P99" s="12">
        <v>0</v>
      </c>
      <c r="Q99" s="12">
        <v>0</v>
      </c>
      <c r="R99" t="s">
        <v>514</v>
      </c>
      <c r="S99">
        <v>24</v>
      </c>
      <c r="T99" t="s">
        <v>144</v>
      </c>
    </row>
    <row r="100" spans="1:21" x14ac:dyDescent="0.3">
      <c r="A100" t="s">
        <v>2491</v>
      </c>
      <c r="B100">
        <v>169</v>
      </c>
      <c r="C100" t="s">
        <v>102</v>
      </c>
      <c r="D100" s="12" t="s">
        <v>148</v>
      </c>
      <c r="E100" s="12" t="s">
        <v>697</v>
      </c>
      <c r="F100" s="12" t="s">
        <v>5</v>
      </c>
      <c r="G100" s="12">
        <v>873.10700000000008</v>
      </c>
      <c r="H100" s="12">
        <v>0</v>
      </c>
      <c r="I100" s="12">
        <v>0</v>
      </c>
      <c r="J100" s="12">
        <v>0</v>
      </c>
      <c r="K100" s="12">
        <v>0</v>
      </c>
      <c r="L100" s="12">
        <v>0</v>
      </c>
      <c r="M100" s="12">
        <v>0</v>
      </c>
      <c r="N100" s="12">
        <v>0</v>
      </c>
      <c r="O100" s="12">
        <v>59752</v>
      </c>
      <c r="P100" s="12">
        <v>0</v>
      </c>
      <c r="Q100" s="12">
        <v>0</v>
      </c>
      <c r="R100" t="s">
        <v>514</v>
      </c>
      <c r="S100">
        <v>12</v>
      </c>
      <c r="T100" t="s">
        <v>148</v>
      </c>
    </row>
    <row r="101" spans="1:21" x14ac:dyDescent="0.3">
      <c r="A101" t="s">
        <v>2492</v>
      </c>
      <c r="B101">
        <v>169</v>
      </c>
      <c r="C101" t="s">
        <v>102</v>
      </c>
      <c r="D101" t="s">
        <v>151</v>
      </c>
      <c r="E101" t="s">
        <v>663</v>
      </c>
      <c r="F101" t="s">
        <v>9</v>
      </c>
      <c r="G101" s="12"/>
      <c r="H101" s="12"/>
      <c r="I101" s="12"/>
      <c r="J101" s="12"/>
      <c r="K101" s="12"/>
      <c r="L101" s="12"/>
      <c r="M101" s="12"/>
      <c r="N101" s="12"/>
      <c r="O101" s="12"/>
      <c r="P101" s="12"/>
      <c r="Q101" s="12"/>
      <c r="U101" t="s">
        <v>2126</v>
      </c>
    </row>
    <row r="102" spans="1:21" x14ac:dyDescent="0.3">
      <c r="A102" t="s">
        <v>2493</v>
      </c>
      <c r="B102">
        <v>169</v>
      </c>
      <c r="C102" t="s">
        <v>102</v>
      </c>
      <c r="D102" t="s">
        <v>152</v>
      </c>
      <c r="E102" t="s">
        <v>699</v>
      </c>
      <c r="F102" t="s">
        <v>5</v>
      </c>
      <c r="G102" s="12">
        <v>660.928</v>
      </c>
      <c r="H102" s="12">
        <v>0</v>
      </c>
      <c r="I102" s="12">
        <v>0</v>
      </c>
      <c r="J102" s="12">
        <v>0</v>
      </c>
      <c r="K102" s="12">
        <v>0</v>
      </c>
      <c r="L102" s="12">
        <v>0</v>
      </c>
      <c r="M102" s="12">
        <v>0</v>
      </c>
      <c r="N102" s="12">
        <v>0</v>
      </c>
      <c r="O102" s="12">
        <v>56757</v>
      </c>
      <c r="P102" s="12">
        <v>0</v>
      </c>
      <c r="Q102" s="12">
        <v>0</v>
      </c>
      <c r="R102" t="s">
        <v>514</v>
      </c>
      <c r="S102">
        <v>12</v>
      </c>
      <c r="T102" t="s">
        <v>152</v>
      </c>
    </row>
    <row r="103" spans="1:21" x14ac:dyDescent="0.3">
      <c r="A103" t="s">
        <v>2494</v>
      </c>
      <c r="B103">
        <v>169</v>
      </c>
      <c r="C103" t="s">
        <v>102</v>
      </c>
      <c r="D103" t="s">
        <v>395</v>
      </c>
      <c r="E103" t="s">
        <v>665</v>
      </c>
      <c r="F103" t="s">
        <v>9</v>
      </c>
      <c r="G103" s="12"/>
      <c r="H103" s="12"/>
      <c r="I103" s="12"/>
      <c r="J103" s="12"/>
      <c r="K103" s="12"/>
      <c r="L103" s="12"/>
      <c r="M103" s="12"/>
      <c r="N103" s="12"/>
      <c r="O103" s="12"/>
      <c r="P103" s="12"/>
      <c r="Q103" s="12"/>
      <c r="U103" t="s">
        <v>2126</v>
      </c>
    </row>
    <row r="104" spans="1:21" x14ac:dyDescent="0.3">
      <c r="A104" t="s">
        <v>700</v>
      </c>
      <c r="B104">
        <v>683</v>
      </c>
      <c r="C104" t="s">
        <v>153</v>
      </c>
      <c r="D104" s="12" t="s">
        <v>154</v>
      </c>
      <c r="E104" s="12" t="s">
        <v>701</v>
      </c>
      <c r="F104" s="12" t="s">
        <v>8</v>
      </c>
      <c r="G104" s="12">
        <v>206.79400000000004</v>
      </c>
      <c r="H104" s="12">
        <v>0</v>
      </c>
      <c r="I104" s="12">
        <v>0</v>
      </c>
      <c r="J104" s="12">
        <v>0</v>
      </c>
      <c r="K104" s="12">
        <v>0</v>
      </c>
      <c r="L104" s="12">
        <v>0</v>
      </c>
      <c r="M104" s="12">
        <v>0</v>
      </c>
      <c r="N104" s="12">
        <v>0</v>
      </c>
      <c r="O104" s="12">
        <v>20229</v>
      </c>
      <c r="P104" s="12">
        <v>0</v>
      </c>
      <c r="Q104" s="12">
        <v>0</v>
      </c>
      <c r="R104" t="s">
        <v>514</v>
      </c>
      <c r="S104">
        <v>12</v>
      </c>
      <c r="T104" t="s">
        <v>154</v>
      </c>
    </row>
    <row r="105" spans="1:21" x14ac:dyDescent="0.3">
      <c r="A105" t="s">
        <v>702</v>
      </c>
      <c r="B105">
        <v>8</v>
      </c>
      <c r="C105" t="s">
        <v>188</v>
      </c>
      <c r="D105" t="s">
        <v>1343</v>
      </c>
      <c r="E105" t="s">
        <v>561</v>
      </c>
      <c r="F105" t="s">
        <v>12</v>
      </c>
      <c r="G105" s="12">
        <v>1.4790000000000001</v>
      </c>
      <c r="H105" s="12">
        <v>2250.5210000000002</v>
      </c>
      <c r="I105" s="12">
        <v>0</v>
      </c>
      <c r="J105" s="12">
        <v>0</v>
      </c>
      <c r="K105" s="12">
        <v>0</v>
      </c>
      <c r="L105" s="12">
        <v>0</v>
      </c>
      <c r="M105" s="12">
        <v>0</v>
      </c>
      <c r="N105" s="12">
        <v>0</v>
      </c>
      <c r="O105" s="12">
        <v>1344</v>
      </c>
      <c r="P105" s="12">
        <v>110760</v>
      </c>
      <c r="Q105" s="12">
        <v>0</v>
      </c>
      <c r="R105" t="s">
        <v>549</v>
      </c>
      <c r="S105">
        <v>36</v>
      </c>
      <c r="T105">
        <v>0</v>
      </c>
    </row>
    <row r="106" spans="1:21" x14ac:dyDescent="0.3">
      <c r="A106" t="s">
        <v>703</v>
      </c>
      <c r="B106">
        <v>8</v>
      </c>
      <c r="C106" t="s">
        <v>188</v>
      </c>
      <c r="D106" s="12" t="s">
        <v>704</v>
      </c>
      <c r="E106" s="12" t="s">
        <v>561</v>
      </c>
      <c r="F106" s="12" t="s">
        <v>12</v>
      </c>
      <c r="G106" s="12">
        <v>0</v>
      </c>
      <c r="H106" s="12">
        <v>0</v>
      </c>
      <c r="I106" s="12">
        <v>0</v>
      </c>
      <c r="J106" s="12">
        <v>139994</v>
      </c>
      <c r="K106" s="12">
        <v>0</v>
      </c>
      <c r="L106" s="12">
        <v>0</v>
      </c>
      <c r="M106" s="12">
        <v>0</v>
      </c>
      <c r="N106" s="12">
        <v>0</v>
      </c>
      <c r="O106" s="12">
        <v>0</v>
      </c>
      <c r="P106" s="12">
        <v>0</v>
      </c>
      <c r="Q106" s="12">
        <v>0</v>
      </c>
      <c r="R106" t="s">
        <v>549</v>
      </c>
      <c r="S106">
        <v>12</v>
      </c>
      <c r="T106">
        <v>0</v>
      </c>
    </row>
    <row r="107" spans="1:21" x14ac:dyDescent="0.3">
      <c r="A107" t="s">
        <v>705</v>
      </c>
      <c r="B107">
        <v>8</v>
      </c>
      <c r="C107" t="s">
        <v>188</v>
      </c>
      <c r="D107" s="12" t="s">
        <v>157</v>
      </c>
      <c r="E107" s="12" t="s">
        <v>561</v>
      </c>
      <c r="F107" s="12" t="s">
        <v>12</v>
      </c>
      <c r="G107" s="12">
        <v>0</v>
      </c>
      <c r="H107" s="12">
        <v>761372.00000000012</v>
      </c>
      <c r="I107" s="12">
        <v>0</v>
      </c>
      <c r="J107" s="12">
        <v>0</v>
      </c>
      <c r="K107" s="12">
        <v>0</v>
      </c>
      <c r="L107" s="12">
        <v>0</v>
      </c>
      <c r="M107" s="12">
        <v>0</v>
      </c>
      <c r="N107" s="12">
        <v>0</v>
      </c>
      <c r="O107" s="12">
        <v>0</v>
      </c>
      <c r="P107" s="12">
        <v>5928673</v>
      </c>
      <c r="Q107" s="12">
        <v>0</v>
      </c>
      <c r="R107" t="s">
        <v>549</v>
      </c>
      <c r="S107">
        <v>36</v>
      </c>
      <c r="T107">
        <v>0</v>
      </c>
    </row>
    <row r="108" spans="1:21" x14ac:dyDescent="0.3">
      <c r="A108" t="s">
        <v>706</v>
      </c>
      <c r="B108">
        <v>5</v>
      </c>
      <c r="C108" t="s">
        <v>158</v>
      </c>
      <c r="D108" s="12" t="s">
        <v>159</v>
      </c>
      <c r="E108" s="12" t="s">
        <v>707</v>
      </c>
      <c r="F108" s="12" t="s">
        <v>9</v>
      </c>
      <c r="G108" s="12">
        <v>2670.8999999999996</v>
      </c>
      <c r="H108" s="12">
        <v>0</v>
      </c>
      <c r="I108" s="12">
        <v>0</v>
      </c>
      <c r="J108" s="12">
        <v>0</v>
      </c>
      <c r="K108" s="12">
        <v>0</v>
      </c>
      <c r="L108" s="12">
        <v>0</v>
      </c>
      <c r="M108" s="12">
        <v>0</v>
      </c>
      <c r="N108" s="12">
        <v>0</v>
      </c>
      <c r="O108" s="12">
        <v>203744</v>
      </c>
      <c r="P108" s="12">
        <v>0</v>
      </c>
      <c r="Q108" s="12">
        <v>0</v>
      </c>
      <c r="R108" t="s">
        <v>514</v>
      </c>
      <c r="S108">
        <v>12</v>
      </c>
      <c r="T108" t="s">
        <v>159</v>
      </c>
    </row>
    <row r="109" spans="1:21" x14ac:dyDescent="0.3">
      <c r="A109" t="s">
        <v>708</v>
      </c>
      <c r="B109">
        <v>747</v>
      </c>
      <c r="C109" t="s">
        <v>160</v>
      </c>
      <c r="D109" t="s">
        <v>161</v>
      </c>
      <c r="E109" t="s">
        <v>709</v>
      </c>
      <c r="F109" t="s">
        <v>14</v>
      </c>
      <c r="G109" s="12">
        <v>466.56700000000001</v>
      </c>
      <c r="H109" s="12">
        <v>0</v>
      </c>
      <c r="I109" s="12">
        <v>0</v>
      </c>
      <c r="J109" s="12">
        <v>0</v>
      </c>
      <c r="K109" s="12">
        <v>0</v>
      </c>
      <c r="L109" s="12">
        <v>0</v>
      </c>
      <c r="M109" s="12">
        <v>0</v>
      </c>
      <c r="N109" s="12">
        <v>0</v>
      </c>
      <c r="O109" s="12">
        <v>43982</v>
      </c>
      <c r="P109" s="12">
        <v>0</v>
      </c>
      <c r="Q109" s="12">
        <v>0</v>
      </c>
      <c r="R109" t="s">
        <v>514</v>
      </c>
      <c r="S109">
        <v>8</v>
      </c>
      <c r="T109" t="s">
        <v>161</v>
      </c>
    </row>
    <row r="110" spans="1:21" x14ac:dyDescent="0.3">
      <c r="A110" t="s">
        <v>710</v>
      </c>
      <c r="B110">
        <v>291</v>
      </c>
      <c r="C110" t="s">
        <v>162</v>
      </c>
      <c r="D110" t="s">
        <v>163</v>
      </c>
      <c r="E110" t="s">
        <v>711</v>
      </c>
      <c r="F110" t="s">
        <v>4</v>
      </c>
      <c r="G110" s="12">
        <v>57.14</v>
      </c>
      <c r="H110" s="12">
        <v>0</v>
      </c>
      <c r="I110" s="12">
        <v>0</v>
      </c>
      <c r="J110" s="12">
        <v>310</v>
      </c>
      <c r="K110" s="12">
        <v>0</v>
      </c>
      <c r="L110" s="12">
        <v>0</v>
      </c>
      <c r="M110" s="12">
        <v>0</v>
      </c>
      <c r="N110" s="12">
        <v>0</v>
      </c>
      <c r="O110" s="12">
        <v>6313</v>
      </c>
      <c r="P110" s="12">
        <v>0</v>
      </c>
      <c r="Q110" s="12">
        <v>0</v>
      </c>
      <c r="R110" t="s">
        <v>514</v>
      </c>
      <c r="S110">
        <v>20</v>
      </c>
      <c r="T110" t="s">
        <v>163</v>
      </c>
    </row>
    <row r="111" spans="1:21" x14ac:dyDescent="0.3">
      <c r="A111" t="s">
        <v>712</v>
      </c>
      <c r="B111">
        <v>337</v>
      </c>
      <c r="C111" t="s">
        <v>164</v>
      </c>
      <c r="D111" s="12" t="s">
        <v>165</v>
      </c>
      <c r="E111" s="12" t="s">
        <v>713</v>
      </c>
      <c r="F111" s="12" t="s">
        <v>9</v>
      </c>
      <c r="G111" s="12">
        <v>1112.585</v>
      </c>
      <c r="H111" s="12">
        <v>0</v>
      </c>
      <c r="I111" s="12">
        <v>0</v>
      </c>
      <c r="J111" s="12">
        <v>0</v>
      </c>
      <c r="K111" s="12">
        <v>0</v>
      </c>
      <c r="L111" s="12">
        <v>0</v>
      </c>
      <c r="M111" s="12">
        <v>0</v>
      </c>
      <c r="N111" s="12">
        <v>0</v>
      </c>
      <c r="O111" s="12">
        <v>82447</v>
      </c>
      <c r="P111" s="12">
        <v>0</v>
      </c>
      <c r="Q111" s="12">
        <v>0</v>
      </c>
      <c r="R111" t="s">
        <v>514</v>
      </c>
      <c r="S111">
        <v>12</v>
      </c>
      <c r="T111" t="s">
        <v>165</v>
      </c>
    </row>
    <row r="112" spans="1:21" x14ac:dyDescent="0.3">
      <c r="A112" t="s">
        <v>714</v>
      </c>
      <c r="B112">
        <v>520</v>
      </c>
      <c r="C112" t="s">
        <v>715</v>
      </c>
      <c r="D112" s="12" t="s">
        <v>166</v>
      </c>
      <c r="E112" s="12" t="s">
        <v>561</v>
      </c>
      <c r="F112" s="12" t="s">
        <v>12</v>
      </c>
      <c r="G112" s="12">
        <v>0</v>
      </c>
      <c r="H112" s="12">
        <v>0</v>
      </c>
      <c r="I112" s="12">
        <v>177115</v>
      </c>
      <c r="J112" s="12">
        <v>0</v>
      </c>
      <c r="K112" s="12">
        <v>0</v>
      </c>
      <c r="L112" s="12">
        <v>0</v>
      </c>
      <c r="M112" s="12">
        <v>0</v>
      </c>
      <c r="N112" s="12">
        <v>0</v>
      </c>
      <c r="O112" s="12">
        <v>0</v>
      </c>
      <c r="P112" s="12">
        <v>0</v>
      </c>
      <c r="Q112" s="12">
        <v>146844</v>
      </c>
      <c r="R112" t="s">
        <v>549</v>
      </c>
      <c r="S112">
        <v>12</v>
      </c>
      <c r="T112">
        <v>0</v>
      </c>
    </row>
    <row r="113" spans="1:21" x14ac:dyDescent="0.3">
      <c r="A113" t="s">
        <v>716</v>
      </c>
      <c r="B113">
        <v>214</v>
      </c>
      <c r="C113" t="s">
        <v>1345</v>
      </c>
      <c r="D113" s="12" t="s">
        <v>169</v>
      </c>
      <c r="E113" s="12" t="s">
        <v>718</v>
      </c>
      <c r="F113" s="12" t="s">
        <v>10</v>
      </c>
      <c r="G113" s="12">
        <v>1.139</v>
      </c>
      <c r="H113" s="12">
        <v>47329.860999999997</v>
      </c>
      <c r="I113" s="12">
        <v>0</v>
      </c>
      <c r="J113" s="12">
        <v>0</v>
      </c>
      <c r="K113" s="12">
        <v>0</v>
      </c>
      <c r="L113" s="12">
        <v>0</v>
      </c>
      <c r="M113" s="12">
        <v>0</v>
      </c>
      <c r="N113" s="12">
        <v>0</v>
      </c>
      <c r="O113" s="12">
        <v>126</v>
      </c>
      <c r="P113" s="12">
        <v>748176</v>
      </c>
      <c r="Q113" s="12">
        <v>0</v>
      </c>
      <c r="R113" t="s">
        <v>549</v>
      </c>
      <c r="S113">
        <v>13</v>
      </c>
      <c r="T113" t="s">
        <v>717</v>
      </c>
    </row>
    <row r="114" spans="1:21" x14ac:dyDescent="0.3">
      <c r="A114" t="s">
        <v>719</v>
      </c>
      <c r="B114">
        <v>420</v>
      </c>
      <c r="C114" t="s">
        <v>170</v>
      </c>
      <c r="D114" s="12" t="s">
        <v>171</v>
      </c>
      <c r="E114" s="12" t="s">
        <v>720</v>
      </c>
      <c r="F114" s="12" t="s">
        <v>14</v>
      </c>
      <c r="G114" s="12">
        <v>91.299999999999983</v>
      </c>
      <c r="H114" s="12">
        <v>0</v>
      </c>
      <c r="I114" s="12">
        <v>0</v>
      </c>
      <c r="J114" s="12">
        <v>0</v>
      </c>
      <c r="K114" s="12">
        <v>0</v>
      </c>
      <c r="L114" s="12">
        <v>0</v>
      </c>
      <c r="M114" s="12">
        <v>0</v>
      </c>
      <c r="N114" s="12">
        <v>0</v>
      </c>
      <c r="O114" s="12">
        <v>10350</v>
      </c>
      <c r="P114" s="12">
        <v>0</v>
      </c>
      <c r="Q114" s="12">
        <v>0</v>
      </c>
      <c r="R114" t="s">
        <v>514</v>
      </c>
      <c r="S114">
        <v>3</v>
      </c>
      <c r="T114" t="s">
        <v>171</v>
      </c>
    </row>
    <row r="115" spans="1:21" x14ac:dyDescent="0.3">
      <c r="A115" t="s">
        <v>721</v>
      </c>
      <c r="B115">
        <v>767</v>
      </c>
      <c r="C115" t="s">
        <v>722</v>
      </c>
      <c r="D115" s="12" t="s">
        <v>173</v>
      </c>
      <c r="E115" s="12" t="s">
        <v>723</v>
      </c>
      <c r="F115" s="12" t="s">
        <v>14</v>
      </c>
      <c r="G115" s="12">
        <v>81.951999999999998</v>
      </c>
      <c r="H115" s="12">
        <v>0</v>
      </c>
      <c r="I115" s="12">
        <v>0</v>
      </c>
      <c r="J115" s="12">
        <v>0</v>
      </c>
      <c r="K115" s="12">
        <v>0</v>
      </c>
      <c r="L115" s="12">
        <v>0</v>
      </c>
      <c r="M115" s="12">
        <v>0</v>
      </c>
      <c r="N115" s="12">
        <v>0</v>
      </c>
      <c r="O115" s="12">
        <v>12618</v>
      </c>
      <c r="P115" s="12">
        <v>0</v>
      </c>
      <c r="Q115" s="12">
        <v>0</v>
      </c>
      <c r="R115" t="s">
        <v>514</v>
      </c>
      <c r="S115">
        <v>12</v>
      </c>
      <c r="T115" t="s">
        <v>173</v>
      </c>
    </row>
    <row r="116" spans="1:21" x14ac:dyDescent="0.3">
      <c r="A116" t="s">
        <v>724</v>
      </c>
      <c r="B116">
        <v>432</v>
      </c>
      <c r="C116" t="s">
        <v>174</v>
      </c>
      <c r="D116" t="s">
        <v>175</v>
      </c>
      <c r="E116" t="s">
        <v>725</v>
      </c>
      <c r="F116" t="s">
        <v>11</v>
      </c>
      <c r="G116" s="12">
        <v>1695.8000000000004</v>
      </c>
      <c r="H116" s="12">
        <v>0</v>
      </c>
      <c r="I116" s="12">
        <v>0</v>
      </c>
      <c r="J116" s="12">
        <v>0</v>
      </c>
      <c r="K116" s="12">
        <v>239.392</v>
      </c>
      <c r="L116" s="12">
        <v>0</v>
      </c>
      <c r="M116" s="12">
        <v>0</v>
      </c>
      <c r="N116" s="12">
        <v>0</v>
      </c>
      <c r="O116" s="12">
        <v>160206</v>
      </c>
      <c r="P116" s="12">
        <v>0</v>
      </c>
      <c r="Q116" s="12">
        <v>0</v>
      </c>
      <c r="R116" t="s">
        <v>514</v>
      </c>
      <c r="S116">
        <v>24</v>
      </c>
      <c r="T116" t="s">
        <v>175</v>
      </c>
    </row>
    <row r="117" spans="1:21" x14ac:dyDescent="0.3">
      <c r="A117" t="s">
        <v>726</v>
      </c>
      <c r="B117">
        <v>682</v>
      </c>
      <c r="C117" t="s">
        <v>176</v>
      </c>
      <c r="D117" s="12" t="s">
        <v>177</v>
      </c>
      <c r="E117" s="12" t="s">
        <v>727</v>
      </c>
      <c r="F117" s="12" t="s">
        <v>14</v>
      </c>
      <c r="G117" s="12">
        <v>50.67</v>
      </c>
      <c r="H117" s="12">
        <v>0</v>
      </c>
      <c r="I117" s="12">
        <v>0</v>
      </c>
      <c r="J117" s="12">
        <v>0</v>
      </c>
      <c r="K117" s="12">
        <v>0</v>
      </c>
      <c r="L117" s="12">
        <v>0</v>
      </c>
      <c r="M117" s="12">
        <v>0</v>
      </c>
      <c r="N117" s="12">
        <v>0</v>
      </c>
      <c r="O117" s="12">
        <v>0</v>
      </c>
      <c r="P117" s="12">
        <v>0</v>
      </c>
      <c r="Q117" s="12">
        <v>0</v>
      </c>
      <c r="R117" t="s">
        <v>514</v>
      </c>
      <c r="S117">
        <v>2</v>
      </c>
      <c r="T117" t="s">
        <v>177</v>
      </c>
    </row>
    <row r="118" spans="1:21" x14ac:dyDescent="0.3">
      <c r="A118" t="s">
        <v>728</v>
      </c>
      <c r="B118">
        <v>686</v>
      </c>
      <c r="C118" t="s">
        <v>178</v>
      </c>
      <c r="D118" s="12" t="s">
        <v>179</v>
      </c>
      <c r="E118" s="12" t="s">
        <v>729</v>
      </c>
      <c r="F118" s="12" t="s">
        <v>7</v>
      </c>
      <c r="G118" s="12">
        <v>218.88199999999998</v>
      </c>
      <c r="H118" s="12">
        <v>0</v>
      </c>
      <c r="I118" s="12">
        <v>0</v>
      </c>
      <c r="J118" s="12">
        <v>0</v>
      </c>
      <c r="K118" s="12">
        <v>0</v>
      </c>
      <c r="L118" s="12">
        <v>0</v>
      </c>
      <c r="M118" s="12">
        <v>0</v>
      </c>
      <c r="N118" s="12">
        <v>0</v>
      </c>
      <c r="O118" s="12">
        <v>16963</v>
      </c>
      <c r="P118" s="12">
        <v>0</v>
      </c>
      <c r="Q118" s="12">
        <v>0</v>
      </c>
      <c r="R118" t="s">
        <v>514</v>
      </c>
      <c r="S118">
        <v>10</v>
      </c>
      <c r="T118" t="s">
        <v>179</v>
      </c>
    </row>
    <row r="119" spans="1:21" x14ac:dyDescent="0.3">
      <c r="A119" t="s">
        <v>730</v>
      </c>
      <c r="B119">
        <v>658</v>
      </c>
      <c r="C119" t="s">
        <v>182</v>
      </c>
      <c r="D119" s="12" t="s">
        <v>183</v>
      </c>
      <c r="E119" s="12" t="s">
        <v>731</v>
      </c>
      <c r="F119" s="12" t="s">
        <v>6</v>
      </c>
      <c r="G119" s="12">
        <v>513.65599999999995</v>
      </c>
      <c r="H119" s="12">
        <v>0</v>
      </c>
      <c r="I119" s="12">
        <v>0</v>
      </c>
      <c r="J119" s="12">
        <v>18.349999999999998</v>
      </c>
      <c r="K119" s="12">
        <v>0</v>
      </c>
      <c r="L119" s="12">
        <v>0</v>
      </c>
      <c r="M119" s="12">
        <v>0</v>
      </c>
      <c r="N119" s="12">
        <v>0</v>
      </c>
      <c r="O119" s="12">
        <v>40672</v>
      </c>
      <c r="P119" s="12">
        <v>0</v>
      </c>
      <c r="Q119" s="12">
        <v>0</v>
      </c>
      <c r="R119" t="s">
        <v>514</v>
      </c>
      <c r="S119">
        <v>16</v>
      </c>
      <c r="T119" t="s">
        <v>183</v>
      </c>
    </row>
    <row r="120" spans="1:21" x14ac:dyDescent="0.3">
      <c r="A120" t="s">
        <v>732</v>
      </c>
      <c r="B120">
        <v>437</v>
      </c>
      <c r="C120" t="s">
        <v>184</v>
      </c>
      <c r="D120" t="s">
        <v>185</v>
      </c>
      <c r="E120" t="s">
        <v>733</v>
      </c>
      <c r="F120" t="s">
        <v>6</v>
      </c>
      <c r="G120" s="12">
        <v>190.12999999999997</v>
      </c>
      <c r="H120" s="12">
        <v>0</v>
      </c>
      <c r="I120" s="12">
        <v>0</v>
      </c>
      <c r="J120" s="12">
        <v>0</v>
      </c>
      <c r="K120" s="12">
        <v>0</v>
      </c>
      <c r="L120" s="12">
        <v>0</v>
      </c>
      <c r="M120" s="12">
        <v>0</v>
      </c>
      <c r="N120" s="12">
        <v>0</v>
      </c>
      <c r="O120" s="12">
        <v>20429</v>
      </c>
      <c r="P120" s="12">
        <v>0</v>
      </c>
      <c r="Q120" s="12">
        <v>0</v>
      </c>
      <c r="R120" t="s">
        <v>514</v>
      </c>
      <c r="S120">
        <v>9</v>
      </c>
      <c r="T120" t="s">
        <v>185</v>
      </c>
    </row>
    <row r="121" spans="1:21" x14ac:dyDescent="0.3">
      <c r="A121" t="s">
        <v>734</v>
      </c>
      <c r="B121">
        <v>297</v>
      </c>
      <c r="C121" t="s">
        <v>180</v>
      </c>
      <c r="D121" t="s">
        <v>181</v>
      </c>
      <c r="E121" t="s">
        <v>735</v>
      </c>
      <c r="F121" t="s">
        <v>6</v>
      </c>
      <c r="G121" s="12">
        <v>665.79499999999996</v>
      </c>
      <c r="H121" s="12">
        <v>0</v>
      </c>
      <c r="I121" s="12">
        <v>0</v>
      </c>
      <c r="J121" s="12">
        <v>0</v>
      </c>
      <c r="K121" s="12">
        <v>0</v>
      </c>
      <c r="L121" s="12">
        <v>0</v>
      </c>
      <c r="M121" s="12">
        <v>0</v>
      </c>
      <c r="N121" s="12">
        <v>0</v>
      </c>
      <c r="O121" s="12">
        <v>62649</v>
      </c>
      <c r="P121" s="12">
        <v>0</v>
      </c>
      <c r="Q121" s="12">
        <v>0</v>
      </c>
      <c r="R121" t="s">
        <v>514</v>
      </c>
      <c r="S121">
        <v>12</v>
      </c>
      <c r="T121" t="s">
        <v>181</v>
      </c>
    </row>
    <row r="122" spans="1:21" x14ac:dyDescent="0.3">
      <c r="A122" t="s">
        <v>736</v>
      </c>
      <c r="B122">
        <v>368</v>
      </c>
      <c r="C122" t="s">
        <v>186</v>
      </c>
      <c r="D122" t="s">
        <v>187</v>
      </c>
      <c r="E122" t="s">
        <v>737</v>
      </c>
      <c r="F122" t="s">
        <v>7</v>
      </c>
      <c r="G122" s="12">
        <v>431.15600000000001</v>
      </c>
      <c r="H122" s="12">
        <v>0</v>
      </c>
      <c r="I122" s="12">
        <v>0</v>
      </c>
      <c r="J122" s="12">
        <v>0</v>
      </c>
      <c r="K122" s="12">
        <v>0</v>
      </c>
      <c r="L122" s="12">
        <v>0</v>
      </c>
      <c r="M122" s="12">
        <v>0</v>
      </c>
      <c r="N122" s="12">
        <v>0</v>
      </c>
      <c r="O122" s="12">
        <v>37792</v>
      </c>
      <c r="P122" s="12">
        <v>0</v>
      </c>
      <c r="Q122" s="12">
        <v>0</v>
      </c>
      <c r="R122" t="s">
        <v>514</v>
      </c>
      <c r="S122">
        <v>12</v>
      </c>
      <c r="T122" t="s">
        <v>187</v>
      </c>
    </row>
    <row r="123" spans="1:21" x14ac:dyDescent="0.3">
      <c r="A123" t="s">
        <v>738</v>
      </c>
      <c r="B123">
        <v>8</v>
      </c>
      <c r="C123" t="s">
        <v>188</v>
      </c>
      <c r="D123" t="s">
        <v>189</v>
      </c>
      <c r="E123" t="s">
        <v>561</v>
      </c>
      <c r="F123" t="s">
        <v>12</v>
      </c>
      <c r="G123" s="12">
        <v>0</v>
      </c>
      <c r="H123" s="12">
        <v>2049</v>
      </c>
      <c r="I123" s="12">
        <v>0</v>
      </c>
      <c r="J123" s="12">
        <v>0</v>
      </c>
      <c r="K123" s="12">
        <v>0</v>
      </c>
      <c r="L123" s="12">
        <v>0</v>
      </c>
      <c r="M123" s="12">
        <v>0</v>
      </c>
      <c r="N123" s="12">
        <v>0</v>
      </c>
      <c r="O123" s="12">
        <v>0</v>
      </c>
      <c r="P123" s="12">
        <v>138262</v>
      </c>
      <c r="Q123" s="12">
        <v>0</v>
      </c>
      <c r="R123" t="s">
        <v>549</v>
      </c>
      <c r="S123">
        <v>10</v>
      </c>
      <c r="T123">
        <v>0</v>
      </c>
    </row>
    <row r="124" spans="1:21" x14ac:dyDescent="0.3">
      <c r="A124" t="s">
        <v>739</v>
      </c>
      <c r="B124">
        <v>8</v>
      </c>
      <c r="C124" t="s">
        <v>188</v>
      </c>
      <c r="D124" t="s">
        <v>190</v>
      </c>
      <c r="E124" t="s">
        <v>561</v>
      </c>
      <c r="F124" t="s">
        <v>12</v>
      </c>
      <c r="G124" s="12">
        <v>0</v>
      </c>
      <c r="H124" s="12">
        <v>0</v>
      </c>
      <c r="I124" s="12">
        <v>0</v>
      </c>
      <c r="J124" s="12">
        <v>36381.000000000007</v>
      </c>
      <c r="K124" s="12">
        <v>0</v>
      </c>
      <c r="L124" s="12">
        <v>0</v>
      </c>
      <c r="M124" s="12">
        <v>0</v>
      </c>
      <c r="N124" s="12">
        <v>0</v>
      </c>
      <c r="O124" s="12">
        <v>0</v>
      </c>
      <c r="P124" s="12">
        <v>0</v>
      </c>
      <c r="Q124" s="12">
        <v>0</v>
      </c>
      <c r="R124" t="s">
        <v>549</v>
      </c>
      <c r="S124">
        <v>12</v>
      </c>
      <c r="T124">
        <v>0</v>
      </c>
    </row>
    <row r="125" spans="1:21" x14ac:dyDescent="0.3">
      <c r="A125" t="s">
        <v>740</v>
      </c>
      <c r="B125">
        <v>8</v>
      </c>
      <c r="C125" t="s">
        <v>188</v>
      </c>
      <c r="D125" t="s">
        <v>191</v>
      </c>
      <c r="E125" t="s">
        <v>561</v>
      </c>
      <c r="F125" t="s">
        <v>12</v>
      </c>
      <c r="G125" s="12"/>
      <c r="H125" s="12"/>
      <c r="I125" s="12"/>
      <c r="J125" s="12"/>
      <c r="K125" s="12"/>
      <c r="L125" s="12"/>
      <c r="M125" s="12"/>
      <c r="N125" s="12"/>
      <c r="O125" s="12"/>
      <c r="P125" s="12"/>
      <c r="Q125" s="12"/>
      <c r="U125" t="s">
        <v>2126</v>
      </c>
    </row>
    <row r="126" spans="1:21" x14ac:dyDescent="0.3">
      <c r="A126" t="s">
        <v>741</v>
      </c>
      <c r="B126">
        <v>8</v>
      </c>
      <c r="C126" t="s">
        <v>188</v>
      </c>
      <c r="D126" t="s">
        <v>504</v>
      </c>
      <c r="E126" t="s">
        <v>561</v>
      </c>
      <c r="F126" t="s">
        <v>12</v>
      </c>
      <c r="G126" s="12">
        <v>0</v>
      </c>
      <c r="H126" s="12">
        <v>1041694</v>
      </c>
      <c r="I126" s="12">
        <v>0</v>
      </c>
      <c r="J126" s="12">
        <v>0</v>
      </c>
      <c r="K126" s="12">
        <v>0</v>
      </c>
      <c r="L126" s="12">
        <v>0</v>
      </c>
      <c r="M126" s="12">
        <v>0</v>
      </c>
      <c r="N126" s="12">
        <v>0</v>
      </c>
      <c r="O126" s="12">
        <v>0</v>
      </c>
      <c r="P126" s="12">
        <v>8073094</v>
      </c>
      <c r="Q126" s="12">
        <v>0</v>
      </c>
      <c r="R126" t="s">
        <v>549</v>
      </c>
      <c r="S126">
        <v>24</v>
      </c>
      <c r="T126">
        <v>0</v>
      </c>
    </row>
    <row r="127" spans="1:21" x14ac:dyDescent="0.3">
      <c r="A127" t="s">
        <v>742</v>
      </c>
      <c r="B127">
        <v>256</v>
      </c>
      <c r="C127" t="s">
        <v>192</v>
      </c>
      <c r="D127" t="s">
        <v>193</v>
      </c>
      <c r="E127" t="s">
        <v>743</v>
      </c>
      <c r="F127" t="s">
        <v>14</v>
      </c>
      <c r="G127" s="12">
        <v>421.5619999999999</v>
      </c>
      <c r="H127" s="12">
        <v>0</v>
      </c>
      <c r="I127" s="12">
        <v>0</v>
      </c>
      <c r="J127" s="12">
        <v>0</v>
      </c>
      <c r="K127" s="12">
        <v>0</v>
      </c>
      <c r="L127" s="12">
        <v>0</v>
      </c>
      <c r="M127" s="12">
        <v>0</v>
      </c>
      <c r="N127" s="12">
        <v>0</v>
      </c>
      <c r="O127" s="12">
        <v>34677</v>
      </c>
      <c r="P127" s="12">
        <v>0</v>
      </c>
      <c r="Q127" s="12">
        <v>0</v>
      </c>
      <c r="R127" t="s">
        <v>514</v>
      </c>
      <c r="S127">
        <v>12</v>
      </c>
      <c r="T127" t="s">
        <v>193</v>
      </c>
    </row>
    <row r="128" spans="1:21" x14ac:dyDescent="0.3">
      <c r="A128" t="s">
        <v>746</v>
      </c>
      <c r="B128">
        <v>360</v>
      </c>
      <c r="C128" t="s">
        <v>194</v>
      </c>
      <c r="D128" t="s">
        <v>195</v>
      </c>
      <c r="E128" t="s">
        <v>747</v>
      </c>
      <c r="F128" t="s">
        <v>6</v>
      </c>
      <c r="G128" s="12">
        <v>413.43</v>
      </c>
      <c r="H128" s="12">
        <v>0</v>
      </c>
      <c r="I128" s="12">
        <v>0</v>
      </c>
      <c r="J128" s="12">
        <v>0</v>
      </c>
      <c r="K128" s="12">
        <v>0</v>
      </c>
      <c r="L128" s="12">
        <v>0</v>
      </c>
      <c r="M128" s="12">
        <v>0</v>
      </c>
      <c r="N128" s="12">
        <v>0</v>
      </c>
      <c r="O128" s="12">
        <v>36036</v>
      </c>
      <c r="P128" s="12">
        <v>0</v>
      </c>
      <c r="Q128" s="12">
        <v>0</v>
      </c>
      <c r="R128" t="s">
        <v>514</v>
      </c>
      <c r="S128">
        <v>12</v>
      </c>
      <c r="T128" t="s">
        <v>195</v>
      </c>
    </row>
    <row r="129" spans="1:20" x14ac:dyDescent="0.3">
      <c r="A129" t="s">
        <v>748</v>
      </c>
      <c r="B129">
        <v>10</v>
      </c>
      <c r="C129" t="s">
        <v>749</v>
      </c>
      <c r="D129" s="12" t="s">
        <v>750</v>
      </c>
      <c r="E129" s="12" t="s">
        <v>751</v>
      </c>
      <c r="F129" s="12" t="s">
        <v>7</v>
      </c>
      <c r="G129" s="12">
        <v>0</v>
      </c>
      <c r="H129" s="12">
        <v>0</v>
      </c>
      <c r="I129" s="12">
        <v>0</v>
      </c>
      <c r="J129" s="12">
        <v>17551</v>
      </c>
      <c r="K129" s="12">
        <v>0</v>
      </c>
      <c r="L129" s="12">
        <v>0</v>
      </c>
      <c r="M129" s="12">
        <v>0</v>
      </c>
      <c r="N129" s="12">
        <v>0</v>
      </c>
      <c r="O129" s="12">
        <v>0</v>
      </c>
      <c r="P129" s="12">
        <v>0</v>
      </c>
      <c r="Q129" s="12">
        <v>0</v>
      </c>
      <c r="R129" t="s">
        <v>549</v>
      </c>
      <c r="S129">
        <v>12</v>
      </c>
      <c r="T129">
        <v>0</v>
      </c>
    </row>
    <row r="130" spans="1:20" x14ac:dyDescent="0.3">
      <c r="A130" t="s">
        <v>752</v>
      </c>
      <c r="B130">
        <v>10</v>
      </c>
      <c r="C130" t="s">
        <v>749</v>
      </c>
      <c r="D130" s="12" t="s">
        <v>197</v>
      </c>
      <c r="E130" s="12" t="s">
        <v>751</v>
      </c>
      <c r="F130" s="12" t="s">
        <v>7</v>
      </c>
      <c r="G130" s="12">
        <v>8490</v>
      </c>
      <c r="H130" s="12">
        <v>0</v>
      </c>
      <c r="I130" s="12">
        <v>0</v>
      </c>
      <c r="J130" s="12">
        <v>0</v>
      </c>
      <c r="K130" s="12">
        <v>0</v>
      </c>
      <c r="L130" s="12">
        <v>0</v>
      </c>
      <c r="M130" s="12">
        <v>0</v>
      </c>
      <c r="N130" s="12">
        <v>0</v>
      </c>
      <c r="O130" s="12">
        <v>638400</v>
      </c>
      <c r="P130" s="12">
        <v>0</v>
      </c>
      <c r="Q130" s="12">
        <v>0</v>
      </c>
      <c r="R130" t="s">
        <v>549</v>
      </c>
      <c r="S130">
        <v>12</v>
      </c>
      <c r="T130">
        <v>0</v>
      </c>
    </row>
    <row r="131" spans="1:20" x14ac:dyDescent="0.3">
      <c r="A131" t="s">
        <v>753</v>
      </c>
      <c r="B131">
        <v>10</v>
      </c>
      <c r="C131" t="s">
        <v>749</v>
      </c>
      <c r="D131" s="12" t="s">
        <v>198</v>
      </c>
      <c r="E131" s="12" t="s">
        <v>751</v>
      </c>
      <c r="F131" s="12" t="s">
        <v>7</v>
      </c>
      <c r="G131" s="12">
        <v>0</v>
      </c>
      <c r="H131" s="12">
        <v>0</v>
      </c>
      <c r="I131" s="12">
        <v>0</v>
      </c>
      <c r="J131" s="12">
        <v>41182.000000000007</v>
      </c>
      <c r="K131" s="12">
        <v>0</v>
      </c>
      <c r="L131" s="12">
        <v>0</v>
      </c>
      <c r="M131" s="12">
        <v>0</v>
      </c>
      <c r="N131" s="12">
        <v>0</v>
      </c>
      <c r="O131" s="12">
        <v>0</v>
      </c>
      <c r="P131" s="12">
        <v>0</v>
      </c>
      <c r="Q131" s="12">
        <v>0</v>
      </c>
      <c r="R131" t="s">
        <v>549</v>
      </c>
      <c r="S131">
        <v>12</v>
      </c>
      <c r="T131">
        <v>0</v>
      </c>
    </row>
    <row r="132" spans="1:20" x14ac:dyDescent="0.3">
      <c r="A132" t="s">
        <v>754</v>
      </c>
      <c r="B132">
        <v>10</v>
      </c>
      <c r="C132" t="s">
        <v>749</v>
      </c>
      <c r="D132" s="12" t="s">
        <v>199</v>
      </c>
      <c r="E132" s="12" t="s">
        <v>751</v>
      </c>
      <c r="F132" s="12" t="s">
        <v>7</v>
      </c>
      <c r="G132" s="12">
        <v>3642</v>
      </c>
      <c r="H132" s="12">
        <v>0</v>
      </c>
      <c r="I132" s="12">
        <v>0</v>
      </c>
      <c r="J132" s="12">
        <v>0</v>
      </c>
      <c r="K132" s="12">
        <v>0</v>
      </c>
      <c r="L132" s="12">
        <v>0</v>
      </c>
      <c r="M132" s="12">
        <v>0</v>
      </c>
      <c r="N132" s="12">
        <v>0</v>
      </c>
      <c r="O132" s="12">
        <v>302904</v>
      </c>
      <c r="P132" s="12">
        <v>0</v>
      </c>
      <c r="Q132" s="12">
        <v>0</v>
      </c>
      <c r="R132" t="s">
        <v>549</v>
      </c>
      <c r="S132">
        <v>12</v>
      </c>
      <c r="T132">
        <v>0</v>
      </c>
    </row>
    <row r="133" spans="1:20" x14ac:dyDescent="0.3">
      <c r="A133" t="s">
        <v>755</v>
      </c>
      <c r="B133">
        <v>10</v>
      </c>
      <c r="C133" t="s">
        <v>749</v>
      </c>
      <c r="D133" t="s">
        <v>200</v>
      </c>
      <c r="E133" t="s">
        <v>751</v>
      </c>
      <c r="F133" t="s">
        <v>7</v>
      </c>
      <c r="G133" s="12">
        <v>25547.000000000004</v>
      </c>
      <c r="H133" s="12">
        <v>0</v>
      </c>
      <c r="I133" s="12">
        <v>0</v>
      </c>
      <c r="J133" s="12">
        <v>0</v>
      </c>
      <c r="K133" s="12">
        <v>0</v>
      </c>
      <c r="L133" s="12">
        <v>0</v>
      </c>
      <c r="M133" s="12">
        <v>0</v>
      </c>
      <c r="N133" s="12">
        <v>0</v>
      </c>
      <c r="O133" s="296">
        <v>1906884</v>
      </c>
      <c r="P133" s="12">
        <v>0</v>
      </c>
      <c r="Q133" s="12">
        <v>0</v>
      </c>
      <c r="R133" t="s">
        <v>549</v>
      </c>
      <c r="S133">
        <v>12</v>
      </c>
      <c r="T133">
        <v>0</v>
      </c>
    </row>
    <row r="134" spans="1:20" x14ac:dyDescent="0.3">
      <c r="A134" t="s">
        <v>1311</v>
      </c>
      <c r="B134">
        <v>160</v>
      </c>
      <c r="C134" t="s">
        <v>1346</v>
      </c>
      <c r="D134" t="s">
        <v>1312</v>
      </c>
      <c r="E134" t="s">
        <v>757</v>
      </c>
      <c r="F134" t="s">
        <v>7</v>
      </c>
      <c r="G134" s="12">
        <v>0</v>
      </c>
      <c r="H134" s="12">
        <v>0</v>
      </c>
      <c r="I134" s="12">
        <v>0</v>
      </c>
      <c r="J134" s="12">
        <v>0</v>
      </c>
      <c r="K134" s="12">
        <v>0</v>
      </c>
      <c r="L134" s="12">
        <v>0</v>
      </c>
      <c r="M134" s="12">
        <v>-85</v>
      </c>
      <c r="N134" s="12">
        <v>0</v>
      </c>
      <c r="O134" s="12">
        <v>0</v>
      </c>
      <c r="P134" s="12">
        <v>0</v>
      </c>
      <c r="Q134" s="12">
        <v>0</v>
      </c>
      <c r="R134" t="s">
        <v>549</v>
      </c>
      <c r="S134">
        <v>12</v>
      </c>
      <c r="T134" t="s">
        <v>758</v>
      </c>
    </row>
    <row r="135" spans="1:20" x14ac:dyDescent="0.3">
      <c r="A135" t="s">
        <v>756</v>
      </c>
      <c r="B135">
        <v>160</v>
      </c>
      <c r="C135" t="s">
        <v>1346</v>
      </c>
      <c r="D135" s="12" t="s">
        <v>202</v>
      </c>
      <c r="E135" s="12" t="s">
        <v>757</v>
      </c>
      <c r="F135" s="125" t="s">
        <v>7</v>
      </c>
      <c r="G135" s="12">
        <v>0</v>
      </c>
      <c r="H135" s="12">
        <v>0</v>
      </c>
      <c r="I135" s="12">
        <v>0</v>
      </c>
      <c r="J135" s="12">
        <v>3248</v>
      </c>
      <c r="K135" s="12">
        <v>0</v>
      </c>
      <c r="L135" s="12">
        <v>0</v>
      </c>
      <c r="M135" s="12">
        <v>0</v>
      </c>
      <c r="N135" s="12">
        <v>0</v>
      </c>
      <c r="O135" s="12">
        <v>0</v>
      </c>
      <c r="P135" s="12">
        <v>0</v>
      </c>
      <c r="Q135" s="12">
        <v>0</v>
      </c>
      <c r="R135" t="s">
        <v>549</v>
      </c>
      <c r="S135">
        <v>12</v>
      </c>
      <c r="T135" t="s">
        <v>758</v>
      </c>
    </row>
    <row r="136" spans="1:20" x14ac:dyDescent="0.3">
      <c r="A136" t="s">
        <v>759</v>
      </c>
      <c r="B136">
        <v>160</v>
      </c>
      <c r="C136" t="s">
        <v>1346</v>
      </c>
      <c r="D136" s="12" t="s">
        <v>203</v>
      </c>
      <c r="E136" s="12" t="s">
        <v>757</v>
      </c>
      <c r="F136" s="125" t="s">
        <v>7</v>
      </c>
      <c r="G136" s="12">
        <v>8065</v>
      </c>
      <c r="H136" s="12">
        <v>0</v>
      </c>
      <c r="I136" s="12">
        <v>0</v>
      </c>
      <c r="J136" s="12">
        <v>0</v>
      </c>
      <c r="K136" s="12">
        <v>0</v>
      </c>
      <c r="L136" s="12">
        <v>0</v>
      </c>
      <c r="M136" s="12">
        <v>0</v>
      </c>
      <c r="N136" s="12">
        <v>0</v>
      </c>
      <c r="O136" s="12">
        <v>585816</v>
      </c>
      <c r="P136" s="12">
        <v>0</v>
      </c>
      <c r="Q136" s="12">
        <v>0</v>
      </c>
      <c r="R136" t="s">
        <v>549</v>
      </c>
      <c r="S136">
        <v>12</v>
      </c>
      <c r="T136" t="s">
        <v>758</v>
      </c>
    </row>
    <row r="137" spans="1:20" x14ac:dyDescent="0.3">
      <c r="A137" t="s">
        <v>760</v>
      </c>
      <c r="B137">
        <v>160</v>
      </c>
      <c r="C137" t="s">
        <v>1346</v>
      </c>
      <c r="D137" s="12" t="s">
        <v>204</v>
      </c>
      <c r="E137" s="12" t="s">
        <v>757</v>
      </c>
      <c r="F137" s="125" t="s">
        <v>7</v>
      </c>
      <c r="G137" s="12">
        <v>0</v>
      </c>
      <c r="H137" s="12">
        <v>0</v>
      </c>
      <c r="I137" s="12">
        <v>0</v>
      </c>
      <c r="J137" s="12">
        <v>15432.999999999998</v>
      </c>
      <c r="K137" s="12">
        <v>0</v>
      </c>
      <c r="L137" s="12">
        <v>0</v>
      </c>
      <c r="M137" s="12">
        <v>0</v>
      </c>
      <c r="N137" s="12">
        <v>0</v>
      </c>
      <c r="O137" s="12">
        <v>0</v>
      </c>
      <c r="P137" s="12">
        <v>0</v>
      </c>
      <c r="Q137" s="12">
        <v>0</v>
      </c>
      <c r="R137" t="s">
        <v>549</v>
      </c>
      <c r="S137">
        <v>12</v>
      </c>
      <c r="T137" t="s">
        <v>758</v>
      </c>
    </row>
    <row r="138" spans="1:20" x14ac:dyDescent="0.3">
      <c r="A138" t="s">
        <v>761</v>
      </c>
      <c r="B138">
        <v>383</v>
      </c>
      <c r="C138" t="s">
        <v>397</v>
      </c>
      <c r="D138" s="12" t="s">
        <v>398</v>
      </c>
      <c r="E138" s="12" t="s">
        <v>762</v>
      </c>
      <c r="F138" s="12" t="s">
        <v>5</v>
      </c>
      <c r="G138" s="12">
        <v>398.43599999999998</v>
      </c>
      <c r="H138" s="12">
        <v>0</v>
      </c>
      <c r="I138" s="12">
        <v>0</v>
      </c>
      <c r="J138" s="12">
        <v>0</v>
      </c>
      <c r="K138" s="12">
        <v>0</v>
      </c>
      <c r="L138" s="12">
        <v>0</v>
      </c>
      <c r="M138" s="12">
        <v>0</v>
      </c>
      <c r="N138" s="12">
        <v>0</v>
      </c>
      <c r="O138" s="12">
        <v>38238</v>
      </c>
      <c r="P138" s="12">
        <v>0</v>
      </c>
      <c r="Q138" s="12">
        <v>0</v>
      </c>
      <c r="R138" t="s">
        <v>514</v>
      </c>
      <c r="S138">
        <v>12</v>
      </c>
      <c r="T138" t="s">
        <v>398</v>
      </c>
    </row>
    <row r="139" spans="1:20" x14ac:dyDescent="0.3">
      <c r="A139" t="s">
        <v>763</v>
      </c>
      <c r="B139">
        <v>720</v>
      </c>
      <c r="C139" t="s">
        <v>764</v>
      </c>
      <c r="D139" t="s">
        <v>765</v>
      </c>
      <c r="E139" t="s">
        <v>561</v>
      </c>
      <c r="F139" t="s">
        <v>12</v>
      </c>
      <c r="G139" s="12">
        <v>59.78</v>
      </c>
      <c r="H139" s="12">
        <v>0</v>
      </c>
      <c r="I139" s="12">
        <v>0</v>
      </c>
      <c r="J139" s="12">
        <v>0</v>
      </c>
      <c r="K139" s="12">
        <v>0</v>
      </c>
      <c r="L139" s="12">
        <v>0</v>
      </c>
      <c r="M139" s="12">
        <v>0</v>
      </c>
      <c r="N139" s="12">
        <v>0</v>
      </c>
      <c r="O139" s="12">
        <v>4158</v>
      </c>
      <c r="P139" s="12">
        <v>0</v>
      </c>
      <c r="Q139" s="12">
        <v>0</v>
      </c>
      <c r="R139" t="s">
        <v>549</v>
      </c>
      <c r="S139">
        <v>12</v>
      </c>
      <c r="T139">
        <v>0</v>
      </c>
    </row>
    <row r="140" spans="1:20" x14ac:dyDescent="0.3">
      <c r="A140" t="s">
        <v>766</v>
      </c>
      <c r="B140">
        <v>726</v>
      </c>
      <c r="C140" t="s">
        <v>767</v>
      </c>
      <c r="D140" t="s">
        <v>768</v>
      </c>
      <c r="E140" t="s">
        <v>561</v>
      </c>
      <c r="F140" t="s">
        <v>12</v>
      </c>
      <c r="G140" s="12">
        <v>0</v>
      </c>
      <c r="H140" s="12">
        <v>0</v>
      </c>
      <c r="I140" s="12">
        <v>65058</v>
      </c>
      <c r="J140" s="12">
        <v>0</v>
      </c>
      <c r="K140" s="12">
        <v>0</v>
      </c>
      <c r="L140" s="12">
        <v>0</v>
      </c>
      <c r="M140" s="12">
        <v>0</v>
      </c>
      <c r="N140" s="12">
        <v>0</v>
      </c>
      <c r="O140" s="12">
        <v>0</v>
      </c>
      <c r="P140" s="12">
        <v>0</v>
      </c>
      <c r="Q140" s="12">
        <v>39288</v>
      </c>
      <c r="R140" t="s">
        <v>549</v>
      </c>
      <c r="S140">
        <v>12</v>
      </c>
      <c r="T140">
        <v>0</v>
      </c>
    </row>
    <row r="141" spans="1:20" x14ac:dyDescent="0.3">
      <c r="A141" t="s">
        <v>769</v>
      </c>
      <c r="B141">
        <v>724</v>
      </c>
      <c r="C141" t="s">
        <v>770</v>
      </c>
      <c r="D141" t="s">
        <v>771</v>
      </c>
      <c r="E141" t="s">
        <v>561</v>
      </c>
      <c r="F141" t="s">
        <v>12</v>
      </c>
      <c r="G141" s="12">
        <v>0</v>
      </c>
      <c r="H141" s="12">
        <v>38093</v>
      </c>
      <c r="I141" s="12">
        <v>0</v>
      </c>
      <c r="J141" s="12">
        <v>0</v>
      </c>
      <c r="K141" s="12">
        <v>0</v>
      </c>
      <c r="L141" s="12">
        <v>0</v>
      </c>
      <c r="M141" s="12">
        <v>0</v>
      </c>
      <c r="N141" s="12">
        <v>0</v>
      </c>
      <c r="O141" s="12">
        <v>0</v>
      </c>
      <c r="P141" s="12">
        <v>775141</v>
      </c>
      <c r="Q141" s="12">
        <v>0</v>
      </c>
      <c r="R141" t="s">
        <v>549</v>
      </c>
      <c r="S141">
        <v>18</v>
      </c>
      <c r="T141">
        <v>0</v>
      </c>
    </row>
    <row r="142" spans="1:20" x14ac:dyDescent="0.3">
      <c r="A142" t="s">
        <v>772</v>
      </c>
      <c r="B142">
        <v>320</v>
      </c>
      <c r="C142" t="s">
        <v>205</v>
      </c>
      <c r="D142" t="s">
        <v>206</v>
      </c>
      <c r="E142" t="s">
        <v>773</v>
      </c>
      <c r="F142" t="s">
        <v>6</v>
      </c>
      <c r="G142" s="12">
        <v>647.86800000000005</v>
      </c>
      <c r="H142" s="12">
        <v>0</v>
      </c>
      <c r="I142" s="12">
        <v>0</v>
      </c>
      <c r="J142" s="12">
        <v>0</v>
      </c>
      <c r="K142" s="12">
        <v>0</v>
      </c>
      <c r="L142" s="12">
        <v>0</v>
      </c>
      <c r="M142" s="12">
        <v>0</v>
      </c>
      <c r="N142" s="12">
        <v>0</v>
      </c>
      <c r="O142" s="12">
        <v>54513</v>
      </c>
      <c r="P142" s="12">
        <v>0</v>
      </c>
      <c r="Q142" s="12">
        <v>0</v>
      </c>
      <c r="R142" t="s">
        <v>514</v>
      </c>
      <c r="S142">
        <v>12</v>
      </c>
      <c r="T142" t="s">
        <v>206</v>
      </c>
    </row>
    <row r="143" spans="1:20" x14ac:dyDescent="0.3">
      <c r="A143" t="s">
        <v>774</v>
      </c>
      <c r="B143">
        <v>701</v>
      </c>
      <c r="C143" t="s">
        <v>207</v>
      </c>
      <c r="D143" s="12" t="s">
        <v>208</v>
      </c>
      <c r="E143" s="12" t="s">
        <v>775</v>
      </c>
      <c r="F143" s="12" t="s">
        <v>13</v>
      </c>
      <c r="G143" s="12">
        <v>374.82100000000003</v>
      </c>
      <c r="H143" s="12">
        <v>0</v>
      </c>
      <c r="I143" s="12">
        <v>0</v>
      </c>
      <c r="J143" s="12">
        <v>0</v>
      </c>
      <c r="K143" s="12">
        <v>0</v>
      </c>
      <c r="L143" s="12">
        <v>0</v>
      </c>
      <c r="M143" s="12">
        <v>0</v>
      </c>
      <c r="N143" s="12">
        <v>0</v>
      </c>
      <c r="O143" s="12">
        <v>30128</v>
      </c>
      <c r="P143" s="12">
        <v>0</v>
      </c>
      <c r="Q143" s="12">
        <v>0</v>
      </c>
      <c r="R143" t="s">
        <v>514</v>
      </c>
      <c r="S143">
        <v>12</v>
      </c>
      <c r="T143" t="s">
        <v>208</v>
      </c>
    </row>
    <row r="144" spans="1:20" x14ac:dyDescent="0.3">
      <c r="A144" t="s">
        <v>776</v>
      </c>
      <c r="B144">
        <v>442</v>
      </c>
      <c r="C144" t="s">
        <v>210</v>
      </c>
      <c r="D144" s="12" t="s">
        <v>211</v>
      </c>
      <c r="E144" s="12" t="s">
        <v>777</v>
      </c>
      <c r="F144" s="12" t="s">
        <v>4</v>
      </c>
      <c r="G144" s="12">
        <v>661.65200000000004</v>
      </c>
      <c r="H144" s="12">
        <v>0</v>
      </c>
      <c r="I144" s="12">
        <v>0</v>
      </c>
      <c r="J144" s="12">
        <v>0</v>
      </c>
      <c r="K144" s="12">
        <v>0</v>
      </c>
      <c r="L144" s="12">
        <v>0</v>
      </c>
      <c r="M144" s="12">
        <v>0</v>
      </c>
      <c r="N144" s="12">
        <v>0</v>
      </c>
      <c r="O144" s="12">
        <v>29665</v>
      </c>
      <c r="P144" s="12">
        <v>0</v>
      </c>
      <c r="Q144" s="12">
        <v>0</v>
      </c>
      <c r="R144" t="s">
        <v>514</v>
      </c>
      <c r="S144">
        <v>12</v>
      </c>
      <c r="T144" t="s">
        <v>211</v>
      </c>
    </row>
    <row r="145" spans="1:21" x14ac:dyDescent="0.3">
      <c r="A145" t="s">
        <v>778</v>
      </c>
      <c r="B145">
        <v>0</v>
      </c>
      <c r="C145" t="s">
        <v>212</v>
      </c>
      <c r="D145" s="12" t="s">
        <v>779</v>
      </c>
      <c r="E145" s="12" t="s">
        <v>561</v>
      </c>
      <c r="F145" s="12" t="s">
        <v>12</v>
      </c>
      <c r="G145" s="12">
        <v>0</v>
      </c>
      <c r="H145" s="12">
        <v>0</v>
      </c>
      <c r="I145" s="12">
        <v>0</v>
      </c>
      <c r="J145" s="12">
        <v>0</v>
      </c>
      <c r="K145" s="12">
        <v>41759</v>
      </c>
      <c r="L145" s="12">
        <v>0</v>
      </c>
      <c r="M145" s="12">
        <v>0</v>
      </c>
      <c r="N145" s="12">
        <v>0</v>
      </c>
      <c r="O145" s="12">
        <v>0</v>
      </c>
      <c r="P145" s="12">
        <v>0</v>
      </c>
      <c r="Q145" s="12">
        <v>0</v>
      </c>
      <c r="R145" t="s">
        <v>549</v>
      </c>
      <c r="S145">
        <v>12</v>
      </c>
      <c r="T145">
        <v>0</v>
      </c>
    </row>
    <row r="146" spans="1:21" x14ac:dyDescent="0.3">
      <c r="A146" t="s">
        <v>780</v>
      </c>
      <c r="B146">
        <v>88</v>
      </c>
      <c r="C146" t="s">
        <v>215</v>
      </c>
      <c r="D146" t="s">
        <v>216</v>
      </c>
      <c r="E146" t="s">
        <v>781</v>
      </c>
      <c r="F146" t="s">
        <v>4</v>
      </c>
      <c r="G146" s="12">
        <v>2425.3000000000002</v>
      </c>
      <c r="H146" s="12">
        <v>0</v>
      </c>
      <c r="I146" s="12">
        <v>0</v>
      </c>
      <c r="J146" s="12">
        <v>0</v>
      </c>
      <c r="K146" s="12">
        <v>0</v>
      </c>
      <c r="L146" s="12">
        <v>0</v>
      </c>
      <c r="M146" s="12">
        <v>0</v>
      </c>
      <c r="N146" s="12">
        <v>0</v>
      </c>
      <c r="O146" s="12">
        <v>187803</v>
      </c>
      <c r="P146" s="12">
        <v>0</v>
      </c>
      <c r="Q146" s="12">
        <v>0</v>
      </c>
      <c r="R146" t="s">
        <v>514</v>
      </c>
      <c r="S146">
        <v>12</v>
      </c>
      <c r="T146" t="s">
        <v>216</v>
      </c>
    </row>
    <row r="147" spans="1:21" x14ac:dyDescent="0.3">
      <c r="A147" t="s">
        <v>782</v>
      </c>
      <c r="B147">
        <v>274</v>
      </c>
      <c r="C147" t="s">
        <v>213</v>
      </c>
      <c r="D147" t="s">
        <v>214</v>
      </c>
      <c r="E147" t="s">
        <v>784</v>
      </c>
      <c r="F147" t="s">
        <v>14</v>
      </c>
      <c r="G147" s="12">
        <v>5360.9720000000007</v>
      </c>
      <c r="H147" s="12">
        <v>0</v>
      </c>
      <c r="I147" s="12">
        <v>0</v>
      </c>
      <c r="J147" s="12">
        <v>0</v>
      </c>
      <c r="K147" s="12">
        <v>0</v>
      </c>
      <c r="L147" s="12">
        <v>0</v>
      </c>
      <c r="M147" s="12">
        <v>0</v>
      </c>
      <c r="N147" s="12">
        <v>0</v>
      </c>
      <c r="O147" s="12">
        <v>411364</v>
      </c>
      <c r="P147" s="12">
        <v>0</v>
      </c>
      <c r="Q147" s="12">
        <v>0</v>
      </c>
      <c r="R147" t="s">
        <v>514</v>
      </c>
      <c r="S147">
        <v>12</v>
      </c>
      <c r="T147" t="s">
        <v>214</v>
      </c>
    </row>
    <row r="148" spans="1:21" x14ac:dyDescent="0.3">
      <c r="A148" t="s">
        <v>785</v>
      </c>
      <c r="B148">
        <v>341</v>
      </c>
      <c r="C148" t="s">
        <v>217</v>
      </c>
      <c r="D148" s="12" t="s">
        <v>218</v>
      </c>
      <c r="E148" s="12" t="s">
        <v>786</v>
      </c>
      <c r="F148" s="12" t="s">
        <v>14</v>
      </c>
      <c r="G148" s="12">
        <v>460.24899999999997</v>
      </c>
      <c r="H148" s="12">
        <v>0</v>
      </c>
      <c r="I148" s="12">
        <v>0</v>
      </c>
      <c r="J148" s="12">
        <v>0</v>
      </c>
      <c r="K148" s="12">
        <v>0</v>
      </c>
      <c r="L148" s="12">
        <v>0</v>
      </c>
      <c r="M148" s="12">
        <v>0</v>
      </c>
      <c r="N148" s="12">
        <v>0</v>
      </c>
      <c r="O148" s="12">
        <v>42884</v>
      </c>
      <c r="P148" s="12">
        <v>0</v>
      </c>
      <c r="Q148" s="12">
        <v>0</v>
      </c>
      <c r="R148" t="s">
        <v>514</v>
      </c>
      <c r="S148">
        <v>12</v>
      </c>
      <c r="T148" t="s">
        <v>218</v>
      </c>
    </row>
    <row r="149" spans="1:21" x14ac:dyDescent="0.3">
      <c r="A149" t="s">
        <v>787</v>
      </c>
      <c r="B149">
        <v>13</v>
      </c>
      <c r="C149" t="s">
        <v>219</v>
      </c>
      <c r="D149" t="s">
        <v>509</v>
      </c>
      <c r="E149" t="s">
        <v>561</v>
      </c>
      <c r="F149" t="s">
        <v>12</v>
      </c>
      <c r="G149" s="12">
        <v>0</v>
      </c>
      <c r="H149" s="12">
        <v>0</v>
      </c>
      <c r="I149" s="12">
        <v>0</v>
      </c>
      <c r="J149" s="12">
        <v>0</v>
      </c>
      <c r="K149" s="12">
        <v>0</v>
      </c>
      <c r="L149" s="12">
        <v>0</v>
      </c>
      <c r="M149" s="12">
        <v>-3433</v>
      </c>
      <c r="N149" s="12">
        <v>0</v>
      </c>
      <c r="O149" s="12">
        <v>0</v>
      </c>
      <c r="P149" s="12">
        <v>0</v>
      </c>
      <c r="Q149" s="12">
        <v>0</v>
      </c>
      <c r="R149" t="s">
        <v>549</v>
      </c>
      <c r="S149">
        <v>12</v>
      </c>
      <c r="T149">
        <v>0</v>
      </c>
    </row>
    <row r="150" spans="1:21" x14ac:dyDescent="0.3">
      <c r="A150" t="s">
        <v>788</v>
      </c>
      <c r="B150">
        <v>13</v>
      </c>
      <c r="C150" t="s">
        <v>219</v>
      </c>
      <c r="D150" s="12" t="s">
        <v>220</v>
      </c>
      <c r="E150" s="12" t="s">
        <v>561</v>
      </c>
      <c r="F150" t="s">
        <v>12</v>
      </c>
      <c r="G150" s="12">
        <v>-120.99999999999999</v>
      </c>
      <c r="H150" s="12">
        <v>0</v>
      </c>
      <c r="I150" s="12">
        <v>0</v>
      </c>
      <c r="J150" s="12">
        <v>0</v>
      </c>
      <c r="K150" s="12">
        <v>0</v>
      </c>
      <c r="L150" s="12">
        <v>0</v>
      </c>
      <c r="M150" s="12">
        <v>0</v>
      </c>
      <c r="N150" s="12">
        <v>0</v>
      </c>
      <c r="O150" s="12">
        <v>7812</v>
      </c>
      <c r="P150" s="12">
        <v>0</v>
      </c>
      <c r="Q150" s="12">
        <v>0</v>
      </c>
      <c r="R150" t="s">
        <v>549</v>
      </c>
      <c r="S150">
        <v>12</v>
      </c>
      <c r="T150">
        <v>0</v>
      </c>
    </row>
    <row r="151" spans="1:21" x14ac:dyDescent="0.3">
      <c r="A151" t="s">
        <v>789</v>
      </c>
      <c r="B151">
        <v>13</v>
      </c>
      <c r="C151" t="s">
        <v>219</v>
      </c>
      <c r="D151" t="s">
        <v>790</v>
      </c>
      <c r="E151" t="s">
        <v>561</v>
      </c>
      <c r="F151" t="s">
        <v>12</v>
      </c>
      <c r="G151" s="12">
        <v>0</v>
      </c>
      <c r="H151" s="12">
        <v>0</v>
      </c>
      <c r="I151" s="12">
        <v>0</v>
      </c>
      <c r="J151" s="12">
        <v>0</v>
      </c>
      <c r="K151" s="12">
        <v>56647.999999999993</v>
      </c>
      <c r="L151" s="12">
        <v>0</v>
      </c>
      <c r="M151" s="12">
        <v>0</v>
      </c>
      <c r="N151" s="12">
        <v>0</v>
      </c>
      <c r="O151" s="12">
        <v>0</v>
      </c>
      <c r="P151" s="12">
        <v>0</v>
      </c>
      <c r="Q151" s="12">
        <v>0</v>
      </c>
      <c r="R151" t="s">
        <v>549</v>
      </c>
      <c r="S151">
        <v>12</v>
      </c>
      <c r="T151">
        <v>0</v>
      </c>
    </row>
    <row r="152" spans="1:21" x14ac:dyDescent="0.3">
      <c r="A152" t="s">
        <v>791</v>
      </c>
      <c r="B152">
        <v>13</v>
      </c>
      <c r="C152" t="s">
        <v>219</v>
      </c>
      <c r="D152" s="12" t="s">
        <v>78</v>
      </c>
      <c r="E152" s="12" t="s">
        <v>561</v>
      </c>
      <c r="F152" t="s">
        <v>12</v>
      </c>
      <c r="G152" s="12">
        <v>9024</v>
      </c>
      <c r="H152" s="12">
        <v>0</v>
      </c>
      <c r="I152" s="12">
        <v>0</v>
      </c>
      <c r="J152" s="12">
        <v>0</v>
      </c>
      <c r="K152" s="12">
        <v>0</v>
      </c>
      <c r="L152" s="12">
        <v>0</v>
      </c>
      <c r="M152" s="12">
        <v>0</v>
      </c>
      <c r="N152" s="12">
        <v>0</v>
      </c>
      <c r="O152" s="12">
        <v>1330266</v>
      </c>
      <c r="P152" s="12">
        <v>0</v>
      </c>
      <c r="Q152" s="12">
        <v>0</v>
      </c>
      <c r="R152" t="s">
        <v>549</v>
      </c>
      <c r="S152">
        <v>24</v>
      </c>
      <c r="T152">
        <v>0</v>
      </c>
    </row>
    <row r="153" spans="1:21" x14ac:dyDescent="0.3">
      <c r="A153" t="s">
        <v>792</v>
      </c>
      <c r="B153">
        <v>13</v>
      </c>
      <c r="C153" t="s">
        <v>219</v>
      </c>
      <c r="D153" s="12" t="s">
        <v>221</v>
      </c>
      <c r="E153" s="12" t="s">
        <v>561</v>
      </c>
      <c r="F153" s="12" t="s">
        <v>12</v>
      </c>
      <c r="G153" s="12">
        <v>7531.2030000000004</v>
      </c>
      <c r="H153" s="12">
        <v>0</v>
      </c>
      <c r="I153" s="12">
        <v>366441.79700000002</v>
      </c>
      <c r="J153" s="12">
        <v>0</v>
      </c>
      <c r="K153" s="12">
        <v>0</v>
      </c>
      <c r="L153" s="12">
        <v>0</v>
      </c>
      <c r="M153" s="12">
        <v>0</v>
      </c>
      <c r="N153" s="12">
        <v>0</v>
      </c>
      <c r="O153" s="12">
        <v>786618</v>
      </c>
      <c r="P153" s="12">
        <v>0</v>
      </c>
      <c r="Q153" s="296">
        <f>106511+246543</f>
        <v>353054</v>
      </c>
      <c r="R153" t="s">
        <v>549</v>
      </c>
      <c r="S153">
        <v>36</v>
      </c>
      <c r="T153">
        <v>0</v>
      </c>
    </row>
    <row r="154" spans="1:21" x14ac:dyDescent="0.3">
      <c r="A154" t="s">
        <v>793</v>
      </c>
      <c r="B154">
        <v>13</v>
      </c>
      <c r="C154" t="s">
        <v>219</v>
      </c>
      <c r="D154" t="s">
        <v>222</v>
      </c>
      <c r="E154" t="s">
        <v>561</v>
      </c>
      <c r="F154" t="s">
        <v>12</v>
      </c>
      <c r="G154" s="12">
        <v>464977</v>
      </c>
      <c r="H154" s="12">
        <v>0</v>
      </c>
      <c r="I154" s="12">
        <v>0</v>
      </c>
      <c r="J154" s="12">
        <v>0</v>
      </c>
      <c r="K154" s="12">
        <v>0</v>
      </c>
      <c r="L154" s="12">
        <v>0</v>
      </c>
      <c r="M154" s="12">
        <v>0</v>
      </c>
      <c r="N154" s="12">
        <v>0</v>
      </c>
      <c r="O154" s="296">
        <f>8453004+648166*42</f>
        <v>35675976</v>
      </c>
      <c r="P154" s="12">
        <v>0</v>
      </c>
      <c r="Q154" s="12">
        <v>0</v>
      </c>
      <c r="R154" t="s">
        <v>549</v>
      </c>
      <c r="S154">
        <v>48</v>
      </c>
      <c r="T154">
        <v>0</v>
      </c>
    </row>
    <row r="155" spans="1:21" x14ac:dyDescent="0.3">
      <c r="A155" t="s">
        <v>1267</v>
      </c>
      <c r="B155">
        <v>13</v>
      </c>
      <c r="C155" t="s">
        <v>219</v>
      </c>
      <c r="D155" t="s">
        <v>1268</v>
      </c>
      <c r="E155" t="s">
        <v>561</v>
      </c>
      <c r="F155" t="s">
        <v>12</v>
      </c>
      <c r="G155" s="12"/>
      <c r="H155" s="12"/>
      <c r="I155" s="12"/>
      <c r="J155" s="12"/>
      <c r="K155" s="12"/>
      <c r="L155" s="296">
        <v>360</v>
      </c>
      <c r="M155" s="12"/>
      <c r="N155" s="12"/>
      <c r="O155" s="12"/>
      <c r="P155" s="12"/>
      <c r="Q155" s="12"/>
      <c r="U155" t="s">
        <v>2126</v>
      </c>
    </row>
    <row r="156" spans="1:21" x14ac:dyDescent="0.3">
      <c r="A156" t="s">
        <v>794</v>
      </c>
      <c r="B156">
        <v>373</v>
      </c>
      <c r="C156" t="s">
        <v>223</v>
      </c>
      <c r="D156" t="s">
        <v>224</v>
      </c>
      <c r="E156" t="s">
        <v>795</v>
      </c>
      <c r="F156" t="s">
        <v>5</v>
      </c>
      <c r="G156" s="12">
        <v>949.80400000000009</v>
      </c>
      <c r="H156" s="12">
        <v>0</v>
      </c>
      <c r="I156" s="12">
        <v>0</v>
      </c>
      <c r="J156" s="12">
        <v>0</v>
      </c>
      <c r="K156" s="12">
        <v>0</v>
      </c>
      <c r="L156" s="12">
        <v>0</v>
      </c>
      <c r="M156" s="12">
        <v>0</v>
      </c>
      <c r="N156" s="12">
        <v>0</v>
      </c>
      <c r="O156" s="12">
        <v>114393</v>
      </c>
      <c r="P156" s="12">
        <v>0</v>
      </c>
      <c r="Q156" s="12">
        <v>0</v>
      </c>
      <c r="R156" t="s">
        <v>514</v>
      </c>
      <c r="S156">
        <v>12</v>
      </c>
      <c r="T156" t="s">
        <v>224</v>
      </c>
    </row>
    <row r="157" spans="1:21" x14ac:dyDescent="0.3">
      <c r="A157" t="s">
        <v>798</v>
      </c>
      <c r="B157">
        <v>63</v>
      </c>
      <c r="C157" t="s">
        <v>226</v>
      </c>
      <c r="D157" s="12" t="s">
        <v>227</v>
      </c>
      <c r="E157" s="12" t="s">
        <v>800</v>
      </c>
      <c r="F157" s="12" t="s">
        <v>14</v>
      </c>
      <c r="G157" s="12">
        <v>2546.1039999999998</v>
      </c>
      <c r="H157" s="12">
        <v>0</v>
      </c>
      <c r="I157" s="12">
        <v>0</v>
      </c>
      <c r="J157" s="12">
        <v>0</v>
      </c>
      <c r="K157" s="12">
        <v>0</v>
      </c>
      <c r="L157" s="12">
        <v>0</v>
      </c>
      <c r="M157" s="12">
        <v>0</v>
      </c>
      <c r="N157" s="12">
        <v>0</v>
      </c>
      <c r="O157" s="12">
        <v>180101</v>
      </c>
      <c r="P157" s="12">
        <v>0</v>
      </c>
      <c r="Q157" s="12">
        <v>0</v>
      </c>
      <c r="R157" t="s">
        <v>514</v>
      </c>
      <c r="S157">
        <v>10</v>
      </c>
      <c r="T157" t="s">
        <v>227</v>
      </c>
    </row>
    <row r="158" spans="1:21" x14ac:dyDescent="0.3">
      <c r="A158" t="s">
        <v>801</v>
      </c>
      <c r="B158">
        <v>32</v>
      </c>
      <c r="C158" t="s">
        <v>228</v>
      </c>
      <c r="D158" t="s">
        <v>229</v>
      </c>
      <c r="E158" t="s">
        <v>561</v>
      </c>
      <c r="F158" t="s">
        <v>12</v>
      </c>
      <c r="G158" s="12">
        <v>0</v>
      </c>
      <c r="H158" s="12">
        <v>785.00000000000011</v>
      </c>
      <c r="I158" s="12">
        <v>0</v>
      </c>
      <c r="J158" s="12">
        <v>0</v>
      </c>
      <c r="K158" s="12">
        <v>0</v>
      </c>
      <c r="L158" s="12">
        <v>0</v>
      </c>
      <c r="M158" s="12">
        <v>0</v>
      </c>
      <c r="N158" s="12">
        <v>0</v>
      </c>
      <c r="O158" s="12">
        <v>0</v>
      </c>
      <c r="P158" s="12">
        <v>44166</v>
      </c>
      <c r="Q158" s="12">
        <v>0</v>
      </c>
      <c r="R158" t="s">
        <v>549</v>
      </c>
      <c r="S158">
        <v>12</v>
      </c>
      <c r="T158">
        <v>0</v>
      </c>
    </row>
    <row r="159" spans="1:21" x14ac:dyDescent="0.3">
      <c r="A159" t="s">
        <v>803</v>
      </c>
      <c r="B159">
        <v>32</v>
      </c>
      <c r="C159" t="s">
        <v>228</v>
      </c>
      <c r="D159" t="s">
        <v>230</v>
      </c>
      <c r="E159" t="s">
        <v>561</v>
      </c>
      <c r="F159" t="s">
        <v>12</v>
      </c>
      <c r="G159" s="12">
        <v>0</v>
      </c>
      <c r="H159" s="12">
        <v>0</v>
      </c>
      <c r="I159" s="12">
        <v>0</v>
      </c>
      <c r="J159" s="12">
        <v>391018</v>
      </c>
      <c r="K159" s="12">
        <v>0</v>
      </c>
      <c r="L159" s="12">
        <v>0</v>
      </c>
      <c r="M159" s="12">
        <v>0</v>
      </c>
      <c r="N159" s="12">
        <v>0</v>
      </c>
      <c r="O159" s="12">
        <v>0</v>
      </c>
      <c r="P159" s="12">
        <v>0</v>
      </c>
      <c r="Q159" s="12">
        <v>0</v>
      </c>
      <c r="R159" t="s">
        <v>549</v>
      </c>
      <c r="S159">
        <v>12</v>
      </c>
      <c r="T159">
        <v>0</v>
      </c>
    </row>
    <row r="160" spans="1:21" x14ac:dyDescent="0.3">
      <c r="A160" t="s">
        <v>804</v>
      </c>
      <c r="B160">
        <v>32</v>
      </c>
      <c r="C160" t="s">
        <v>228</v>
      </c>
      <c r="D160" s="12" t="s">
        <v>1348</v>
      </c>
      <c r="E160" s="12" t="s">
        <v>561</v>
      </c>
      <c r="F160" s="12" t="s">
        <v>12</v>
      </c>
      <c r="G160" s="12">
        <v>0</v>
      </c>
      <c r="H160" s="12">
        <v>399354</v>
      </c>
      <c r="I160" s="12">
        <v>0</v>
      </c>
      <c r="J160" s="12">
        <v>0</v>
      </c>
      <c r="K160" s="12">
        <v>0</v>
      </c>
      <c r="L160" s="12">
        <v>0</v>
      </c>
      <c r="M160" s="12">
        <v>0</v>
      </c>
      <c r="N160" s="12">
        <v>0</v>
      </c>
      <c r="O160" s="12">
        <v>0</v>
      </c>
      <c r="P160" s="12">
        <v>3553344</v>
      </c>
      <c r="Q160" s="12">
        <v>0</v>
      </c>
      <c r="R160" t="s">
        <v>549</v>
      </c>
      <c r="S160">
        <v>24</v>
      </c>
      <c r="T160">
        <v>0</v>
      </c>
    </row>
    <row r="161" spans="1:21" x14ac:dyDescent="0.3">
      <c r="A161" t="s">
        <v>805</v>
      </c>
      <c r="B161">
        <v>32</v>
      </c>
      <c r="C161" t="s">
        <v>228</v>
      </c>
      <c r="D161" t="s">
        <v>232</v>
      </c>
      <c r="E161" t="s">
        <v>561</v>
      </c>
      <c r="F161" t="s">
        <v>12</v>
      </c>
      <c r="G161" s="12">
        <v>224</v>
      </c>
      <c r="H161" s="12">
        <v>0</v>
      </c>
      <c r="I161" s="12">
        <v>0</v>
      </c>
      <c r="J161" s="12">
        <v>0</v>
      </c>
      <c r="K161" s="12">
        <v>0</v>
      </c>
      <c r="L161" s="12">
        <v>0</v>
      </c>
      <c r="M161" s="12">
        <v>0</v>
      </c>
      <c r="N161" s="12">
        <v>0</v>
      </c>
      <c r="O161" s="12">
        <v>14868</v>
      </c>
      <c r="P161" s="12">
        <v>0</v>
      </c>
      <c r="Q161" s="12">
        <v>0</v>
      </c>
      <c r="R161" t="s">
        <v>549</v>
      </c>
      <c r="S161">
        <v>12</v>
      </c>
      <c r="T161">
        <v>0</v>
      </c>
    </row>
    <row r="162" spans="1:21" x14ac:dyDescent="0.3">
      <c r="A162" t="s">
        <v>806</v>
      </c>
      <c r="B162">
        <v>32</v>
      </c>
      <c r="C162" t="s">
        <v>228</v>
      </c>
      <c r="D162" s="12" t="s">
        <v>807</v>
      </c>
      <c r="E162" s="12" t="s">
        <v>561</v>
      </c>
      <c r="F162" s="12" t="s">
        <v>12</v>
      </c>
      <c r="G162" s="12">
        <v>0</v>
      </c>
      <c r="H162" s="12">
        <v>33121</v>
      </c>
      <c r="I162" s="12">
        <v>0</v>
      </c>
      <c r="J162" s="12">
        <v>0</v>
      </c>
      <c r="K162" s="12">
        <v>0</v>
      </c>
      <c r="L162" s="12">
        <v>0</v>
      </c>
      <c r="M162" s="12">
        <v>0</v>
      </c>
      <c r="N162" s="12">
        <v>0</v>
      </c>
      <c r="O162" s="12">
        <v>0</v>
      </c>
      <c r="P162" s="12">
        <v>329494</v>
      </c>
      <c r="Q162" s="12">
        <v>0</v>
      </c>
      <c r="R162" t="s">
        <v>549</v>
      </c>
      <c r="S162">
        <v>12</v>
      </c>
      <c r="T162">
        <v>0</v>
      </c>
    </row>
    <row r="163" spans="1:21" x14ac:dyDescent="0.3">
      <c r="A163" t="s">
        <v>808</v>
      </c>
      <c r="B163">
        <v>332</v>
      </c>
      <c r="C163" t="s">
        <v>233</v>
      </c>
      <c r="D163" t="s">
        <v>234</v>
      </c>
      <c r="E163" t="s">
        <v>809</v>
      </c>
      <c r="F163" t="s">
        <v>14</v>
      </c>
      <c r="G163" s="12">
        <v>537.32599999999991</v>
      </c>
      <c r="H163" s="12">
        <v>0</v>
      </c>
      <c r="I163" s="12">
        <v>0</v>
      </c>
      <c r="J163" s="12">
        <v>0</v>
      </c>
      <c r="K163" s="12">
        <v>0</v>
      </c>
      <c r="L163" s="12">
        <v>0</v>
      </c>
      <c r="M163" s="12">
        <v>0</v>
      </c>
      <c r="N163" s="12">
        <v>0</v>
      </c>
      <c r="O163" s="12">
        <v>45493</v>
      </c>
      <c r="P163" s="12">
        <v>0</v>
      </c>
      <c r="Q163" s="12">
        <v>0</v>
      </c>
      <c r="R163" t="s">
        <v>514</v>
      </c>
      <c r="S163">
        <v>12</v>
      </c>
      <c r="T163" t="s">
        <v>234</v>
      </c>
    </row>
    <row r="164" spans="1:21" x14ac:dyDescent="0.3">
      <c r="A164" t="s">
        <v>810</v>
      </c>
      <c r="B164">
        <v>681</v>
      </c>
      <c r="C164" t="s">
        <v>235</v>
      </c>
      <c r="D164" t="s">
        <v>236</v>
      </c>
      <c r="E164" t="s">
        <v>811</v>
      </c>
      <c r="F164" t="s">
        <v>6</v>
      </c>
      <c r="G164" s="12">
        <v>339.56099999999998</v>
      </c>
      <c r="H164" s="12">
        <v>0</v>
      </c>
      <c r="I164" s="12">
        <v>0</v>
      </c>
      <c r="J164" s="12">
        <v>0.86499999999999999</v>
      </c>
      <c r="K164" s="12">
        <v>0</v>
      </c>
      <c r="L164" s="12">
        <v>0</v>
      </c>
      <c r="M164" s="12">
        <v>0</v>
      </c>
      <c r="N164" s="12">
        <v>0</v>
      </c>
      <c r="O164" s="12">
        <v>25559</v>
      </c>
      <c r="P164" s="12">
        <v>0</v>
      </c>
      <c r="Q164" s="12">
        <v>0</v>
      </c>
      <c r="R164" t="s">
        <v>514</v>
      </c>
      <c r="S164">
        <v>13</v>
      </c>
      <c r="T164" t="s">
        <v>236</v>
      </c>
    </row>
    <row r="165" spans="1:21" x14ac:dyDescent="0.3">
      <c r="A165" t="s">
        <v>812</v>
      </c>
      <c r="B165">
        <v>280</v>
      </c>
      <c r="C165" t="s">
        <v>237</v>
      </c>
      <c r="D165" t="s">
        <v>814</v>
      </c>
      <c r="E165" t="s">
        <v>813</v>
      </c>
      <c r="F165" t="s">
        <v>6</v>
      </c>
      <c r="G165" s="12">
        <v>159.79</v>
      </c>
      <c r="H165" s="12">
        <v>0</v>
      </c>
      <c r="I165" s="12">
        <v>0</v>
      </c>
      <c r="J165" s="12">
        <v>3674.14</v>
      </c>
      <c r="K165" s="12">
        <v>0</v>
      </c>
      <c r="L165" s="12">
        <v>0</v>
      </c>
      <c r="M165" s="12">
        <v>0</v>
      </c>
      <c r="N165" s="12">
        <v>0</v>
      </c>
      <c r="O165" s="12">
        <v>12233</v>
      </c>
      <c r="P165" s="12">
        <v>0</v>
      </c>
      <c r="Q165" s="12">
        <v>0</v>
      </c>
      <c r="R165" t="s">
        <v>514</v>
      </c>
      <c r="S165">
        <v>23</v>
      </c>
      <c r="T165" t="s">
        <v>814</v>
      </c>
    </row>
    <row r="166" spans="1:21" x14ac:dyDescent="0.3">
      <c r="A166" t="s">
        <v>815</v>
      </c>
      <c r="B166">
        <v>240</v>
      </c>
      <c r="C166" t="s">
        <v>239</v>
      </c>
      <c r="D166" t="s">
        <v>240</v>
      </c>
      <c r="E166" t="s">
        <v>816</v>
      </c>
      <c r="F166" t="s">
        <v>13</v>
      </c>
      <c r="G166" s="12">
        <v>1822.2649999999999</v>
      </c>
      <c r="H166" s="12">
        <v>0</v>
      </c>
      <c r="I166" s="12">
        <v>0</v>
      </c>
      <c r="J166" s="12">
        <v>0</v>
      </c>
      <c r="K166" s="12">
        <v>0</v>
      </c>
      <c r="L166" s="12">
        <v>0</v>
      </c>
      <c r="M166" s="12">
        <v>0</v>
      </c>
      <c r="N166" s="12">
        <v>0</v>
      </c>
      <c r="O166" s="12">
        <v>129682</v>
      </c>
      <c r="P166" s="12">
        <v>0</v>
      </c>
      <c r="Q166" s="12">
        <v>0</v>
      </c>
      <c r="R166" t="s">
        <v>514</v>
      </c>
      <c r="S166">
        <v>12</v>
      </c>
      <c r="T166" t="s">
        <v>240</v>
      </c>
    </row>
    <row r="167" spans="1:21" x14ac:dyDescent="0.3">
      <c r="A167" t="s">
        <v>817</v>
      </c>
      <c r="B167">
        <v>240</v>
      </c>
      <c r="C167" t="s">
        <v>239</v>
      </c>
      <c r="D167" t="s">
        <v>242</v>
      </c>
      <c r="E167" t="s">
        <v>818</v>
      </c>
      <c r="F167" t="s">
        <v>13</v>
      </c>
      <c r="G167" s="12">
        <v>3512.5940000000001</v>
      </c>
      <c r="H167" s="12">
        <v>0</v>
      </c>
      <c r="I167" s="12">
        <v>0</v>
      </c>
      <c r="J167" s="12">
        <v>1488.258</v>
      </c>
      <c r="K167" s="12">
        <v>0</v>
      </c>
      <c r="L167" s="12">
        <v>0</v>
      </c>
      <c r="M167" s="12">
        <v>0</v>
      </c>
      <c r="N167" s="12">
        <v>0</v>
      </c>
      <c r="O167" s="12">
        <v>239247</v>
      </c>
      <c r="P167" s="12">
        <v>0</v>
      </c>
      <c r="Q167" s="12">
        <v>0</v>
      </c>
      <c r="R167" t="s">
        <v>514</v>
      </c>
      <c r="S167">
        <v>24</v>
      </c>
      <c r="T167" t="s">
        <v>242</v>
      </c>
    </row>
    <row r="168" spans="1:21" x14ac:dyDescent="0.3">
      <c r="A168" t="s">
        <v>819</v>
      </c>
      <c r="B168">
        <v>240</v>
      </c>
      <c r="C168" t="s">
        <v>239</v>
      </c>
      <c r="D168" t="s">
        <v>243</v>
      </c>
      <c r="E168" t="s">
        <v>820</v>
      </c>
      <c r="F168" t="s">
        <v>13</v>
      </c>
      <c r="G168" s="12">
        <v>1453.6389999999997</v>
      </c>
      <c r="H168" s="12">
        <v>0</v>
      </c>
      <c r="I168" s="12">
        <v>0</v>
      </c>
      <c r="J168" s="12">
        <v>854.74399999999991</v>
      </c>
      <c r="K168" s="12">
        <v>0</v>
      </c>
      <c r="L168" s="12">
        <v>0</v>
      </c>
      <c r="M168" s="12">
        <v>0</v>
      </c>
      <c r="N168" s="12">
        <v>0</v>
      </c>
      <c r="O168" s="12">
        <v>100106</v>
      </c>
      <c r="P168" s="12">
        <v>0</v>
      </c>
      <c r="Q168" s="12">
        <v>0</v>
      </c>
      <c r="R168" t="s">
        <v>514</v>
      </c>
      <c r="S168">
        <v>24</v>
      </c>
      <c r="T168" t="s">
        <v>243</v>
      </c>
    </row>
    <row r="169" spans="1:21" x14ac:dyDescent="0.3">
      <c r="A169" t="s">
        <v>821</v>
      </c>
      <c r="B169">
        <v>240</v>
      </c>
      <c r="C169" t="s">
        <v>239</v>
      </c>
      <c r="D169" t="s">
        <v>241</v>
      </c>
      <c r="E169" t="s">
        <v>1244</v>
      </c>
      <c r="F169" t="s">
        <v>13</v>
      </c>
      <c r="G169" s="12">
        <v>0</v>
      </c>
      <c r="H169" s="12">
        <v>0</v>
      </c>
      <c r="I169" s="12">
        <v>0</v>
      </c>
      <c r="J169" s="12">
        <v>166.07999999999998</v>
      </c>
      <c r="K169" s="12">
        <v>0</v>
      </c>
      <c r="L169" s="12">
        <v>0</v>
      </c>
      <c r="M169" s="12">
        <v>0</v>
      </c>
      <c r="N169" s="12">
        <v>0</v>
      </c>
      <c r="O169" s="12">
        <v>0</v>
      </c>
      <c r="P169" s="12">
        <v>0</v>
      </c>
      <c r="Q169" s="12">
        <v>0</v>
      </c>
      <c r="R169" t="s">
        <v>514</v>
      </c>
      <c r="S169">
        <v>4</v>
      </c>
      <c r="T169" t="s">
        <v>1349</v>
      </c>
    </row>
    <row r="170" spans="1:21" x14ac:dyDescent="0.3">
      <c r="A170" t="s">
        <v>1350</v>
      </c>
      <c r="B170">
        <v>240</v>
      </c>
      <c r="C170" t="s">
        <v>239</v>
      </c>
      <c r="D170" t="s">
        <v>399</v>
      </c>
      <c r="E170" t="s">
        <v>567</v>
      </c>
      <c r="F170" t="s">
        <v>13</v>
      </c>
      <c r="G170" s="12"/>
      <c r="H170" s="12"/>
      <c r="I170" s="12"/>
      <c r="J170" s="12"/>
      <c r="K170" s="12"/>
      <c r="L170" s="12"/>
      <c r="M170" s="12"/>
      <c r="N170" s="12"/>
      <c r="O170" s="12"/>
      <c r="P170" s="12"/>
      <c r="Q170" s="12"/>
      <c r="U170" t="s">
        <v>2126</v>
      </c>
    </row>
    <row r="171" spans="1:21" x14ac:dyDescent="0.3">
      <c r="A171" t="s">
        <v>1351</v>
      </c>
      <c r="B171">
        <v>240</v>
      </c>
      <c r="C171" t="s">
        <v>239</v>
      </c>
      <c r="D171" t="s">
        <v>1786</v>
      </c>
      <c r="E171" t="s">
        <v>567</v>
      </c>
      <c r="F171" t="s">
        <v>13</v>
      </c>
      <c r="G171" s="12"/>
      <c r="H171" s="12"/>
      <c r="I171" s="12"/>
      <c r="J171" s="12"/>
      <c r="K171" s="12"/>
      <c r="L171" s="12"/>
      <c r="M171" s="12"/>
      <c r="N171" s="12"/>
      <c r="O171" s="12"/>
      <c r="P171" s="12"/>
      <c r="Q171" s="12"/>
      <c r="U171" t="s">
        <v>2126</v>
      </c>
    </row>
    <row r="172" spans="1:21" x14ac:dyDescent="0.3">
      <c r="A172" t="s">
        <v>822</v>
      </c>
      <c r="B172">
        <v>369</v>
      </c>
      <c r="C172" t="s">
        <v>244</v>
      </c>
      <c r="D172" s="12" t="s">
        <v>245</v>
      </c>
      <c r="E172" s="12" t="s">
        <v>823</v>
      </c>
      <c r="F172" s="12" t="s">
        <v>11</v>
      </c>
      <c r="G172" s="12">
        <v>679.1579999999999</v>
      </c>
      <c r="H172" s="12">
        <v>0</v>
      </c>
      <c r="I172" s="12">
        <v>0</v>
      </c>
      <c r="J172" s="12">
        <v>0</v>
      </c>
      <c r="K172" s="12">
        <v>60.667999999999999</v>
      </c>
      <c r="L172" s="12">
        <v>42.955999999999996</v>
      </c>
      <c r="M172" s="12">
        <v>0</v>
      </c>
      <c r="N172" s="12">
        <v>0</v>
      </c>
      <c r="O172" s="12">
        <v>56797</v>
      </c>
      <c r="P172" s="12">
        <v>0</v>
      </c>
      <c r="Q172" s="12">
        <v>0</v>
      </c>
      <c r="R172" t="s">
        <v>514</v>
      </c>
      <c r="S172">
        <v>32</v>
      </c>
      <c r="T172" t="s">
        <v>245</v>
      </c>
    </row>
    <row r="173" spans="1:21" x14ac:dyDescent="0.3">
      <c r="A173" t="s">
        <v>1352</v>
      </c>
      <c r="B173">
        <v>369</v>
      </c>
      <c r="C173" t="s">
        <v>1789</v>
      </c>
      <c r="D173" t="s">
        <v>1787</v>
      </c>
      <c r="E173" t="s">
        <v>825</v>
      </c>
      <c r="F173" t="s">
        <v>13</v>
      </c>
      <c r="G173" s="12"/>
      <c r="H173" s="12"/>
      <c r="I173" s="12"/>
      <c r="J173" s="12"/>
      <c r="K173" s="12"/>
      <c r="L173" s="12"/>
      <c r="M173" s="12"/>
      <c r="N173" s="12"/>
      <c r="O173" s="12"/>
      <c r="P173" s="12"/>
      <c r="Q173" s="12"/>
      <c r="U173" t="s">
        <v>2126</v>
      </c>
    </row>
    <row r="174" spans="1:21" x14ac:dyDescent="0.3">
      <c r="A174" t="s">
        <v>824</v>
      </c>
      <c r="B174">
        <v>103</v>
      </c>
      <c r="C174" t="s">
        <v>246</v>
      </c>
      <c r="D174" t="s">
        <v>247</v>
      </c>
      <c r="E174" t="s">
        <v>825</v>
      </c>
      <c r="F174" t="s">
        <v>13</v>
      </c>
      <c r="G174" s="12">
        <v>0</v>
      </c>
      <c r="H174" s="12">
        <v>0</v>
      </c>
      <c r="I174" s="12">
        <v>0</v>
      </c>
      <c r="J174" s="12">
        <v>48192.000000000015</v>
      </c>
      <c r="K174" s="12">
        <v>0</v>
      </c>
      <c r="L174" s="12">
        <v>0</v>
      </c>
      <c r="M174" s="12">
        <v>0</v>
      </c>
      <c r="N174" s="12">
        <v>0</v>
      </c>
      <c r="O174" s="12">
        <v>0</v>
      </c>
      <c r="P174" s="12">
        <v>0</v>
      </c>
      <c r="Q174" s="12">
        <v>0</v>
      </c>
      <c r="R174" t="s">
        <v>549</v>
      </c>
      <c r="S174">
        <v>12</v>
      </c>
      <c r="T174" t="s">
        <v>930</v>
      </c>
    </row>
    <row r="175" spans="1:21" x14ac:dyDescent="0.3">
      <c r="A175" t="s">
        <v>826</v>
      </c>
      <c r="B175">
        <v>103</v>
      </c>
      <c r="C175" t="s">
        <v>246</v>
      </c>
      <c r="D175" t="s">
        <v>248</v>
      </c>
      <c r="E175" t="s">
        <v>825</v>
      </c>
      <c r="F175" t="s">
        <v>13</v>
      </c>
      <c r="G175" s="12">
        <v>0</v>
      </c>
      <c r="H175" s="12">
        <v>0</v>
      </c>
      <c r="I175" s="12">
        <v>0</v>
      </c>
      <c r="J175" s="12">
        <v>23221</v>
      </c>
      <c r="K175" s="12">
        <v>0</v>
      </c>
      <c r="L175" s="12">
        <v>0</v>
      </c>
      <c r="M175" s="12">
        <v>0</v>
      </c>
      <c r="N175" s="12">
        <v>0</v>
      </c>
      <c r="O175" s="12">
        <v>0</v>
      </c>
      <c r="P175" s="12">
        <v>0</v>
      </c>
      <c r="Q175" s="12">
        <v>0</v>
      </c>
      <c r="R175" t="s">
        <v>549</v>
      </c>
      <c r="S175">
        <v>12</v>
      </c>
      <c r="T175" t="s">
        <v>930</v>
      </c>
    </row>
    <row r="176" spans="1:21" x14ac:dyDescent="0.3">
      <c r="A176" t="s">
        <v>827</v>
      </c>
      <c r="B176">
        <v>103</v>
      </c>
      <c r="C176" t="s">
        <v>246</v>
      </c>
      <c r="D176" t="s">
        <v>251</v>
      </c>
      <c r="E176" t="s">
        <v>825</v>
      </c>
      <c r="F176" t="s">
        <v>13</v>
      </c>
      <c r="G176" s="12">
        <v>-105.99999999999999</v>
      </c>
      <c r="H176" s="12">
        <v>0</v>
      </c>
      <c r="I176" s="12">
        <v>0</v>
      </c>
      <c r="J176" s="12">
        <v>0</v>
      </c>
      <c r="K176" s="12">
        <v>0</v>
      </c>
      <c r="L176" s="12">
        <v>0</v>
      </c>
      <c r="M176" s="12">
        <v>0</v>
      </c>
      <c r="N176" s="12">
        <v>0</v>
      </c>
      <c r="O176" s="12">
        <v>99792</v>
      </c>
      <c r="P176" s="12">
        <v>0</v>
      </c>
      <c r="Q176" s="12">
        <v>0</v>
      </c>
      <c r="R176" t="s">
        <v>549</v>
      </c>
      <c r="S176">
        <v>12</v>
      </c>
      <c r="T176" t="s">
        <v>930</v>
      </c>
    </row>
    <row r="177" spans="1:21" x14ac:dyDescent="0.3">
      <c r="A177" t="s">
        <v>828</v>
      </c>
      <c r="B177">
        <v>103</v>
      </c>
      <c r="C177" t="s">
        <v>246</v>
      </c>
      <c r="D177" t="s">
        <v>249</v>
      </c>
      <c r="E177" t="s">
        <v>825</v>
      </c>
      <c r="F177" t="s">
        <v>13</v>
      </c>
      <c r="G177" s="12">
        <v>0</v>
      </c>
      <c r="H177" s="12">
        <v>0</v>
      </c>
      <c r="I177" s="12">
        <v>0</v>
      </c>
      <c r="J177" s="12">
        <v>14462</v>
      </c>
      <c r="K177" s="12">
        <v>0</v>
      </c>
      <c r="L177" s="12">
        <v>0</v>
      </c>
      <c r="M177" s="12">
        <v>0</v>
      </c>
      <c r="N177" s="12">
        <v>0</v>
      </c>
      <c r="O177" s="12">
        <v>0</v>
      </c>
      <c r="P177" s="12">
        <v>0</v>
      </c>
      <c r="Q177" s="12">
        <v>0</v>
      </c>
      <c r="R177" t="s">
        <v>549</v>
      </c>
      <c r="S177">
        <v>12</v>
      </c>
      <c r="T177" t="s">
        <v>930</v>
      </c>
    </row>
    <row r="178" spans="1:21" x14ac:dyDescent="0.3">
      <c r="A178" t="s">
        <v>950</v>
      </c>
      <c r="B178">
        <v>103</v>
      </c>
      <c r="C178" t="s">
        <v>345</v>
      </c>
      <c r="D178" t="s">
        <v>250</v>
      </c>
      <c r="E178" t="s">
        <v>825</v>
      </c>
      <c r="F178" t="s">
        <v>13</v>
      </c>
      <c r="G178" s="12">
        <v>0</v>
      </c>
      <c r="H178" s="12">
        <v>0</v>
      </c>
      <c r="I178" s="12">
        <v>0</v>
      </c>
      <c r="J178" s="12">
        <v>81117</v>
      </c>
      <c r="K178" s="12">
        <v>0</v>
      </c>
      <c r="L178" s="12">
        <v>0</v>
      </c>
      <c r="M178" s="12">
        <v>0</v>
      </c>
      <c r="N178" s="12">
        <v>0</v>
      </c>
      <c r="O178" s="12">
        <v>0</v>
      </c>
      <c r="P178" s="12">
        <v>0</v>
      </c>
      <c r="Q178" s="12">
        <v>0</v>
      </c>
      <c r="R178" t="s">
        <v>549</v>
      </c>
      <c r="S178">
        <v>12</v>
      </c>
      <c r="T178" t="s">
        <v>930</v>
      </c>
    </row>
    <row r="179" spans="1:21" x14ac:dyDescent="0.3">
      <c r="A179" t="s">
        <v>829</v>
      </c>
      <c r="B179">
        <v>103</v>
      </c>
      <c r="C179" t="s">
        <v>246</v>
      </c>
      <c r="D179" s="12" t="s">
        <v>830</v>
      </c>
      <c r="E179" s="12" t="s">
        <v>825</v>
      </c>
      <c r="F179" s="12" t="s">
        <v>13</v>
      </c>
      <c r="G179" s="12">
        <v>0</v>
      </c>
      <c r="H179" s="12">
        <v>0</v>
      </c>
      <c r="I179" s="12">
        <v>0</v>
      </c>
      <c r="J179" s="12">
        <v>10841</v>
      </c>
      <c r="K179" s="12">
        <v>0</v>
      </c>
      <c r="L179" s="12">
        <v>0</v>
      </c>
      <c r="M179" s="12">
        <v>0</v>
      </c>
      <c r="N179" s="12">
        <v>0</v>
      </c>
      <c r="O179" s="12">
        <v>0</v>
      </c>
      <c r="P179" s="12">
        <v>0</v>
      </c>
      <c r="Q179" s="12">
        <v>0</v>
      </c>
      <c r="R179" t="s">
        <v>549</v>
      </c>
      <c r="S179">
        <v>12</v>
      </c>
      <c r="T179" t="s">
        <v>930</v>
      </c>
    </row>
    <row r="180" spans="1:21" x14ac:dyDescent="0.3">
      <c r="A180" t="s">
        <v>831</v>
      </c>
      <c r="B180">
        <v>289</v>
      </c>
      <c r="C180" t="s">
        <v>1353</v>
      </c>
      <c r="D180" t="s">
        <v>253</v>
      </c>
      <c r="E180" t="s">
        <v>832</v>
      </c>
      <c r="F180" t="s">
        <v>4</v>
      </c>
      <c r="G180" s="12">
        <v>846</v>
      </c>
      <c r="H180" s="12">
        <v>0</v>
      </c>
      <c r="I180" s="12">
        <v>0</v>
      </c>
      <c r="J180" s="12">
        <v>3483</v>
      </c>
      <c r="K180" s="12">
        <v>0</v>
      </c>
      <c r="L180" s="12">
        <v>0</v>
      </c>
      <c r="M180" s="12">
        <v>0</v>
      </c>
      <c r="N180" s="12">
        <v>0</v>
      </c>
      <c r="O180" s="12">
        <v>58884</v>
      </c>
      <c r="P180" s="12">
        <v>0</v>
      </c>
      <c r="Q180" s="12">
        <v>0</v>
      </c>
      <c r="R180" t="s">
        <v>549</v>
      </c>
      <c r="S180">
        <v>24</v>
      </c>
      <c r="T180" t="s">
        <v>253</v>
      </c>
    </row>
    <row r="181" spans="1:21" x14ac:dyDescent="0.3">
      <c r="A181" t="s">
        <v>833</v>
      </c>
      <c r="B181">
        <v>446</v>
      </c>
      <c r="C181" t="s">
        <v>400</v>
      </c>
      <c r="D181" s="12" t="s">
        <v>401</v>
      </c>
      <c r="E181" s="12" t="s">
        <v>834</v>
      </c>
      <c r="F181" s="12" t="s">
        <v>9</v>
      </c>
      <c r="G181" s="12">
        <v>1345.0979999999997</v>
      </c>
      <c r="H181" s="12">
        <v>0</v>
      </c>
      <c r="I181" s="12">
        <v>0</v>
      </c>
      <c r="J181" s="12">
        <v>0</v>
      </c>
      <c r="K181" s="12">
        <v>672.35400000000004</v>
      </c>
      <c r="L181" s="12">
        <v>0</v>
      </c>
      <c r="M181" s="12">
        <v>0</v>
      </c>
      <c r="N181" s="12">
        <v>0</v>
      </c>
      <c r="O181" s="12">
        <v>100207</v>
      </c>
      <c r="P181" s="12">
        <v>0</v>
      </c>
      <c r="Q181" s="12">
        <v>0</v>
      </c>
      <c r="R181" t="s">
        <v>514</v>
      </c>
      <c r="S181">
        <v>24</v>
      </c>
      <c r="T181" t="s">
        <v>401</v>
      </c>
    </row>
    <row r="182" spans="1:21" x14ac:dyDescent="0.3">
      <c r="A182" t="s">
        <v>835</v>
      </c>
      <c r="B182">
        <v>16</v>
      </c>
      <c r="C182" t="s">
        <v>256</v>
      </c>
      <c r="D182" t="s">
        <v>836</v>
      </c>
      <c r="E182" t="s">
        <v>837</v>
      </c>
      <c r="F182" t="s">
        <v>8</v>
      </c>
      <c r="G182" s="12">
        <v>0</v>
      </c>
      <c r="H182" s="12">
        <v>0</v>
      </c>
      <c r="I182" s="12">
        <v>0</v>
      </c>
      <c r="J182" s="12">
        <v>0</v>
      </c>
      <c r="K182" s="12">
        <v>0</v>
      </c>
      <c r="L182" s="12">
        <v>0</v>
      </c>
      <c r="M182" s="12">
        <v>-246.00000000000003</v>
      </c>
      <c r="N182" s="12">
        <v>0</v>
      </c>
      <c r="O182" s="12">
        <v>0</v>
      </c>
      <c r="P182" s="12">
        <v>0</v>
      </c>
      <c r="Q182" s="12">
        <v>0</v>
      </c>
      <c r="R182" t="s">
        <v>549</v>
      </c>
      <c r="S182">
        <v>12</v>
      </c>
      <c r="T182" t="s">
        <v>838</v>
      </c>
    </row>
    <row r="183" spans="1:21" x14ac:dyDescent="0.3">
      <c r="A183" t="s">
        <v>839</v>
      </c>
      <c r="B183">
        <v>16</v>
      </c>
      <c r="C183" t="s">
        <v>256</v>
      </c>
      <c r="D183" s="12" t="s">
        <v>840</v>
      </c>
      <c r="E183" s="12" t="s">
        <v>837</v>
      </c>
      <c r="F183" s="12" t="s">
        <v>8</v>
      </c>
      <c r="G183" s="12">
        <v>0</v>
      </c>
      <c r="H183" s="12">
        <v>0</v>
      </c>
      <c r="I183" s="12">
        <v>0</v>
      </c>
      <c r="J183" s="12">
        <v>0</v>
      </c>
      <c r="K183" s="12">
        <v>0</v>
      </c>
      <c r="L183" s="12">
        <v>0</v>
      </c>
      <c r="M183" s="12">
        <v>-291</v>
      </c>
      <c r="N183" s="12">
        <v>0</v>
      </c>
      <c r="O183" s="12">
        <v>0</v>
      </c>
      <c r="P183" s="12">
        <v>0</v>
      </c>
      <c r="Q183" s="12">
        <v>0</v>
      </c>
      <c r="R183" t="s">
        <v>549</v>
      </c>
      <c r="S183">
        <v>12</v>
      </c>
      <c r="T183" t="s">
        <v>838</v>
      </c>
    </row>
    <row r="184" spans="1:21" x14ac:dyDescent="0.3">
      <c r="A184" t="s">
        <v>841</v>
      </c>
      <c r="B184">
        <v>16</v>
      </c>
      <c r="C184" t="s">
        <v>256</v>
      </c>
      <c r="D184" s="12" t="s">
        <v>842</v>
      </c>
      <c r="E184" s="12" t="s">
        <v>837</v>
      </c>
      <c r="F184" s="12" t="s">
        <v>8</v>
      </c>
      <c r="G184" s="12">
        <v>0</v>
      </c>
      <c r="H184" s="12">
        <v>0</v>
      </c>
      <c r="I184" s="12">
        <v>0</v>
      </c>
      <c r="J184" s="12">
        <v>0</v>
      </c>
      <c r="K184" s="12">
        <v>0</v>
      </c>
      <c r="L184" s="12">
        <v>0</v>
      </c>
      <c r="M184" s="12">
        <v>0</v>
      </c>
      <c r="N184" s="12">
        <v>0</v>
      </c>
      <c r="O184" s="12">
        <v>34314</v>
      </c>
      <c r="P184" s="12">
        <v>0</v>
      </c>
      <c r="Q184" s="12">
        <v>0</v>
      </c>
      <c r="R184" t="s">
        <v>549</v>
      </c>
      <c r="S184">
        <v>12</v>
      </c>
      <c r="T184" t="s">
        <v>838</v>
      </c>
    </row>
    <row r="185" spans="1:21" x14ac:dyDescent="0.3">
      <c r="A185" t="s">
        <v>843</v>
      </c>
      <c r="B185">
        <v>16</v>
      </c>
      <c r="C185" t="s">
        <v>256</v>
      </c>
      <c r="D185" s="12" t="s">
        <v>844</v>
      </c>
      <c r="E185" s="12" t="s">
        <v>837</v>
      </c>
      <c r="F185" s="12" t="s">
        <v>8</v>
      </c>
      <c r="G185" s="12">
        <v>0</v>
      </c>
      <c r="H185" s="12">
        <v>0</v>
      </c>
      <c r="I185" s="12">
        <v>0</v>
      </c>
      <c r="J185" s="12">
        <v>0</v>
      </c>
      <c r="K185" s="12">
        <v>0</v>
      </c>
      <c r="L185" s="12">
        <v>0</v>
      </c>
      <c r="M185" s="12">
        <v>0</v>
      </c>
      <c r="N185" s="12">
        <v>0</v>
      </c>
      <c r="O185" s="12">
        <v>16380</v>
      </c>
      <c r="P185" s="12">
        <v>0</v>
      </c>
      <c r="Q185" s="12">
        <v>0</v>
      </c>
      <c r="R185" t="s">
        <v>549</v>
      </c>
      <c r="S185">
        <v>12</v>
      </c>
      <c r="T185" t="s">
        <v>838</v>
      </c>
    </row>
    <row r="186" spans="1:21" x14ac:dyDescent="0.3">
      <c r="A186" t="s">
        <v>845</v>
      </c>
      <c r="B186">
        <v>16</v>
      </c>
      <c r="C186" t="s">
        <v>256</v>
      </c>
      <c r="D186" s="12" t="s">
        <v>846</v>
      </c>
      <c r="E186" s="12" t="s">
        <v>837</v>
      </c>
      <c r="F186" s="12" t="s">
        <v>8</v>
      </c>
      <c r="G186" s="12">
        <v>0</v>
      </c>
      <c r="H186" s="12">
        <v>0</v>
      </c>
      <c r="I186" s="12">
        <v>0</v>
      </c>
      <c r="J186" s="12">
        <v>0</v>
      </c>
      <c r="K186" s="12">
        <v>25237.999999999996</v>
      </c>
      <c r="L186" s="12">
        <v>0</v>
      </c>
      <c r="M186" s="12">
        <v>0</v>
      </c>
      <c r="N186" s="12">
        <v>0</v>
      </c>
      <c r="O186" s="12">
        <v>0</v>
      </c>
      <c r="P186" s="12">
        <v>0</v>
      </c>
      <c r="Q186" s="12">
        <v>0</v>
      </c>
      <c r="R186" t="s">
        <v>549</v>
      </c>
      <c r="S186">
        <v>12</v>
      </c>
      <c r="T186" t="s">
        <v>838</v>
      </c>
    </row>
    <row r="187" spans="1:21" x14ac:dyDescent="0.3">
      <c r="A187" t="s">
        <v>1271</v>
      </c>
      <c r="B187">
        <v>16</v>
      </c>
      <c r="C187" t="s">
        <v>256</v>
      </c>
      <c r="D187" t="s">
        <v>1309</v>
      </c>
      <c r="E187" t="s">
        <v>837</v>
      </c>
      <c r="F187" t="s">
        <v>8</v>
      </c>
      <c r="G187" s="12"/>
      <c r="H187" s="12"/>
      <c r="I187" s="12"/>
      <c r="J187" s="12"/>
      <c r="K187" s="12"/>
      <c r="L187" s="12"/>
      <c r="M187" s="12"/>
      <c r="N187" s="12"/>
      <c r="O187" s="12"/>
      <c r="P187" s="12"/>
      <c r="Q187" s="12"/>
      <c r="U187" t="s">
        <v>2126</v>
      </c>
    </row>
    <row r="188" spans="1:21" x14ac:dyDescent="0.3">
      <c r="A188" t="s">
        <v>847</v>
      </c>
      <c r="B188">
        <v>16</v>
      </c>
      <c r="C188" t="s">
        <v>256</v>
      </c>
      <c r="D188" s="12" t="s">
        <v>848</v>
      </c>
      <c r="E188" s="12" t="s">
        <v>837</v>
      </c>
      <c r="F188" s="12" t="s">
        <v>8</v>
      </c>
      <c r="G188" s="12">
        <v>3.9999999999999996</v>
      </c>
      <c r="H188" s="12">
        <v>0</v>
      </c>
      <c r="I188" s="12">
        <v>0</v>
      </c>
      <c r="J188" s="12">
        <v>0</v>
      </c>
      <c r="K188" s="12">
        <v>0</v>
      </c>
      <c r="L188" s="12">
        <v>0</v>
      </c>
      <c r="M188" s="12">
        <v>0</v>
      </c>
      <c r="N188" s="12">
        <v>0</v>
      </c>
      <c r="O188" s="12">
        <v>23478</v>
      </c>
      <c r="P188" s="12">
        <v>0</v>
      </c>
      <c r="Q188" s="12">
        <v>0</v>
      </c>
      <c r="R188" t="s">
        <v>549</v>
      </c>
      <c r="S188">
        <v>12</v>
      </c>
      <c r="T188" t="s">
        <v>838</v>
      </c>
    </row>
    <row r="189" spans="1:21" x14ac:dyDescent="0.3">
      <c r="A189" t="s">
        <v>849</v>
      </c>
      <c r="B189">
        <v>16</v>
      </c>
      <c r="C189" t="s">
        <v>256</v>
      </c>
      <c r="D189" t="s">
        <v>850</v>
      </c>
      <c r="E189" t="s">
        <v>837</v>
      </c>
      <c r="F189" t="s">
        <v>8</v>
      </c>
      <c r="G189" s="12">
        <v>0</v>
      </c>
      <c r="H189" s="12">
        <v>0</v>
      </c>
      <c r="I189" s="12">
        <v>0</v>
      </c>
      <c r="J189" s="12">
        <v>132333</v>
      </c>
      <c r="K189" s="12">
        <v>0</v>
      </c>
      <c r="L189" s="12">
        <v>0</v>
      </c>
      <c r="M189" s="12">
        <v>0</v>
      </c>
      <c r="N189" s="12">
        <v>0</v>
      </c>
      <c r="O189" s="12">
        <v>0</v>
      </c>
      <c r="P189" s="12">
        <v>0</v>
      </c>
      <c r="Q189" s="12">
        <v>0</v>
      </c>
      <c r="R189" t="s">
        <v>549</v>
      </c>
      <c r="S189">
        <v>12</v>
      </c>
      <c r="T189" t="s">
        <v>838</v>
      </c>
    </row>
    <row r="190" spans="1:21" x14ac:dyDescent="0.3">
      <c r="A190" t="s">
        <v>851</v>
      </c>
      <c r="B190">
        <v>660</v>
      </c>
      <c r="C190" t="s">
        <v>257</v>
      </c>
      <c r="D190" s="12" t="s">
        <v>258</v>
      </c>
      <c r="E190" s="12" t="s">
        <v>852</v>
      </c>
      <c r="F190" s="12" t="s">
        <v>6</v>
      </c>
      <c r="G190" s="12">
        <v>498.7</v>
      </c>
      <c r="H190" s="12">
        <v>0</v>
      </c>
      <c r="I190" s="12">
        <v>0</v>
      </c>
      <c r="J190" s="12">
        <v>0</v>
      </c>
      <c r="K190" s="12">
        <v>18.141999999999999</v>
      </c>
      <c r="L190" s="12">
        <v>0</v>
      </c>
      <c r="M190" s="12">
        <v>0</v>
      </c>
      <c r="N190" s="12">
        <v>0</v>
      </c>
      <c r="O190" s="12">
        <v>44713</v>
      </c>
      <c r="P190" s="12">
        <v>0</v>
      </c>
      <c r="Q190" s="12">
        <v>0</v>
      </c>
      <c r="R190" t="s">
        <v>514</v>
      </c>
      <c r="S190">
        <v>20</v>
      </c>
      <c r="T190" t="s">
        <v>258</v>
      </c>
    </row>
    <row r="191" spans="1:21" x14ac:dyDescent="0.3">
      <c r="A191" t="s">
        <v>853</v>
      </c>
      <c r="B191">
        <v>17</v>
      </c>
      <c r="C191" t="s">
        <v>259</v>
      </c>
      <c r="D191" t="s">
        <v>260</v>
      </c>
      <c r="E191" t="s">
        <v>854</v>
      </c>
      <c r="F191" t="s">
        <v>11</v>
      </c>
      <c r="G191" s="12">
        <v>18343.458000000002</v>
      </c>
      <c r="H191" s="12">
        <v>0</v>
      </c>
      <c r="I191" s="12">
        <v>0</v>
      </c>
      <c r="J191" s="12">
        <v>0</v>
      </c>
      <c r="K191" s="12">
        <v>2583.924</v>
      </c>
      <c r="L191" s="12">
        <v>594.16300000000012</v>
      </c>
      <c r="M191" s="12">
        <v>0</v>
      </c>
      <c r="N191" s="12">
        <v>0</v>
      </c>
      <c r="O191" s="12">
        <v>1201327</v>
      </c>
      <c r="P191" s="12">
        <v>0</v>
      </c>
      <c r="Q191" s="12">
        <v>0</v>
      </c>
      <c r="R191" t="s">
        <v>514</v>
      </c>
      <c r="S191">
        <v>36</v>
      </c>
      <c r="T191" t="s">
        <v>260</v>
      </c>
    </row>
    <row r="192" spans="1:21" x14ac:dyDescent="0.3">
      <c r="A192" t="s">
        <v>855</v>
      </c>
      <c r="B192">
        <v>687</v>
      </c>
      <c r="C192" t="s">
        <v>261</v>
      </c>
      <c r="D192" s="12" t="s">
        <v>262</v>
      </c>
      <c r="E192" s="12" t="s">
        <v>856</v>
      </c>
      <c r="F192" s="12" t="s">
        <v>14</v>
      </c>
      <c r="G192" s="12">
        <v>192.95400000000001</v>
      </c>
      <c r="H192" s="12">
        <v>0</v>
      </c>
      <c r="I192" s="12">
        <v>0</v>
      </c>
      <c r="J192" s="12">
        <v>0</v>
      </c>
      <c r="K192" s="12">
        <v>0</v>
      </c>
      <c r="L192" s="12">
        <v>0</v>
      </c>
      <c r="M192" s="12">
        <v>0</v>
      </c>
      <c r="N192" s="12">
        <v>0</v>
      </c>
      <c r="O192" s="12">
        <v>22110</v>
      </c>
      <c r="P192" s="12">
        <v>0</v>
      </c>
      <c r="Q192" s="12">
        <v>0</v>
      </c>
      <c r="R192" t="s">
        <v>514</v>
      </c>
      <c r="S192">
        <v>4</v>
      </c>
      <c r="T192" t="s">
        <v>262</v>
      </c>
    </row>
    <row r="193" spans="1:21" x14ac:dyDescent="0.3">
      <c r="A193" t="s">
        <v>857</v>
      </c>
      <c r="B193">
        <v>281</v>
      </c>
      <c r="C193" t="s">
        <v>263</v>
      </c>
      <c r="D193" t="s">
        <v>264</v>
      </c>
      <c r="E193" t="s">
        <v>858</v>
      </c>
      <c r="F193" t="s">
        <v>9</v>
      </c>
      <c r="G193" s="12">
        <v>1800.5380000000002</v>
      </c>
      <c r="H193" s="12">
        <v>0</v>
      </c>
      <c r="I193" s="12">
        <v>0</v>
      </c>
      <c r="J193" s="12">
        <v>0</v>
      </c>
      <c r="K193" s="12">
        <v>0</v>
      </c>
      <c r="L193" s="12">
        <v>0</v>
      </c>
      <c r="M193" s="12">
        <v>0</v>
      </c>
      <c r="N193" s="12">
        <v>0</v>
      </c>
      <c r="O193" s="12">
        <v>180672</v>
      </c>
      <c r="P193" s="12">
        <v>0</v>
      </c>
      <c r="Q193" s="12">
        <v>0</v>
      </c>
      <c r="R193" t="s">
        <v>514</v>
      </c>
      <c r="S193">
        <v>12</v>
      </c>
      <c r="T193" t="s">
        <v>264</v>
      </c>
    </row>
    <row r="194" spans="1:21" x14ac:dyDescent="0.3">
      <c r="A194" t="s">
        <v>859</v>
      </c>
      <c r="B194">
        <v>376</v>
      </c>
      <c r="C194" t="s">
        <v>265</v>
      </c>
      <c r="D194" t="s">
        <v>266</v>
      </c>
      <c r="E194" t="s">
        <v>860</v>
      </c>
      <c r="F194" t="s">
        <v>9</v>
      </c>
      <c r="G194" s="12">
        <v>1143.82</v>
      </c>
      <c r="H194" s="12">
        <v>0</v>
      </c>
      <c r="I194" s="12">
        <v>0</v>
      </c>
      <c r="J194" s="12">
        <v>0</v>
      </c>
      <c r="K194" s="12">
        <v>69.736999999999995</v>
      </c>
      <c r="L194" s="12">
        <v>0</v>
      </c>
      <c r="M194" s="12">
        <v>0</v>
      </c>
      <c r="N194" s="12">
        <v>0</v>
      </c>
      <c r="O194" s="12">
        <v>115892</v>
      </c>
      <c r="P194" s="12">
        <v>0</v>
      </c>
      <c r="Q194" s="12">
        <v>0</v>
      </c>
      <c r="R194" t="s">
        <v>514</v>
      </c>
      <c r="S194">
        <v>16</v>
      </c>
      <c r="T194" t="s">
        <v>266</v>
      </c>
    </row>
    <row r="195" spans="1:21" x14ac:dyDescent="0.3">
      <c r="A195" t="s">
        <v>861</v>
      </c>
      <c r="C195" t="s">
        <v>267</v>
      </c>
      <c r="D195" t="s">
        <v>268</v>
      </c>
      <c r="E195" t="s">
        <v>862</v>
      </c>
      <c r="F195" t="s">
        <v>8</v>
      </c>
      <c r="G195" s="12"/>
      <c r="H195" s="12"/>
      <c r="I195" s="12"/>
      <c r="J195" s="12"/>
      <c r="K195" s="12"/>
      <c r="L195" s="12"/>
      <c r="M195" s="12"/>
      <c r="N195" s="12"/>
      <c r="O195" s="12"/>
      <c r="P195" s="12"/>
      <c r="Q195" s="12"/>
      <c r="U195" t="s">
        <v>2126</v>
      </c>
    </row>
    <row r="196" spans="1:21" x14ac:dyDescent="0.3">
      <c r="A196" t="s">
        <v>863</v>
      </c>
      <c r="B196">
        <v>330</v>
      </c>
      <c r="C196" t="s">
        <v>269</v>
      </c>
      <c r="D196" t="s">
        <v>270</v>
      </c>
      <c r="E196" t="s">
        <v>864</v>
      </c>
      <c r="F196" s="12" t="s">
        <v>6</v>
      </c>
      <c r="G196" s="12">
        <v>458.71</v>
      </c>
      <c r="H196" s="12">
        <v>0</v>
      </c>
      <c r="I196" s="12">
        <v>0</v>
      </c>
      <c r="J196" s="12">
        <v>0</v>
      </c>
      <c r="K196" s="12">
        <v>0</v>
      </c>
      <c r="L196" s="12">
        <v>0</v>
      </c>
      <c r="M196" s="12">
        <v>0</v>
      </c>
      <c r="N196" s="12">
        <v>0</v>
      </c>
      <c r="O196" s="12">
        <v>36215</v>
      </c>
      <c r="P196" s="12">
        <v>0</v>
      </c>
      <c r="Q196" s="12">
        <v>0</v>
      </c>
      <c r="R196" t="s">
        <v>514</v>
      </c>
      <c r="S196">
        <v>11</v>
      </c>
      <c r="T196" t="s">
        <v>270</v>
      </c>
    </row>
    <row r="197" spans="1:21" x14ac:dyDescent="0.3">
      <c r="A197" t="s">
        <v>865</v>
      </c>
      <c r="B197">
        <v>570</v>
      </c>
      <c r="C197" t="s">
        <v>402</v>
      </c>
      <c r="D197" s="12" t="s">
        <v>403</v>
      </c>
      <c r="E197" s="12" t="s">
        <v>866</v>
      </c>
      <c r="F197" s="12" t="s">
        <v>9</v>
      </c>
      <c r="G197" s="12">
        <v>3.859</v>
      </c>
      <c r="H197" s="12">
        <v>0</v>
      </c>
      <c r="I197" s="12">
        <v>0</v>
      </c>
      <c r="J197" s="12">
        <v>0</v>
      </c>
      <c r="K197" s="12">
        <v>0</v>
      </c>
      <c r="L197" s="12">
        <v>0</v>
      </c>
      <c r="M197" s="12">
        <v>0</v>
      </c>
      <c r="N197" s="12">
        <v>0</v>
      </c>
      <c r="O197" s="12">
        <v>720</v>
      </c>
      <c r="P197" s="12">
        <v>0</v>
      </c>
      <c r="Q197" s="12">
        <v>0</v>
      </c>
      <c r="R197" t="s">
        <v>514</v>
      </c>
      <c r="S197">
        <v>1</v>
      </c>
      <c r="T197" t="s">
        <v>403</v>
      </c>
    </row>
    <row r="198" spans="1:21" x14ac:dyDescent="0.3">
      <c r="A198" t="s">
        <v>867</v>
      </c>
      <c r="B198">
        <v>321</v>
      </c>
      <c r="C198" t="s">
        <v>271</v>
      </c>
      <c r="D198" s="12" t="s">
        <v>272</v>
      </c>
      <c r="E198" s="12" t="s">
        <v>868</v>
      </c>
      <c r="F198" s="12" t="s">
        <v>6</v>
      </c>
      <c r="G198" s="12">
        <v>590.56399999999996</v>
      </c>
      <c r="H198" s="12">
        <v>0</v>
      </c>
      <c r="I198" s="12">
        <v>0</v>
      </c>
      <c r="J198" s="12">
        <v>0</v>
      </c>
      <c r="K198" s="12">
        <v>0</v>
      </c>
      <c r="L198" s="12">
        <v>0</v>
      </c>
      <c r="M198" s="12">
        <v>0</v>
      </c>
      <c r="N198" s="12">
        <v>0</v>
      </c>
      <c r="O198" s="12">
        <v>34036</v>
      </c>
      <c r="P198" s="12">
        <v>0</v>
      </c>
      <c r="Q198" s="12">
        <v>0</v>
      </c>
      <c r="R198" t="s">
        <v>514</v>
      </c>
      <c r="S198">
        <v>5</v>
      </c>
      <c r="T198" t="s">
        <v>272</v>
      </c>
    </row>
    <row r="199" spans="1:21" x14ac:dyDescent="0.3">
      <c r="A199" t="s">
        <v>869</v>
      </c>
      <c r="B199">
        <v>18</v>
      </c>
      <c r="C199" t="s">
        <v>870</v>
      </c>
      <c r="D199" s="12" t="s">
        <v>871</v>
      </c>
      <c r="E199" s="12" t="s">
        <v>561</v>
      </c>
      <c r="F199" s="12" t="s">
        <v>12</v>
      </c>
      <c r="G199" s="12">
        <v>0</v>
      </c>
      <c r="H199" s="12">
        <v>678551.99999999988</v>
      </c>
      <c r="I199" s="12">
        <v>0</v>
      </c>
      <c r="J199" s="12">
        <v>0</v>
      </c>
      <c r="K199" s="12">
        <v>0</v>
      </c>
      <c r="L199" s="12">
        <v>0</v>
      </c>
      <c r="M199" s="12">
        <v>0</v>
      </c>
      <c r="N199" s="12">
        <v>0</v>
      </c>
      <c r="O199" s="12">
        <v>0</v>
      </c>
      <c r="P199" s="12">
        <v>5860502</v>
      </c>
      <c r="Q199" s="12">
        <v>0</v>
      </c>
      <c r="R199" t="s">
        <v>549</v>
      </c>
      <c r="S199">
        <v>12</v>
      </c>
      <c r="T199">
        <v>0</v>
      </c>
    </row>
    <row r="200" spans="1:21" x14ac:dyDescent="0.3">
      <c r="A200" t="s">
        <v>872</v>
      </c>
      <c r="B200">
        <v>44</v>
      </c>
      <c r="C200" t="s">
        <v>273</v>
      </c>
      <c r="D200" s="12" t="s">
        <v>274</v>
      </c>
      <c r="E200" s="12" t="s">
        <v>873</v>
      </c>
      <c r="F200" s="12" t="s">
        <v>14</v>
      </c>
      <c r="G200" s="12">
        <v>2160.1610000000001</v>
      </c>
      <c r="H200" s="12">
        <v>0</v>
      </c>
      <c r="I200" s="12">
        <v>0</v>
      </c>
      <c r="J200" s="12">
        <v>0</v>
      </c>
      <c r="K200" s="12">
        <v>0</v>
      </c>
      <c r="L200" s="12">
        <v>0</v>
      </c>
      <c r="M200" s="12">
        <v>0</v>
      </c>
      <c r="N200" s="12">
        <v>0</v>
      </c>
      <c r="O200" s="12">
        <v>153361</v>
      </c>
      <c r="P200" s="12">
        <v>0</v>
      </c>
      <c r="Q200" s="12">
        <v>0</v>
      </c>
      <c r="R200" t="s">
        <v>514</v>
      </c>
      <c r="S200">
        <v>12</v>
      </c>
      <c r="T200" t="s">
        <v>274</v>
      </c>
    </row>
    <row r="201" spans="1:21" x14ac:dyDescent="0.3">
      <c r="A201" t="s">
        <v>874</v>
      </c>
      <c r="C201" t="s">
        <v>275</v>
      </c>
      <c r="D201" s="12" t="s">
        <v>276</v>
      </c>
      <c r="E201" s="12" t="s">
        <v>875</v>
      </c>
      <c r="F201" s="12" t="s">
        <v>13</v>
      </c>
      <c r="G201" s="12">
        <v>760.00000000000011</v>
      </c>
      <c r="H201" s="12">
        <v>0</v>
      </c>
      <c r="I201" s="12">
        <v>0</v>
      </c>
      <c r="J201" s="12">
        <v>0</v>
      </c>
      <c r="K201" s="12">
        <v>0</v>
      </c>
      <c r="L201" s="12">
        <v>0</v>
      </c>
      <c r="M201" s="12">
        <v>0</v>
      </c>
      <c r="N201" s="12">
        <v>0</v>
      </c>
      <c r="O201" s="12">
        <v>76356</v>
      </c>
      <c r="P201" s="12">
        <v>0</v>
      </c>
      <c r="Q201" s="12">
        <v>0</v>
      </c>
      <c r="R201" t="s">
        <v>549</v>
      </c>
      <c r="S201">
        <v>12</v>
      </c>
      <c r="T201" t="s">
        <v>277</v>
      </c>
    </row>
    <row r="202" spans="1:21" x14ac:dyDescent="0.3">
      <c r="A202" t="s">
        <v>876</v>
      </c>
      <c r="C202" t="s">
        <v>275</v>
      </c>
      <c r="D202" s="12" t="s">
        <v>278</v>
      </c>
      <c r="E202" s="12" t="s">
        <v>875</v>
      </c>
      <c r="F202" s="12" t="s">
        <v>13</v>
      </c>
      <c r="G202" s="12">
        <v>0</v>
      </c>
      <c r="H202" s="12">
        <v>0</v>
      </c>
      <c r="I202" s="12">
        <v>0</v>
      </c>
      <c r="J202" s="12">
        <v>3601.0000000000005</v>
      </c>
      <c r="K202" s="12">
        <v>0</v>
      </c>
      <c r="L202" s="12">
        <v>0</v>
      </c>
      <c r="M202" s="12">
        <v>0</v>
      </c>
      <c r="N202" s="12">
        <v>0</v>
      </c>
      <c r="O202" s="12">
        <v>0</v>
      </c>
      <c r="P202" s="12">
        <v>0</v>
      </c>
      <c r="Q202" s="12">
        <v>0</v>
      </c>
      <c r="R202" t="s">
        <v>549</v>
      </c>
      <c r="S202">
        <v>12</v>
      </c>
      <c r="T202" t="s">
        <v>277</v>
      </c>
    </row>
    <row r="203" spans="1:21" x14ac:dyDescent="0.3">
      <c r="A203" t="s">
        <v>877</v>
      </c>
      <c r="C203" t="s">
        <v>275</v>
      </c>
      <c r="D203" t="s">
        <v>279</v>
      </c>
      <c r="E203" t="s">
        <v>875</v>
      </c>
      <c r="F203" t="s">
        <v>13</v>
      </c>
      <c r="G203" s="12">
        <v>0</v>
      </c>
      <c r="H203" s="12">
        <v>0</v>
      </c>
      <c r="I203" s="12">
        <v>0</v>
      </c>
      <c r="J203" s="12">
        <v>13956.000000000002</v>
      </c>
      <c r="K203" s="12">
        <v>0</v>
      </c>
      <c r="L203" s="12">
        <v>0</v>
      </c>
      <c r="M203" s="12">
        <v>0</v>
      </c>
      <c r="N203" s="12">
        <v>0</v>
      </c>
      <c r="O203" s="12">
        <v>0</v>
      </c>
      <c r="P203" s="12">
        <v>0</v>
      </c>
      <c r="Q203" s="12">
        <v>0</v>
      </c>
      <c r="R203" t="s">
        <v>549</v>
      </c>
      <c r="S203">
        <v>12</v>
      </c>
      <c r="T203" t="s">
        <v>277</v>
      </c>
    </row>
    <row r="204" spans="1:21" x14ac:dyDescent="0.3">
      <c r="A204" t="s">
        <v>878</v>
      </c>
      <c r="B204">
        <v>343</v>
      </c>
      <c r="C204" t="s">
        <v>280</v>
      </c>
      <c r="D204" s="12" t="s">
        <v>281</v>
      </c>
      <c r="E204" s="12" t="s">
        <v>879</v>
      </c>
      <c r="F204" s="125" t="s">
        <v>9</v>
      </c>
      <c r="G204" s="12">
        <v>272.21699999999998</v>
      </c>
      <c r="H204" s="12">
        <v>0</v>
      </c>
      <c r="I204" s="12">
        <v>0</v>
      </c>
      <c r="J204" s="12">
        <v>0</v>
      </c>
      <c r="K204" s="12">
        <v>0</v>
      </c>
      <c r="L204" s="12">
        <v>0</v>
      </c>
      <c r="M204" s="12">
        <v>0</v>
      </c>
      <c r="N204" s="12">
        <v>0</v>
      </c>
      <c r="O204" s="12">
        <v>24394</v>
      </c>
      <c r="P204" s="12">
        <v>0</v>
      </c>
      <c r="Q204" s="12">
        <v>0</v>
      </c>
      <c r="R204" t="s">
        <v>514</v>
      </c>
      <c r="S204">
        <v>12</v>
      </c>
      <c r="T204" t="s">
        <v>281</v>
      </c>
    </row>
    <row r="205" spans="1:21" x14ac:dyDescent="0.3">
      <c r="A205" t="s">
        <v>880</v>
      </c>
      <c r="B205">
        <v>343</v>
      </c>
      <c r="C205" t="s">
        <v>280</v>
      </c>
      <c r="D205" t="s">
        <v>282</v>
      </c>
      <c r="E205" t="s">
        <v>881</v>
      </c>
      <c r="F205" t="s">
        <v>9</v>
      </c>
      <c r="G205" s="12">
        <v>290.72699999999998</v>
      </c>
      <c r="H205" s="12">
        <v>0</v>
      </c>
      <c r="I205" s="12">
        <v>0</v>
      </c>
      <c r="J205" s="12">
        <v>0</v>
      </c>
      <c r="K205" s="12">
        <v>0</v>
      </c>
      <c r="L205" s="12">
        <v>0</v>
      </c>
      <c r="M205" s="12">
        <v>0</v>
      </c>
      <c r="N205" s="12">
        <v>0</v>
      </c>
      <c r="O205" s="12">
        <v>24448</v>
      </c>
      <c r="P205" s="12">
        <v>0</v>
      </c>
      <c r="Q205" s="12">
        <v>0</v>
      </c>
      <c r="R205" t="s">
        <v>514</v>
      </c>
      <c r="S205">
        <v>11</v>
      </c>
      <c r="T205" t="s">
        <v>282</v>
      </c>
    </row>
    <row r="206" spans="1:21" x14ac:dyDescent="0.3">
      <c r="A206" t="s">
        <v>882</v>
      </c>
      <c r="B206">
        <v>343</v>
      </c>
      <c r="C206" t="s">
        <v>280</v>
      </c>
      <c r="D206" t="s">
        <v>283</v>
      </c>
      <c r="E206" t="s">
        <v>883</v>
      </c>
      <c r="F206" t="s">
        <v>9</v>
      </c>
      <c r="G206" s="12">
        <v>77.713000000000008</v>
      </c>
      <c r="H206" s="12">
        <v>0</v>
      </c>
      <c r="I206" s="12">
        <v>0</v>
      </c>
      <c r="J206" s="12">
        <v>0</v>
      </c>
      <c r="K206" s="12">
        <v>0</v>
      </c>
      <c r="L206" s="12">
        <v>0</v>
      </c>
      <c r="M206" s="12">
        <v>0</v>
      </c>
      <c r="N206" s="12">
        <v>0</v>
      </c>
      <c r="O206" s="12">
        <v>10502</v>
      </c>
      <c r="P206" s="12">
        <v>0</v>
      </c>
      <c r="Q206" s="12">
        <v>0</v>
      </c>
      <c r="R206" t="s">
        <v>514</v>
      </c>
      <c r="S206">
        <v>12</v>
      </c>
      <c r="T206" t="s">
        <v>283</v>
      </c>
    </row>
    <row r="207" spans="1:21" x14ac:dyDescent="0.3">
      <c r="A207" t="s">
        <v>884</v>
      </c>
      <c r="B207">
        <v>343</v>
      </c>
      <c r="C207" t="s">
        <v>280</v>
      </c>
      <c r="D207" t="s">
        <v>284</v>
      </c>
      <c r="E207" t="s">
        <v>885</v>
      </c>
      <c r="F207" t="s">
        <v>9</v>
      </c>
      <c r="G207" s="12">
        <v>295.12700000000001</v>
      </c>
      <c r="H207" s="12">
        <v>0</v>
      </c>
      <c r="I207" s="12">
        <v>0</v>
      </c>
      <c r="J207" s="12">
        <v>0</v>
      </c>
      <c r="K207" s="12">
        <v>0</v>
      </c>
      <c r="L207" s="12">
        <v>0</v>
      </c>
      <c r="M207" s="12">
        <v>0</v>
      </c>
      <c r="N207" s="12">
        <v>0</v>
      </c>
      <c r="O207" s="12">
        <v>27138</v>
      </c>
      <c r="P207" s="12">
        <v>0</v>
      </c>
      <c r="Q207" s="12">
        <v>0</v>
      </c>
      <c r="R207" t="s">
        <v>514</v>
      </c>
      <c r="S207">
        <v>12</v>
      </c>
      <c r="T207" t="s">
        <v>284</v>
      </c>
    </row>
    <row r="208" spans="1:21" x14ac:dyDescent="0.3">
      <c r="A208" t="s">
        <v>886</v>
      </c>
      <c r="B208">
        <v>343</v>
      </c>
      <c r="C208" t="s">
        <v>280</v>
      </c>
      <c r="D208" s="12" t="s">
        <v>285</v>
      </c>
      <c r="E208" s="12" t="s">
        <v>887</v>
      </c>
      <c r="F208" s="12" t="s">
        <v>9</v>
      </c>
      <c r="G208" s="12">
        <v>135.79799999999997</v>
      </c>
      <c r="H208" s="12">
        <v>0</v>
      </c>
      <c r="I208" s="12">
        <v>0</v>
      </c>
      <c r="J208" s="12">
        <v>0</v>
      </c>
      <c r="K208" s="12">
        <v>0</v>
      </c>
      <c r="L208" s="12">
        <v>0</v>
      </c>
      <c r="M208" s="12">
        <v>0</v>
      </c>
      <c r="N208" s="12">
        <v>0</v>
      </c>
      <c r="O208" s="12">
        <v>15315</v>
      </c>
      <c r="P208" s="12">
        <v>0</v>
      </c>
      <c r="Q208" s="12">
        <v>0</v>
      </c>
      <c r="R208" t="s">
        <v>514</v>
      </c>
      <c r="S208">
        <v>12</v>
      </c>
      <c r="T208" t="s">
        <v>285</v>
      </c>
    </row>
    <row r="209" spans="1:21" x14ac:dyDescent="0.3">
      <c r="A209" t="s">
        <v>888</v>
      </c>
      <c r="B209">
        <v>22</v>
      </c>
      <c r="C209" t="s">
        <v>286</v>
      </c>
      <c r="D209" s="12" t="s">
        <v>890</v>
      </c>
      <c r="E209" s="12" t="s">
        <v>889</v>
      </c>
      <c r="F209" s="12" t="s">
        <v>6</v>
      </c>
      <c r="G209" s="12">
        <v>24328.964</v>
      </c>
      <c r="H209" s="12">
        <v>0</v>
      </c>
      <c r="I209" s="12">
        <v>0</v>
      </c>
      <c r="J209" s="12">
        <v>0</v>
      </c>
      <c r="K209" s="12">
        <v>0</v>
      </c>
      <c r="L209" s="12">
        <v>0</v>
      </c>
      <c r="M209" s="12">
        <v>0</v>
      </c>
      <c r="N209" s="12">
        <v>0</v>
      </c>
      <c r="O209" s="12">
        <v>1616859</v>
      </c>
      <c r="P209" s="12">
        <v>0</v>
      </c>
      <c r="Q209" s="12">
        <v>0</v>
      </c>
      <c r="R209" t="s">
        <v>514</v>
      </c>
      <c r="S209">
        <v>12</v>
      </c>
      <c r="T209" t="s">
        <v>890</v>
      </c>
    </row>
    <row r="210" spans="1:21" x14ac:dyDescent="0.3">
      <c r="A210" t="s">
        <v>1272</v>
      </c>
      <c r="C210" t="s">
        <v>288</v>
      </c>
      <c r="D210" t="s">
        <v>289</v>
      </c>
      <c r="E210" t="s">
        <v>607</v>
      </c>
      <c r="F210" t="s">
        <v>9</v>
      </c>
      <c r="G210" s="12"/>
      <c r="H210" s="12"/>
      <c r="I210" s="12"/>
      <c r="J210" s="12"/>
      <c r="K210" s="12"/>
      <c r="L210" s="12"/>
      <c r="M210" s="12"/>
      <c r="N210" s="12"/>
      <c r="O210" s="12"/>
      <c r="P210" s="12"/>
      <c r="Q210" s="12"/>
      <c r="U210" t="s">
        <v>2126</v>
      </c>
    </row>
    <row r="211" spans="1:21" x14ac:dyDescent="0.3">
      <c r="A211" t="s">
        <v>891</v>
      </c>
      <c r="B211">
        <v>625</v>
      </c>
      <c r="C211" t="s">
        <v>405</v>
      </c>
      <c r="D211" s="12" t="s">
        <v>406</v>
      </c>
      <c r="E211" s="12" t="s">
        <v>892</v>
      </c>
      <c r="F211" s="12" t="s">
        <v>9</v>
      </c>
      <c r="G211" s="12">
        <v>1128.606</v>
      </c>
      <c r="H211" s="12">
        <v>0</v>
      </c>
      <c r="I211" s="12">
        <v>0</v>
      </c>
      <c r="J211" s="12">
        <v>0</v>
      </c>
      <c r="K211" s="12">
        <v>0</v>
      </c>
      <c r="L211" s="12">
        <v>0</v>
      </c>
      <c r="M211" s="12">
        <v>0</v>
      </c>
      <c r="N211" s="12">
        <v>0</v>
      </c>
      <c r="O211" s="12">
        <v>90221</v>
      </c>
      <c r="P211" s="12">
        <v>0</v>
      </c>
      <c r="Q211" s="12">
        <v>0</v>
      </c>
      <c r="R211" t="s">
        <v>514</v>
      </c>
      <c r="S211">
        <v>12</v>
      </c>
      <c r="T211" t="s">
        <v>406</v>
      </c>
    </row>
    <row r="212" spans="1:21" x14ac:dyDescent="0.3">
      <c r="A212" t="s">
        <v>893</v>
      </c>
      <c r="B212">
        <v>365</v>
      </c>
      <c r="C212" t="s">
        <v>290</v>
      </c>
      <c r="D212" s="12" t="s">
        <v>291</v>
      </c>
      <c r="E212" s="12" t="s">
        <v>894</v>
      </c>
      <c r="F212" s="12" t="s">
        <v>9</v>
      </c>
      <c r="G212" s="12">
        <v>1184.1039999999998</v>
      </c>
      <c r="H212" s="12">
        <v>0</v>
      </c>
      <c r="I212" s="12">
        <v>0</v>
      </c>
      <c r="J212" s="12">
        <v>0</v>
      </c>
      <c r="K212" s="12">
        <v>0</v>
      </c>
      <c r="L212" s="12">
        <v>0</v>
      </c>
      <c r="M212" s="12">
        <v>0</v>
      </c>
      <c r="N212" s="12">
        <v>0</v>
      </c>
      <c r="O212" s="12">
        <v>91419</v>
      </c>
      <c r="P212" s="12">
        <v>0</v>
      </c>
      <c r="Q212" s="12">
        <v>0</v>
      </c>
      <c r="R212" t="s">
        <v>514</v>
      </c>
      <c r="S212">
        <v>11</v>
      </c>
      <c r="T212" t="s">
        <v>291</v>
      </c>
    </row>
    <row r="213" spans="1:21" x14ac:dyDescent="0.3">
      <c r="A213" t="s">
        <v>1013</v>
      </c>
      <c r="C213" t="s">
        <v>292</v>
      </c>
      <c r="D213" t="s">
        <v>293</v>
      </c>
      <c r="E213" t="s">
        <v>1014</v>
      </c>
      <c r="F213" t="s">
        <v>6</v>
      </c>
      <c r="G213" s="12"/>
      <c r="H213" s="12"/>
      <c r="I213" s="12"/>
      <c r="J213" s="12"/>
      <c r="K213" s="12"/>
      <c r="L213" s="12"/>
      <c r="M213" s="12"/>
      <c r="N213" s="12"/>
      <c r="O213" s="12"/>
      <c r="P213" s="12"/>
      <c r="Q213" s="12"/>
      <c r="U213" t="s">
        <v>2126</v>
      </c>
    </row>
    <row r="214" spans="1:21" x14ac:dyDescent="0.3">
      <c r="A214" t="s">
        <v>895</v>
      </c>
      <c r="B214">
        <v>340</v>
      </c>
      <c r="C214" t="s">
        <v>294</v>
      </c>
      <c r="D214" t="s">
        <v>295</v>
      </c>
      <c r="E214" t="s">
        <v>896</v>
      </c>
      <c r="F214" t="s">
        <v>4</v>
      </c>
      <c r="G214" s="12">
        <v>303.65499999999997</v>
      </c>
      <c r="H214" s="12">
        <v>0</v>
      </c>
      <c r="I214" s="12">
        <v>0</v>
      </c>
      <c r="J214" s="12">
        <v>0</v>
      </c>
      <c r="K214" s="12">
        <v>0</v>
      </c>
      <c r="L214" s="12">
        <v>0</v>
      </c>
      <c r="M214" s="12">
        <v>0</v>
      </c>
      <c r="N214" s="12">
        <v>0</v>
      </c>
      <c r="O214" s="12">
        <v>28601</v>
      </c>
      <c r="P214" s="12">
        <v>0</v>
      </c>
      <c r="Q214" s="12">
        <v>0</v>
      </c>
      <c r="R214" t="s">
        <v>514</v>
      </c>
      <c r="S214">
        <v>12</v>
      </c>
      <c r="T214" t="s">
        <v>295</v>
      </c>
    </row>
    <row r="215" spans="1:21" x14ac:dyDescent="0.3">
      <c r="A215" t="s">
        <v>897</v>
      </c>
      <c r="B215">
        <v>661</v>
      </c>
      <c r="C215" t="s">
        <v>296</v>
      </c>
      <c r="D215" s="12" t="s">
        <v>297</v>
      </c>
      <c r="E215" s="12" t="s">
        <v>898</v>
      </c>
      <c r="F215" s="12" t="s">
        <v>6</v>
      </c>
      <c r="G215" s="12">
        <v>690.70700000000011</v>
      </c>
      <c r="H215" s="12">
        <v>0</v>
      </c>
      <c r="I215" s="12">
        <v>0</v>
      </c>
      <c r="J215" s="12">
        <v>0</v>
      </c>
      <c r="K215" s="12">
        <v>0</v>
      </c>
      <c r="L215" s="12">
        <v>0</v>
      </c>
      <c r="M215" s="12">
        <v>0</v>
      </c>
      <c r="N215" s="12">
        <v>0</v>
      </c>
      <c r="O215" s="12">
        <v>56048</v>
      </c>
      <c r="P215" s="12">
        <v>0</v>
      </c>
      <c r="Q215" s="12">
        <v>0</v>
      </c>
      <c r="R215" t="s">
        <v>514</v>
      </c>
      <c r="S215">
        <v>12</v>
      </c>
      <c r="T215" t="s">
        <v>297</v>
      </c>
    </row>
    <row r="216" spans="1:21" x14ac:dyDescent="0.3">
      <c r="A216" t="s">
        <v>899</v>
      </c>
      <c r="B216">
        <v>416</v>
      </c>
      <c r="C216" t="s">
        <v>298</v>
      </c>
      <c r="D216" s="12" t="s">
        <v>299</v>
      </c>
      <c r="E216" s="12" t="s">
        <v>900</v>
      </c>
      <c r="F216" s="12" t="s">
        <v>14</v>
      </c>
      <c r="G216" s="12">
        <v>432.96500000000003</v>
      </c>
      <c r="H216" s="12">
        <v>0</v>
      </c>
      <c r="I216" s="12">
        <v>0</v>
      </c>
      <c r="J216" s="12">
        <v>0</v>
      </c>
      <c r="K216" s="12">
        <v>0</v>
      </c>
      <c r="L216" s="12">
        <v>0</v>
      </c>
      <c r="M216" s="12">
        <v>0</v>
      </c>
      <c r="N216" s="12">
        <v>0</v>
      </c>
      <c r="O216" s="12">
        <v>46448</v>
      </c>
      <c r="P216" s="12">
        <v>0</v>
      </c>
      <c r="Q216" s="12">
        <v>0</v>
      </c>
      <c r="R216" t="s">
        <v>514</v>
      </c>
      <c r="S216">
        <v>9</v>
      </c>
      <c r="T216" t="s">
        <v>299</v>
      </c>
    </row>
    <row r="217" spans="1:21" x14ac:dyDescent="0.3">
      <c r="A217" t="s">
        <v>901</v>
      </c>
      <c r="B217">
        <v>150</v>
      </c>
      <c r="C217" t="s">
        <v>300</v>
      </c>
      <c r="D217" t="s">
        <v>301</v>
      </c>
      <c r="E217" t="s">
        <v>902</v>
      </c>
      <c r="F217" t="s">
        <v>5</v>
      </c>
      <c r="G217" s="12">
        <v>30208.678</v>
      </c>
      <c r="H217" s="12">
        <v>0</v>
      </c>
      <c r="I217" s="12">
        <v>0</v>
      </c>
      <c r="J217" s="12">
        <v>0</v>
      </c>
      <c r="K217" s="12">
        <v>2026.2039999999997</v>
      </c>
      <c r="L217" s="12">
        <v>0</v>
      </c>
      <c r="M217" s="12">
        <v>0</v>
      </c>
      <c r="N217" s="12">
        <v>0</v>
      </c>
      <c r="O217" s="12">
        <v>1933566</v>
      </c>
      <c r="P217" s="12">
        <v>0</v>
      </c>
      <c r="Q217" s="12">
        <v>0</v>
      </c>
      <c r="R217" t="s">
        <v>514</v>
      </c>
      <c r="S217">
        <v>24</v>
      </c>
      <c r="T217" t="s">
        <v>167</v>
      </c>
    </row>
    <row r="218" spans="1:21" x14ac:dyDescent="0.3">
      <c r="A218" t="s">
        <v>903</v>
      </c>
      <c r="B218">
        <v>254</v>
      </c>
      <c r="C218" t="s">
        <v>302</v>
      </c>
      <c r="D218" t="s">
        <v>303</v>
      </c>
      <c r="E218" t="s">
        <v>904</v>
      </c>
      <c r="F218" t="s">
        <v>10</v>
      </c>
      <c r="G218" s="12">
        <v>4260</v>
      </c>
      <c r="H218" s="12">
        <v>0</v>
      </c>
      <c r="I218" s="12">
        <v>0</v>
      </c>
      <c r="J218" s="12">
        <v>0</v>
      </c>
      <c r="K218" s="12">
        <v>0</v>
      </c>
      <c r="L218" s="12">
        <v>0</v>
      </c>
      <c r="M218" s="12">
        <v>0</v>
      </c>
      <c r="N218" s="12">
        <v>0</v>
      </c>
      <c r="O218" s="12">
        <v>319149</v>
      </c>
      <c r="P218" s="12">
        <v>0</v>
      </c>
      <c r="Q218" s="12">
        <v>0</v>
      </c>
      <c r="R218" t="s">
        <v>514</v>
      </c>
      <c r="S218">
        <v>12</v>
      </c>
      <c r="T218" t="s">
        <v>303</v>
      </c>
    </row>
    <row r="219" spans="1:21" x14ac:dyDescent="0.3">
      <c r="A219" t="s">
        <v>905</v>
      </c>
      <c r="B219">
        <v>254</v>
      </c>
      <c r="C219" t="s">
        <v>302</v>
      </c>
      <c r="D219" s="12" t="s">
        <v>1355</v>
      </c>
      <c r="E219" s="12" t="s">
        <v>906</v>
      </c>
      <c r="F219" s="12" t="s">
        <v>10</v>
      </c>
      <c r="G219" s="12">
        <v>2161.0000000000005</v>
      </c>
      <c r="H219" s="12">
        <v>0</v>
      </c>
      <c r="I219" s="12">
        <v>0</v>
      </c>
      <c r="J219" s="12">
        <v>0</v>
      </c>
      <c r="K219" s="12">
        <v>0</v>
      </c>
      <c r="L219" s="12">
        <v>0</v>
      </c>
      <c r="M219" s="12">
        <v>0</v>
      </c>
      <c r="N219" s="12">
        <v>0</v>
      </c>
      <c r="O219" s="12">
        <v>265398</v>
      </c>
      <c r="P219" s="12">
        <v>0</v>
      </c>
      <c r="Q219" s="12">
        <v>0</v>
      </c>
      <c r="R219" t="s">
        <v>549</v>
      </c>
      <c r="S219">
        <v>12</v>
      </c>
      <c r="T219" t="s">
        <v>304</v>
      </c>
    </row>
    <row r="220" spans="1:21" x14ac:dyDescent="0.3">
      <c r="A220" t="s">
        <v>907</v>
      </c>
      <c r="B220">
        <v>254</v>
      </c>
      <c r="C220" t="s">
        <v>302</v>
      </c>
      <c r="D220" t="s">
        <v>305</v>
      </c>
      <c r="E220" t="s">
        <v>908</v>
      </c>
      <c r="F220" t="s">
        <v>10</v>
      </c>
      <c r="G220" s="12">
        <v>4655.9219999999996</v>
      </c>
      <c r="H220" s="12">
        <v>0</v>
      </c>
      <c r="I220" s="12">
        <v>0</v>
      </c>
      <c r="J220" s="12">
        <v>0</v>
      </c>
      <c r="K220" s="12">
        <v>0</v>
      </c>
      <c r="L220" s="12">
        <v>0</v>
      </c>
      <c r="M220" s="12">
        <v>0</v>
      </c>
      <c r="N220" s="12">
        <v>0</v>
      </c>
      <c r="O220" s="12">
        <v>343560</v>
      </c>
      <c r="P220" s="12">
        <v>0</v>
      </c>
      <c r="Q220" s="12">
        <v>0</v>
      </c>
      <c r="R220" t="s">
        <v>514</v>
      </c>
      <c r="S220">
        <v>11</v>
      </c>
      <c r="T220" t="s">
        <v>305</v>
      </c>
    </row>
    <row r="221" spans="1:21" x14ac:dyDescent="0.3">
      <c r="A221" t="s">
        <v>909</v>
      </c>
      <c r="B221">
        <v>254</v>
      </c>
      <c r="C221" t="s">
        <v>302</v>
      </c>
      <c r="D221" s="12" t="s">
        <v>1356</v>
      </c>
      <c r="E221" s="12" t="s">
        <v>910</v>
      </c>
      <c r="F221" s="12" t="s">
        <v>10</v>
      </c>
      <c r="G221" s="12">
        <v>2663.8820000000001</v>
      </c>
      <c r="H221" s="12">
        <v>4665.1180000000004</v>
      </c>
      <c r="I221" s="12">
        <v>0</v>
      </c>
      <c r="J221" s="12">
        <v>0</v>
      </c>
      <c r="K221" s="12">
        <v>0</v>
      </c>
      <c r="L221" s="12">
        <v>0</v>
      </c>
      <c r="M221" s="12">
        <v>0</v>
      </c>
      <c r="N221" s="12">
        <v>0</v>
      </c>
      <c r="O221" s="12">
        <v>208992</v>
      </c>
      <c r="P221" s="12">
        <v>50891</v>
      </c>
      <c r="Q221" s="12">
        <v>0</v>
      </c>
      <c r="R221" t="s">
        <v>549</v>
      </c>
      <c r="S221">
        <v>24</v>
      </c>
      <c r="T221" t="s">
        <v>306</v>
      </c>
    </row>
    <row r="222" spans="1:21" x14ac:dyDescent="0.3">
      <c r="A222" t="s">
        <v>911</v>
      </c>
      <c r="B222">
        <v>254</v>
      </c>
      <c r="C222" t="s">
        <v>302</v>
      </c>
      <c r="D222" s="12" t="s">
        <v>1357</v>
      </c>
      <c r="E222" s="12" t="s">
        <v>912</v>
      </c>
      <c r="F222" s="12" t="s">
        <v>10</v>
      </c>
      <c r="G222" s="12">
        <v>6468</v>
      </c>
      <c r="H222" s="12">
        <v>0</v>
      </c>
      <c r="I222" s="12">
        <v>0</v>
      </c>
      <c r="J222" s="12">
        <v>0</v>
      </c>
      <c r="K222" s="12">
        <v>0</v>
      </c>
      <c r="L222" s="12">
        <v>0</v>
      </c>
      <c r="M222" s="12">
        <v>0</v>
      </c>
      <c r="N222" s="12">
        <v>0</v>
      </c>
      <c r="O222" s="12">
        <v>511266</v>
      </c>
      <c r="P222" s="12">
        <v>0</v>
      </c>
      <c r="Q222" s="12">
        <v>0</v>
      </c>
      <c r="R222" t="s">
        <v>549</v>
      </c>
      <c r="S222">
        <v>12</v>
      </c>
      <c r="T222" t="s">
        <v>307</v>
      </c>
    </row>
    <row r="223" spans="1:21" x14ac:dyDescent="0.3">
      <c r="A223" t="s">
        <v>913</v>
      </c>
      <c r="B223">
        <v>254</v>
      </c>
      <c r="C223" t="s">
        <v>302</v>
      </c>
      <c r="D223" s="12" t="s">
        <v>308</v>
      </c>
      <c r="E223" s="12" t="s">
        <v>914</v>
      </c>
      <c r="F223" s="12" t="s">
        <v>10</v>
      </c>
      <c r="G223" s="12">
        <v>3385.9029999999998</v>
      </c>
      <c r="H223" s="12">
        <v>0</v>
      </c>
      <c r="I223" s="12">
        <v>0</v>
      </c>
      <c r="J223" s="12">
        <v>0</v>
      </c>
      <c r="K223" s="12">
        <v>0</v>
      </c>
      <c r="L223" s="12">
        <v>0</v>
      </c>
      <c r="M223" s="12">
        <v>0</v>
      </c>
      <c r="N223" s="12">
        <v>0</v>
      </c>
      <c r="O223" s="12">
        <v>264084</v>
      </c>
      <c r="P223" s="12">
        <v>0</v>
      </c>
      <c r="Q223" s="12">
        <v>0</v>
      </c>
      <c r="R223" t="s">
        <v>514</v>
      </c>
      <c r="S223">
        <v>11</v>
      </c>
      <c r="T223" t="s">
        <v>308</v>
      </c>
    </row>
    <row r="224" spans="1:21" x14ac:dyDescent="0.3">
      <c r="A224" t="s">
        <v>915</v>
      </c>
      <c r="B224">
        <v>254</v>
      </c>
      <c r="C224" t="s">
        <v>302</v>
      </c>
      <c r="D224" s="12" t="s">
        <v>309</v>
      </c>
      <c r="E224" s="12" t="s">
        <v>916</v>
      </c>
      <c r="F224" s="12" t="s">
        <v>10</v>
      </c>
      <c r="G224" s="12">
        <v>7342.9379999999992</v>
      </c>
      <c r="H224" s="12">
        <v>0</v>
      </c>
      <c r="I224" s="12">
        <v>0</v>
      </c>
      <c r="J224" s="12">
        <v>0</v>
      </c>
      <c r="K224" s="12">
        <v>0</v>
      </c>
      <c r="L224" s="12">
        <v>0</v>
      </c>
      <c r="M224" s="12">
        <v>0</v>
      </c>
      <c r="N224" s="12">
        <v>0</v>
      </c>
      <c r="O224" s="12">
        <v>558639</v>
      </c>
      <c r="P224" s="12">
        <v>0</v>
      </c>
      <c r="Q224" s="12">
        <v>0</v>
      </c>
      <c r="R224" t="s">
        <v>514</v>
      </c>
      <c r="S224">
        <v>12</v>
      </c>
      <c r="T224" t="s">
        <v>309</v>
      </c>
    </row>
    <row r="225" spans="1:21" x14ac:dyDescent="0.3">
      <c r="A225" t="s">
        <v>917</v>
      </c>
      <c r="B225">
        <v>408</v>
      </c>
      <c r="C225" t="s">
        <v>310</v>
      </c>
      <c r="D225" s="12" t="s">
        <v>311</v>
      </c>
      <c r="E225" s="12" t="s">
        <v>918</v>
      </c>
      <c r="F225" s="12" t="s">
        <v>9</v>
      </c>
      <c r="G225" s="12">
        <v>869.1339999999999</v>
      </c>
      <c r="H225" s="12">
        <v>0</v>
      </c>
      <c r="I225" s="12">
        <v>0</v>
      </c>
      <c r="J225" s="12">
        <v>0</v>
      </c>
      <c r="K225" s="12">
        <v>0</v>
      </c>
      <c r="L225" s="12">
        <v>0</v>
      </c>
      <c r="M225" s="12">
        <v>0</v>
      </c>
      <c r="N225" s="12">
        <v>0</v>
      </c>
      <c r="O225" s="12">
        <v>68773</v>
      </c>
      <c r="P225" s="12">
        <v>0</v>
      </c>
      <c r="Q225" s="12">
        <v>0</v>
      </c>
      <c r="R225" t="s">
        <v>514</v>
      </c>
      <c r="S225">
        <v>12</v>
      </c>
      <c r="T225" t="s">
        <v>311</v>
      </c>
    </row>
    <row r="226" spans="1:21" x14ac:dyDescent="0.3">
      <c r="A226" t="s">
        <v>919</v>
      </c>
      <c r="B226">
        <v>45</v>
      </c>
      <c r="C226" t="s">
        <v>312</v>
      </c>
      <c r="D226" s="12" t="s">
        <v>921</v>
      </c>
      <c r="E226" s="12" t="s">
        <v>920</v>
      </c>
      <c r="F226" s="12" t="s">
        <v>6</v>
      </c>
      <c r="G226" s="12">
        <v>19099.985999999997</v>
      </c>
      <c r="H226" s="12">
        <v>0</v>
      </c>
      <c r="I226" s="12">
        <v>0</v>
      </c>
      <c r="J226" s="12">
        <v>0</v>
      </c>
      <c r="K226" s="12">
        <v>0</v>
      </c>
      <c r="L226" s="12">
        <v>0</v>
      </c>
      <c r="M226" s="12">
        <v>0</v>
      </c>
      <c r="N226" s="12">
        <v>0</v>
      </c>
      <c r="O226" s="12">
        <v>1278397</v>
      </c>
      <c r="P226" s="12">
        <v>0</v>
      </c>
      <c r="Q226" s="12">
        <v>0</v>
      </c>
      <c r="R226" t="s">
        <v>514</v>
      </c>
      <c r="S226">
        <v>12</v>
      </c>
      <c r="T226" t="s">
        <v>921</v>
      </c>
    </row>
    <row r="227" spans="1:21" x14ac:dyDescent="0.3">
      <c r="A227" t="s">
        <v>922</v>
      </c>
      <c r="B227">
        <v>357</v>
      </c>
      <c r="C227" t="s">
        <v>314</v>
      </c>
      <c r="D227" t="s">
        <v>315</v>
      </c>
      <c r="E227" t="s">
        <v>923</v>
      </c>
      <c r="F227" t="s">
        <v>8</v>
      </c>
      <c r="G227" s="12">
        <v>668.29</v>
      </c>
      <c r="H227" s="12">
        <v>0</v>
      </c>
      <c r="I227" s="12">
        <v>0</v>
      </c>
      <c r="J227" s="12">
        <v>0</v>
      </c>
      <c r="K227" s="12">
        <v>0</v>
      </c>
      <c r="L227" s="12">
        <v>0</v>
      </c>
      <c r="M227" s="12">
        <v>0</v>
      </c>
      <c r="N227" s="12">
        <v>0</v>
      </c>
      <c r="O227" s="12">
        <v>52418</v>
      </c>
      <c r="P227" s="12">
        <v>0</v>
      </c>
      <c r="Q227" s="12">
        <v>0</v>
      </c>
      <c r="R227" t="s">
        <v>514</v>
      </c>
      <c r="S227">
        <v>12</v>
      </c>
      <c r="T227" t="s">
        <v>315</v>
      </c>
    </row>
    <row r="228" spans="1:21" x14ac:dyDescent="0.3">
      <c r="A228" t="s">
        <v>1358</v>
      </c>
      <c r="C228" t="s">
        <v>1793</v>
      </c>
      <c r="D228" t="s">
        <v>1791</v>
      </c>
      <c r="E228">
        <v>0</v>
      </c>
      <c r="F228" s="295" t="s">
        <v>8</v>
      </c>
      <c r="G228" s="12"/>
      <c r="H228" s="12"/>
      <c r="I228" s="12"/>
      <c r="J228" s="12"/>
      <c r="K228" s="12"/>
      <c r="L228" s="12"/>
      <c r="M228" s="12"/>
      <c r="N228" s="12"/>
      <c r="O228" s="12"/>
      <c r="P228" s="12"/>
      <c r="Q228" s="12"/>
      <c r="U228" t="s">
        <v>2126</v>
      </c>
    </row>
    <row r="229" spans="1:21" x14ac:dyDescent="0.3">
      <c r="A229" t="s">
        <v>924</v>
      </c>
      <c r="B229">
        <v>662</v>
      </c>
      <c r="C229" t="s">
        <v>316</v>
      </c>
      <c r="D229" t="s">
        <v>317</v>
      </c>
      <c r="E229" t="s">
        <v>925</v>
      </c>
      <c r="F229" t="s">
        <v>6</v>
      </c>
      <c r="G229" s="12">
        <v>209.35899999999995</v>
      </c>
      <c r="H229" s="12">
        <v>0</v>
      </c>
      <c r="I229" s="12">
        <v>0</v>
      </c>
      <c r="J229" s="12">
        <v>0</v>
      </c>
      <c r="K229" s="12">
        <v>0</v>
      </c>
      <c r="L229" s="12">
        <v>0</v>
      </c>
      <c r="M229" s="12">
        <v>0</v>
      </c>
      <c r="N229" s="12">
        <v>0</v>
      </c>
      <c r="O229" s="12">
        <v>19286</v>
      </c>
      <c r="P229" s="12">
        <v>0</v>
      </c>
      <c r="Q229" s="12">
        <v>0</v>
      </c>
      <c r="R229" t="s">
        <v>514</v>
      </c>
      <c r="S229">
        <v>12</v>
      </c>
      <c r="T229" t="s">
        <v>317</v>
      </c>
    </row>
    <row r="230" spans="1:21" x14ac:dyDescent="0.3">
      <c r="A230" t="s">
        <v>926</v>
      </c>
      <c r="B230">
        <v>24</v>
      </c>
      <c r="C230" t="s">
        <v>318</v>
      </c>
      <c r="D230" t="s">
        <v>319</v>
      </c>
      <c r="E230" t="s">
        <v>927</v>
      </c>
      <c r="F230" t="s">
        <v>13</v>
      </c>
      <c r="G230" s="12">
        <v>419.99999999999994</v>
      </c>
      <c r="H230" s="12">
        <v>0</v>
      </c>
      <c r="I230" s="12">
        <v>0</v>
      </c>
      <c r="J230" s="12">
        <v>880.99999999999989</v>
      </c>
      <c r="K230" s="12">
        <v>0</v>
      </c>
      <c r="L230" s="12">
        <v>0</v>
      </c>
      <c r="M230" s="12">
        <v>0</v>
      </c>
      <c r="N230" s="12">
        <v>0</v>
      </c>
      <c r="O230" s="12">
        <v>38598</v>
      </c>
      <c r="P230" s="12">
        <v>0</v>
      </c>
      <c r="Q230" s="12">
        <v>0</v>
      </c>
      <c r="R230" t="s">
        <v>549</v>
      </c>
      <c r="S230">
        <v>24</v>
      </c>
      <c r="T230" t="s">
        <v>319</v>
      </c>
    </row>
    <row r="231" spans="1:21" x14ac:dyDescent="0.3">
      <c r="A231" t="s">
        <v>928</v>
      </c>
      <c r="B231">
        <v>212</v>
      </c>
      <c r="C231" t="s">
        <v>929</v>
      </c>
      <c r="D231" s="12" t="s">
        <v>322</v>
      </c>
      <c r="E231" s="12" t="s">
        <v>825</v>
      </c>
      <c r="F231" s="12" t="s">
        <v>13</v>
      </c>
      <c r="G231" s="12">
        <v>863.37999999999988</v>
      </c>
      <c r="H231" s="12">
        <v>0</v>
      </c>
      <c r="I231" s="12">
        <v>0</v>
      </c>
      <c r="J231" s="12">
        <v>13520</v>
      </c>
      <c r="K231" s="12">
        <v>0</v>
      </c>
      <c r="L231" s="12">
        <v>0</v>
      </c>
      <c r="M231" s="12">
        <v>0</v>
      </c>
      <c r="N231" s="12">
        <v>0</v>
      </c>
      <c r="O231" s="12">
        <v>65520</v>
      </c>
      <c r="P231" s="12">
        <v>0</v>
      </c>
      <c r="Q231" s="12">
        <v>0</v>
      </c>
      <c r="R231" t="s">
        <v>549</v>
      </c>
      <c r="S231">
        <v>24</v>
      </c>
      <c r="T231" t="s">
        <v>930</v>
      </c>
    </row>
    <row r="232" spans="1:21" x14ac:dyDescent="0.3">
      <c r="A232" t="s">
        <v>931</v>
      </c>
      <c r="B232">
        <v>425</v>
      </c>
      <c r="C232" t="s">
        <v>323</v>
      </c>
      <c r="D232" t="s">
        <v>324</v>
      </c>
      <c r="E232" t="s">
        <v>932</v>
      </c>
      <c r="F232" t="s">
        <v>6</v>
      </c>
      <c r="G232" s="12">
        <v>462.36</v>
      </c>
      <c r="H232" s="12">
        <v>0</v>
      </c>
      <c r="I232" s="12">
        <v>0</v>
      </c>
      <c r="J232" s="12">
        <v>0</v>
      </c>
      <c r="K232" s="12">
        <v>0</v>
      </c>
      <c r="L232" s="12">
        <v>0</v>
      </c>
      <c r="M232" s="12">
        <v>0</v>
      </c>
      <c r="N232" s="12">
        <v>0</v>
      </c>
      <c r="O232" s="12">
        <v>45950</v>
      </c>
      <c r="P232" s="12">
        <v>0</v>
      </c>
      <c r="Q232" s="12">
        <v>0</v>
      </c>
      <c r="R232" t="s">
        <v>514</v>
      </c>
      <c r="S232">
        <v>12</v>
      </c>
      <c r="T232" t="s">
        <v>324</v>
      </c>
    </row>
    <row r="233" spans="1:21" x14ac:dyDescent="0.3">
      <c r="A233" t="s">
        <v>1273</v>
      </c>
      <c r="C233" t="s">
        <v>325</v>
      </c>
      <c r="D233" t="s">
        <v>326</v>
      </c>
      <c r="E233" t="s">
        <v>1274</v>
      </c>
      <c r="F233" t="s">
        <v>9</v>
      </c>
      <c r="G233" s="12"/>
      <c r="H233" s="12"/>
      <c r="I233" s="12"/>
      <c r="J233" s="12"/>
      <c r="K233" s="12"/>
      <c r="L233" s="12"/>
      <c r="M233" s="12"/>
      <c r="N233" s="12"/>
      <c r="O233" s="12"/>
      <c r="P233" s="12"/>
      <c r="Q233" s="12"/>
      <c r="U233" t="s">
        <v>2126</v>
      </c>
    </row>
    <row r="234" spans="1:21" x14ac:dyDescent="0.3">
      <c r="A234" t="s">
        <v>933</v>
      </c>
      <c r="B234">
        <v>399</v>
      </c>
      <c r="C234" t="s">
        <v>327</v>
      </c>
      <c r="D234" s="12" t="s">
        <v>328</v>
      </c>
      <c r="E234" s="12" t="s">
        <v>934</v>
      </c>
      <c r="F234" s="12" t="s">
        <v>6</v>
      </c>
      <c r="G234" s="12">
        <v>621.92600000000004</v>
      </c>
      <c r="H234" s="12">
        <v>0</v>
      </c>
      <c r="I234" s="12">
        <v>0</v>
      </c>
      <c r="J234" s="12">
        <v>0</v>
      </c>
      <c r="K234" s="12">
        <v>0</v>
      </c>
      <c r="L234" s="12">
        <v>0</v>
      </c>
      <c r="M234" s="12">
        <v>0</v>
      </c>
      <c r="N234" s="12">
        <v>0</v>
      </c>
      <c r="O234" s="12">
        <v>51504</v>
      </c>
      <c r="P234" s="12">
        <v>0</v>
      </c>
      <c r="Q234" s="12">
        <v>0</v>
      </c>
      <c r="R234" t="s">
        <v>514</v>
      </c>
      <c r="S234">
        <v>12</v>
      </c>
      <c r="T234" t="s">
        <v>328</v>
      </c>
    </row>
    <row r="235" spans="1:21" x14ac:dyDescent="0.3">
      <c r="A235" t="s">
        <v>935</v>
      </c>
      <c r="B235">
        <v>395</v>
      </c>
      <c r="C235" t="s">
        <v>329</v>
      </c>
      <c r="D235" s="12" t="s">
        <v>330</v>
      </c>
      <c r="E235" s="12" t="s">
        <v>936</v>
      </c>
      <c r="F235" s="12" t="s">
        <v>9</v>
      </c>
      <c r="G235" s="12">
        <v>816.76</v>
      </c>
      <c r="H235" s="12">
        <v>0</v>
      </c>
      <c r="I235" s="12">
        <v>0</v>
      </c>
      <c r="J235" s="12">
        <v>0</v>
      </c>
      <c r="K235" s="12">
        <v>632.35899999999992</v>
      </c>
      <c r="L235" s="12">
        <v>0</v>
      </c>
      <c r="M235" s="12">
        <v>0</v>
      </c>
      <c r="N235" s="12">
        <v>0</v>
      </c>
      <c r="O235" s="12">
        <v>68368</v>
      </c>
      <c r="P235" s="12">
        <v>0</v>
      </c>
      <c r="Q235" s="12">
        <v>0</v>
      </c>
      <c r="R235" t="s">
        <v>514</v>
      </c>
      <c r="S235">
        <v>24</v>
      </c>
      <c r="T235" t="s">
        <v>330</v>
      </c>
    </row>
    <row r="236" spans="1:21" x14ac:dyDescent="0.3">
      <c r="A236" t="s">
        <v>937</v>
      </c>
      <c r="B236">
        <v>759</v>
      </c>
      <c r="C236" t="s">
        <v>331</v>
      </c>
      <c r="D236" t="s">
        <v>332</v>
      </c>
      <c r="E236" t="s">
        <v>938</v>
      </c>
      <c r="F236" t="s">
        <v>14</v>
      </c>
      <c r="G236" s="12">
        <v>122.72999999999999</v>
      </c>
      <c r="H236" s="12">
        <v>0</v>
      </c>
      <c r="I236" s="12">
        <v>0</v>
      </c>
      <c r="J236" s="12">
        <v>0</v>
      </c>
      <c r="K236" s="12">
        <v>0</v>
      </c>
      <c r="L236" s="12">
        <v>0</v>
      </c>
      <c r="M236" s="12">
        <v>0</v>
      </c>
      <c r="N236" s="12">
        <v>0</v>
      </c>
      <c r="O236" s="12">
        <v>13295</v>
      </c>
      <c r="P236" s="12">
        <v>0</v>
      </c>
      <c r="Q236" s="12">
        <v>0</v>
      </c>
      <c r="R236" t="s">
        <v>514</v>
      </c>
      <c r="S236">
        <v>6</v>
      </c>
      <c r="T236" t="s">
        <v>332</v>
      </c>
    </row>
    <row r="237" spans="1:21" x14ac:dyDescent="0.3">
      <c r="A237" t="s">
        <v>1275</v>
      </c>
      <c r="C237" t="s">
        <v>1276</v>
      </c>
      <c r="D237" t="s">
        <v>1277</v>
      </c>
      <c r="E237" t="s">
        <v>561</v>
      </c>
      <c r="F237" t="s">
        <v>12</v>
      </c>
      <c r="G237" s="12"/>
      <c r="H237" s="12"/>
      <c r="I237" s="12"/>
      <c r="J237" s="12"/>
      <c r="K237" s="12"/>
      <c r="L237" s="296">
        <f>1095+122</f>
        <v>1217</v>
      </c>
      <c r="M237" s="12"/>
      <c r="N237" s="12"/>
      <c r="O237" s="12"/>
      <c r="P237" s="12"/>
      <c r="Q237" s="12"/>
      <c r="R237" t="s">
        <v>2135</v>
      </c>
      <c r="U237" t="s">
        <v>2126</v>
      </c>
    </row>
    <row r="238" spans="1:21" x14ac:dyDescent="0.3">
      <c r="A238" t="s">
        <v>939</v>
      </c>
      <c r="B238">
        <v>364</v>
      </c>
      <c r="C238" t="s">
        <v>333</v>
      </c>
      <c r="D238" s="12" t="s">
        <v>334</v>
      </c>
      <c r="E238" s="12" t="s">
        <v>940</v>
      </c>
      <c r="F238" s="12" t="s">
        <v>14</v>
      </c>
      <c r="G238" s="12">
        <v>679.3610000000001</v>
      </c>
      <c r="H238" s="12">
        <v>0</v>
      </c>
      <c r="I238" s="12">
        <v>0</v>
      </c>
      <c r="J238" s="12">
        <v>0</v>
      </c>
      <c r="K238" s="12">
        <v>0</v>
      </c>
      <c r="L238" s="12">
        <v>0</v>
      </c>
      <c r="M238" s="12">
        <v>0</v>
      </c>
      <c r="N238" s="12">
        <v>0</v>
      </c>
      <c r="O238" s="12">
        <v>57921</v>
      </c>
      <c r="P238" s="12">
        <v>0</v>
      </c>
      <c r="Q238" s="12">
        <v>0</v>
      </c>
      <c r="R238" t="s">
        <v>514</v>
      </c>
      <c r="S238">
        <v>12</v>
      </c>
      <c r="T238" t="s">
        <v>334</v>
      </c>
    </row>
    <row r="239" spans="1:21" x14ac:dyDescent="0.3">
      <c r="A239" t="s">
        <v>941</v>
      </c>
      <c r="B239">
        <v>410</v>
      </c>
      <c r="C239" t="s">
        <v>335</v>
      </c>
      <c r="D239" s="12" t="s">
        <v>336</v>
      </c>
      <c r="E239" s="12" t="s">
        <v>942</v>
      </c>
      <c r="F239" s="12" t="s">
        <v>4</v>
      </c>
      <c r="G239" s="12">
        <v>478.38200000000001</v>
      </c>
      <c r="H239" s="12">
        <v>0</v>
      </c>
      <c r="I239" s="12">
        <v>0</v>
      </c>
      <c r="J239" s="12">
        <v>0</v>
      </c>
      <c r="K239" s="12">
        <v>0</v>
      </c>
      <c r="L239" s="12">
        <v>0</v>
      </c>
      <c r="M239" s="12">
        <v>0</v>
      </c>
      <c r="N239" s="12">
        <v>0</v>
      </c>
      <c r="O239" s="12">
        <v>43088</v>
      </c>
      <c r="P239" s="12">
        <v>0</v>
      </c>
      <c r="Q239" s="12">
        <v>0</v>
      </c>
      <c r="R239" t="s">
        <v>514</v>
      </c>
      <c r="S239">
        <v>10</v>
      </c>
      <c r="T239" t="s">
        <v>336</v>
      </c>
    </row>
    <row r="240" spans="1:21" x14ac:dyDescent="0.3">
      <c r="A240" t="s">
        <v>943</v>
      </c>
      <c r="B240">
        <v>339</v>
      </c>
      <c r="C240" t="s">
        <v>337</v>
      </c>
      <c r="D240" t="s">
        <v>338</v>
      </c>
      <c r="E240" t="s">
        <v>944</v>
      </c>
      <c r="F240" t="s">
        <v>4</v>
      </c>
      <c r="G240" s="12">
        <v>3305.16</v>
      </c>
      <c r="H240" s="12">
        <v>0</v>
      </c>
      <c r="I240" s="12">
        <v>0</v>
      </c>
      <c r="J240" s="12">
        <v>0</v>
      </c>
      <c r="K240" s="12">
        <v>0</v>
      </c>
      <c r="L240" s="12">
        <v>0</v>
      </c>
      <c r="M240" s="12">
        <v>0</v>
      </c>
      <c r="N240" s="12">
        <v>0</v>
      </c>
      <c r="O240" s="12">
        <v>243700</v>
      </c>
      <c r="P240" s="12">
        <v>0</v>
      </c>
      <c r="Q240" s="12">
        <v>0</v>
      </c>
      <c r="R240" t="s">
        <v>514</v>
      </c>
      <c r="S240">
        <v>12</v>
      </c>
      <c r="T240" t="s">
        <v>338</v>
      </c>
    </row>
    <row r="241" spans="1:20" x14ac:dyDescent="0.3">
      <c r="A241" t="s">
        <v>744</v>
      </c>
      <c r="B241">
        <v>108</v>
      </c>
      <c r="C241" t="s">
        <v>745</v>
      </c>
      <c r="D241" s="12" t="s">
        <v>1359</v>
      </c>
      <c r="E241" s="12" t="s">
        <v>561</v>
      </c>
      <c r="F241" s="12" t="s">
        <v>12</v>
      </c>
      <c r="G241" s="12">
        <v>334.99999999999994</v>
      </c>
      <c r="H241" s="12">
        <v>0</v>
      </c>
      <c r="I241" s="12">
        <v>0</v>
      </c>
      <c r="J241" s="12">
        <v>0</v>
      </c>
      <c r="K241" s="12">
        <v>0</v>
      </c>
      <c r="L241" s="12">
        <v>0</v>
      </c>
      <c r="M241" s="12">
        <v>0</v>
      </c>
      <c r="N241" s="12">
        <v>0</v>
      </c>
      <c r="O241" s="12">
        <v>26502</v>
      </c>
      <c r="P241" s="12">
        <v>0</v>
      </c>
      <c r="Q241" s="12">
        <v>0</v>
      </c>
      <c r="R241" t="s">
        <v>549</v>
      </c>
      <c r="S241">
        <v>12</v>
      </c>
      <c r="T241">
        <v>0</v>
      </c>
    </row>
    <row r="242" spans="1:20" x14ac:dyDescent="0.3">
      <c r="A242" t="s">
        <v>945</v>
      </c>
      <c r="B242">
        <v>100</v>
      </c>
      <c r="C242" t="s">
        <v>1360</v>
      </c>
      <c r="D242" t="s">
        <v>946</v>
      </c>
      <c r="E242" t="s">
        <v>947</v>
      </c>
      <c r="F242" t="s">
        <v>13</v>
      </c>
      <c r="G242" s="12">
        <v>0</v>
      </c>
      <c r="H242" s="12">
        <v>0</v>
      </c>
      <c r="I242" s="12">
        <v>0</v>
      </c>
      <c r="J242" s="12">
        <v>77837.999999999985</v>
      </c>
      <c r="K242" s="12">
        <v>0</v>
      </c>
      <c r="L242" s="12">
        <v>0</v>
      </c>
      <c r="M242" s="12">
        <v>0</v>
      </c>
      <c r="N242" s="12">
        <v>0</v>
      </c>
      <c r="O242" s="12">
        <v>0</v>
      </c>
      <c r="P242" s="12">
        <v>0</v>
      </c>
      <c r="Q242" s="12">
        <v>0</v>
      </c>
      <c r="R242" t="s">
        <v>549</v>
      </c>
      <c r="S242">
        <v>12</v>
      </c>
      <c r="T242" t="s">
        <v>342</v>
      </c>
    </row>
    <row r="243" spans="1:20" x14ac:dyDescent="0.3">
      <c r="A243" t="s">
        <v>948</v>
      </c>
      <c r="B243">
        <v>100</v>
      </c>
      <c r="C243" t="s">
        <v>1360</v>
      </c>
      <c r="D243" s="12" t="s">
        <v>343</v>
      </c>
      <c r="E243" s="12" t="s">
        <v>947</v>
      </c>
      <c r="F243" s="12" t="s">
        <v>13</v>
      </c>
      <c r="G243" s="12">
        <v>0</v>
      </c>
      <c r="H243" s="12">
        <v>0</v>
      </c>
      <c r="I243" s="12">
        <v>0</v>
      </c>
      <c r="J243" s="12">
        <v>41549.999999999993</v>
      </c>
      <c r="K243" s="12">
        <v>0</v>
      </c>
      <c r="L243" s="12">
        <v>0</v>
      </c>
      <c r="M243" s="12">
        <v>0</v>
      </c>
      <c r="N243" s="12">
        <v>0</v>
      </c>
      <c r="O243" s="12">
        <v>0</v>
      </c>
      <c r="P243" s="12">
        <v>0</v>
      </c>
      <c r="Q243" s="12">
        <v>0</v>
      </c>
      <c r="R243" t="s">
        <v>549</v>
      </c>
      <c r="S243">
        <v>12</v>
      </c>
      <c r="T243" t="s">
        <v>342</v>
      </c>
    </row>
    <row r="244" spans="1:20" x14ac:dyDescent="0.3">
      <c r="A244" t="s">
        <v>949</v>
      </c>
      <c r="B244">
        <v>100</v>
      </c>
      <c r="C244" t="s">
        <v>1360</v>
      </c>
      <c r="D244" t="s">
        <v>344</v>
      </c>
      <c r="E244" t="s">
        <v>947</v>
      </c>
      <c r="F244" s="125" t="s">
        <v>13</v>
      </c>
      <c r="G244" s="12">
        <v>-795.00000000000011</v>
      </c>
      <c r="H244" s="12">
        <v>0</v>
      </c>
      <c r="I244" s="12">
        <v>0</v>
      </c>
      <c r="J244" s="12">
        <v>0</v>
      </c>
      <c r="K244" s="12">
        <v>0</v>
      </c>
      <c r="L244" s="12">
        <v>0</v>
      </c>
      <c r="M244" s="12">
        <v>0</v>
      </c>
      <c r="N244" s="12">
        <v>0</v>
      </c>
      <c r="O244" s="12">
        <v>14826</v>
      </c>
      <c r="P244" s="12">
        <v>0</v>
      </c>
      <c r="Q244" s="12">
        <v>0</v>
      </c>
      <c r="R244" t="s">
        <v>549</v>
      </c>
      <c r="S244">
        <v>12</v>
      </c>
      <c r="T244" t="s">
        <v>342</v>
      </c>
    </row>
    <row r="245" spans="1:20" x14ac:dyDescent="0.3">
      <c r="A245" t="s">
        <v>951</v>
      </c>
      <c r="B245">
        <v>0</v>
      </c>
      <c r="C245" t="s">
        <v>345</v>
      </c>
      <c r="D245" s="12" t="s">
        <v>952</v>
      </c>
      <c r="E245" s="12" t="s">
        <v>825</v>
      </c>
      <c r="F245" s="12" t="s">
        <v>13</v>
      </c>
      <c r="G245" s="12">
        <v>0</v>
      </c>
      <c r="H245" s="12">
        <v>0</v>
      </c>
      <c r="I245" s="12">
        <v>0</v>
      </c>
      <c r="J245" s="12">
        <v>88071</v>
      </c>
      <c r="K245" s="12">
        <v>0</v>
      </c>
      <c r="L245" s="12">
        <v>0</v>
      </c>
      <c r="M245" s="12">
        <v>0</v>
      </c>
      <c r="N245" s="12">
        <v>0</v>
      </c>
      <c r="O245" s="12">
        <v>0</v>
      </c>
      <c r="P245" s="12">
        <v>0</v>
      </c>
      <c r="Q245" s="12">
        <v>0</v>
      </c>
      <c r="R245" t="s">
        <v>549</v>
      </c>
      <c r="S245">
        <v>12</v>
      </c>
      <c r="T245" t="s">
        <v>930</v>
      </c>
    </row>
    <row r="246" spans="1:20" x14ac:dyDescent="0.3">
      <c r="A246" t="s">
        <v>955</v>
      </c>
      <c r="B246">
        <v>394</v>
      </c>
      <c r="C246" t="s">
        <v>348</v>
      </c>
      <c r="D246" s="12" t="s">
        <v>349</v>
      </c>
      <c r="E246" s="12" t="s">
        <v>956</v>
      </c>
      <c r="F246" s="12" t="s">
        <v>14</v>
      </c>
      <c r="G246" s="12">
        <v>60.649999999999991</v>
      </c>
      <c r="H246" s="12">
        <v>0</v>
      </c>
      <c r="I246" s="12">
        <v>0</v>
      </c>
      <c r="J246" s="12">
        <v>0</v>
      </c>
      <c r="K246" s="12">
        <v>0</v>
      </c>
      <c r="L246" s="12">
        <v>0</v>
      </c>
      <c r="M246" s="12">
        <v>0</v>
      </c>
      <c r="N246" s="12">
        <v>0</v>
      </c>
      <c r="O246" s="12">
        <v>6344</v>
      </c>
      <c r="P246" s="12">
        <v>0</v>
      </c>
      <c r="Q246" s="12">
        <v>0</v>
      </c>
      <c r="R246" t="s">
        <v>514</v>
      </c>
      <c r="S246">
        <v>3</v>
      </c>
      <c r="T246" t="s">
        <v>349</v>
      </c>
    </row>
    <row r="247" spans="1:20" x14ac:dyDescent="0.3">
      <c r="A247" t="s">
        <v>957</v>
      </c>
      <c r="B247">
        <v>447</v>
      </c>
      <c r="C247" t="s">
        <v>350</v>
      </c>
      <c r="D247" s="12" t="s">
        <v>351</v>
      </c>
      <c r="E247" s="12" t="s">
        <v>958</v>
      </c>
      <c r="F247" s="12" t="s">
        <v>6</v>
      </c>
      <c r="G247" s="12">
        <v>934.42600000000004</v>
      </c>
      <c r="H247" s="12">
        <v>0</v>
      </c>
      <c r="I247" s="12">
        <v>0</v>
      </c>
      <c r="J247" s="12">
        <v>0</v>
      </c>
      <c r="K247" s="12">
        <v>0</v>
      </c>
      <c r="L247" s="12">
        <v>0</v>
      </c>
      <c r="M247" s="12">
        <v>0</v>
      </c>
      <c r="N247" s="12">
        <v>0</v>
      </c>
      <c r="O247" s="12">
        <v>70193</v>
      </c>
      <c r="P247" s="12">
        <v>0</v>
      </c>
      <c r="Q247" s="12">
        <v>0</v>
      </c>
      <c r="R247" t="s">
        <v>514</v>
      </c>
      <c r="S247">
        <v>12</v>
      </c>
      <c r="T247" t="s">
        <v>351</v>
      </c>
    </row>
    <row r="248" spans="1:20" x14ac:dyDescent="0.3">
      <c r="A248" t="s">
        <v>959</v>
      </c>
      <c r="B248">
        <v>92</v>
      </c>
      <c r="C248" t="s">
        <v>352</v>
      </c>
      <c r="D248" t="s">
        <v>353</v>
      </c>
      <c r="E248" t="s">
        <v>960</v>
      </c>
      <c r="F248" s="12" t="s">
        <v>14</v>
      </c>
      <c r="G248" s="12">
        <v>1248.4250000000002</v>
      </c>
      <c r="H248" s="12">
        <v>0</v>
      </c>
      <c r="I248" s="12">
        <v>0</v>
      </c>
      <c r="J248" s="12">
        <v>0</v>
      </c>
      <c r="K248" s="12">
        <v>0</v>
      </c>
      <c r="L248" s="12">
        <v>0</v>
      </c>
      <c r="M248" s="12">
        <v>0</v>
      </c>
      <c r="N248" s="12">
        <v>0</v>
      </c>
      <c r="O248" s="12">
        <v>90607</v>
      </c>
      <c r="P248" s="12">
        <v>0</v>
      </c>
      <c r="Q248" s="12">
        <v>0</v>
      </c>
      <c r="R248" t="s">
        <v>514</v>
      </c>
      <c r="S248">
        <v>12</v>
      </c>
      <c r="T248" t="s">
        <v>353</v>
      </c>
    </row>
    <row r="249" spans="1:20" x14ac:dyDescent="0.3">
      <c r="A249" t="s">
        <v>961</v>
      </c>
      <c r="B249">
        <v>586</v>
      </c>
      <c r="C249" t="s">
        <v>354</v>
      </c>
      <c r="D249" t="s">
        <v>355</v>
      </c>
      <c r="E249" t="s">
        <v>962</v>
      </c>
      <c r="F249" t="s">
        <v>7</v>
      </c>
      <c r="G249" s="12">
        <v>426.58899999999994</v>
      </c>
      <c r="H249" s="12">
        <v>0</v>
      </c>
      <c r="I249" s="12">
        <v>0</v>
      </c>
      <c r="J249" s="12">
        <v>0</v>
      </c>
      <c r="K249" s="12">
        <v>0</v>
      </c>
      <c r="L249" s="12">
        <v>0</v>
      </c>
      <c r="M249" s="12">
        <v>0</v>
      </c>
      <c r="N249" s="12">
        <v>0</v>
      </c>
      <c r="O249" s="12">
        <v>35879</v>
      </c>
      <c r="P249" s="12">
        <v>0</v>
      </c>
      <c r="Q249" s="12">
        <v>0</v>
      </c>
      <c r="R249" t="s">
        <v>514</v>
      </c>
      <c r="S249">
        <v>12</v>
      </c>
      <c r="T249" t="s">
        <v>355</v>
      </c>
    </row>
    <row r="250" spans="1:20" x14ac:dyDescent="0.3">
      <c r="A250" t="s">
        <v>963</v>
      </c>
      <c r="B250">
        <v>684</v>
      </c>
      <c r="C250" t="s">
        <v>356</v>
      </c>
      <c r="D250" s="12" t="s">
        <v>357</v>
      </c>
      <c r="E250" s="12" t="s">
        <v>964</v>
      </c>
      <c r="F250" s="12" t="s">
        <v>4</v>
      </c>
      <c r="G250" s="12">
        <v>1845.9499999999998</v>
      </c>
      <c r="H250" s="12">
        <v>0</v>
      </c>
      <c r="I250" s="12">
        <v>0</v>
      </c>
      <c r="J250" s="12">
        <v>0</v>
      </c>
      <c r="K250" s="12">
        <v>0</v>
      </c>
      <c r="L250" s="12">
        <v>0</v>
      </c>
      <c r="M250" s="12">
        <v>0</v>
      </c>
      <c r="N250" s="12">
        <v>0</v>
      </c>
      <c r="O250" s="12">
        <v>145486</v>
      </c>
      <c r="P250" s="12">
        <v>0</v>
      </c>
      <c r="Q250" s="12">
        <v>0</v>
      </c>
      <c r="R250" t="s">
        <v>514</v>
      </c>
      <c r="S250">
        <v>11</v>
      </c>
      <c r="T250" t="s">
        <v>357</v>
      </c>
    </row>
    <row r="251" spans="1:20" x14ac:dyDescent="0.3">
      <c r="A251" t="s">
        <v>965</v>
      </c>
      <c r="B251">
        <v>749</v>
      </c>
      <c r="C251" t="s">
        <v>358</v>
      </c>
      <c r="D251" s="12" t="s">
        <v>359</v>
      </c>
      <c r="E251" s="12" t="s">
        <v>966</v>
      </c>
      <c r="F251" s="12" t="s">
        <v>4</v>
      </c>
      <c r="G251" s="12">
        <v>3595.5699999999997</v>
      </c>
      <c r="H251" s="12">
        <v>0</v>
      </c>
      <c r="I251" s="12">
        <v>0</v>
      </c>
      <c r="J251" s="12">
        <v>0</v>
      </c>
      <c r="K251" s="12">
        <v>0</v>
      </c>
      <c r="L251" s="12">
        <v>0</v>
      </c>
      <c r="M251" s="12">
        <v>0</v>
      </c>
      <c r="N251" s="12">
        <v>0</v>
      </c>
      <c r="O251" s="12">
        <v>255376</v>
      </c>
      <c r="P251" s="12">
        <v>0</v>
      </c>
      <c r="Q251" s="12">
        <v>0</v>
      </c>
      <c r="R251" t="s">
        <v>514</v>
      </c>
      <c r="S251">
        <v>12</v>
      </c>
      <c r="T251" t="s">
        <v>359</v>
      </c>
    </row>
    <row r="252" spans="1:20" x14ac:dyDescent="0.3">
      <c r="A252" t="s">
        <v>967</v>
      </c>
      <c r="B252">
        <v>72</v>
      </c>
      <c r="C252" t="s">
        <v>360</v>
      </c>
      <c r="D252" t="s">
        <v>361</v>
      </c>
      <c r="E252" t="s">
        <v>968</v>
      </c>
      <c r="F252" t="s">
        <v>14</v>
      </c>
      <c r="G252" s="12">
        <v>598.80799999999999</v>
      </c>
      <c r="H252" s="12">
        <v>0</v>
      </c>
      <c r="I252" s="12">
        <v>0</v>
      </c>
      <c r="J252" s="12">
        <v>0</v>
      </c>
      <c r="K252" s="12">
        <v>0</v>
      </c>
      <c r="L252" s="12">
        <v>0</v>
      </c>
      <c r="M252" s="12">
        <v>0</v>
      </c>
      <c r="N252" s="12">
        <v>0</v>
      </c>
      <c r="O252" s="12">
        <v>46823</v>
      </c>
      <c r="P252" s="12">
        <v>0</v>
      </c>
      <c r="Q252" s="12">
        <v>0</v>
      </c>
      <c r="R252" t="s">
        <v>514</v>
      </c>
      <c r="S252">
        <v>12</v>
      </c>
      <c r="T252" t="s">
        <v>361</v>
      </c>
    </row>
    <row r="253" spans="1:20" x14ac:dyDescent="0.3">
      <c r="A253" t="s">
        <v>969</v>
      </c>
      <c r="B253">
        <v>227</v>
      </c>
      <c r="C253" t="s">
        <v>1362</v>
      </c>
      <c r="D253" t="s">
        <v>971</v>
      </c>
      <c r="E253" t="s">
        <v>973</v>
      </c>
      <c r="F253" t="s">
        <v>10</v>
      </c>
      <c r="G253" s="12">
        <v>0</v>
      </c>
      <c r="H253" s="12">
        <v>49695</v>
      </c>
      <c r="I253" s="12">
        <v>0</v>
      </c>
      <c r="J253" s="12">
        <v>0</v>
      </c>
      <c r="K253" s="12">
        <v>0</v>
      </c>
      <c r="L253" s="12">
        <v>0</v>
      </c>
      <c r="M253" s="12">
        <v>0</v>
      </c>
      <c r="N253" s="12">
        <v>0</v>
      </c>
      <c r="O253" s="12">
        <v>0</v>
      </c>
      <c r="P253" s="12">
        <v>671961</v>
      </c>
      <c r="Q253" s="12">
        <v>0</v>
      </c>
      <c r="R253" t="s">
        <v>549</v>
      </c>
      <c r="S253">
        <v>12</v>
      </c>
      <c r="T253" t="s">
        <v>972</v>
      </c>
    </row>
    <row r="254" spans="1:20" x14ac:dyDescent="0.3">
      <c r="A254" t="s">
        <v>974</v>
      </c>
      <c r="B254">
        <v>227</v>
      </c>
      <c r="C254" t="s">
        <v>1362</v>
      </c>
      <c r="D254" s="12" t="s">
        <v>975</v>
      </c>
      <c r="E254" s="12" t="s">
        <v>973</v>
      </c>
      <c r="F254" s="12" t="s">
        <v>10</v>
      </c>
      <c r="G254" s="12">
        <v>0</v>
      </c>
      <c r="H254" s="12">
        <v>-375.00000000000006</v>
      </c>
      <c r="I254" s="12">
        <v>0</v>
      </c>
      <c r="J254" s="12">
        <v>0</v>
      </c>
      <c r="K254" s="12">
        <v>0</v>
      </c>
      <c r="L254" s="12">
        <v>0</v>
      </c>
      <c r="M254" s="12">
        <v>0</v>
      </c>
      <c r="N254" s="12">
        <v>0</v>
      </c>
      <c r="O254" s="12">
        <v>0</v>
      </c>
      <c r="P254" s="12">
        <v>967</v>
      </c>
      <c r="Q254" s="12">
        <v>0</v>
      </c>
      <c r="R254" t="s">
        <v>549</v>
      </c>
      <c r="S254">
        <v>12</v>
      </c>
      <c r="T254" t="s">
        <v>972</v>
      </c>
    </row>
    <row r="255" spans="1:20" x14ac:dyDescent="0.3">
      <c r="A255" t="s">
        <v>976</v>
      </c>
      <c r="B255">
        <v>363</v>
      </c>
      <c r="C255" t="s">
        <v>362</v>
      </c>
      <c r="D255" s="12" t="s">
        <v>363</v>
      </c>
      <c r="E255" s="12" t="s">
        <v>977</v>
      </c>
      <c r="F255" s="12" t="s">
        <v>13</v>
      </c>
      <c r="G255" s="12">
        <v>414.76599999999991</v>
      </c>
      <c r="H255" s="12">
        <v>0</v>
      </c>
      <c r="I255" s="12">
        <v>0</v>
      </c>
      <c r="J255" s="12">
        <v>0</v>
      </c>
      <c r="K255" s="12">
        <v>0</v>
      </c>
      <c r="L255" s="12">
        <v>0</v>
      </c>
      <c r="M255" s="12">
        <v>0</v>
      </c>
      <c r="N255" s="12">
        <v>0</v>
      </c>
      <c r="O255" s="12">
        <v>35818</v>
      </c>
      <c r="P255" s="12">
        <v>0</v>
      </c>
      <c r="Q255" s="12">
        <v>0</v>
      </c>
      <c r="R255" t="s">
        <v>514</v>
      </c>
      <c r="S255">
        <v>12</v>
      </c>
      <c r="T255" t="s">
        <v>363</v>
      </c>
    </row>
    <row r="256" spans="1:20" x14ac:dyDescent="0.3">
      <c r="A256" t="s">
        <v>978</v>
      </c>
      <c r="B256">
        <v>0</v>
      </c>
      <c r="C256" t="s">
        <v>979</v>
      </c>
      <c r="D256" s="12" t="s">
        <v>980</v>
      </c>
      <c r="E256" s="12" t="s">
        <v>561</v>
      </c>
      <c r="F256" s="12" t="s">
        <v>12</v>
      </c>
      <c r="G256" s="12">
        <v>0</v>
      </c>
      <c r="H256" s="12">
        <v>64878</v>
      </c>
      <c r="I256" s="12">
        <v>0</v>
      </c>
      <c r="J256" s="12">
        <v>0</v>
      </c>
      <c r="K256" s="12">
        <v>0</v>
      </c>
      <c r="L256" s="12">
        <v>0</v>
      </c>
      <c r="M256" s="12">
        <v>0</v>
      </c>
      <c r="N256" s="12">
        <v>0</v>
      </c>
      <c r="O256" s="12">
        <v>0</v>
      </c>
      <c r="P256" s="12">
        <v>271618</v>
      </c>
      <c r="Q256" s="12">
        <v>0</v>
      </c>
      <c r="R256" t="s">
        <v>549</v>
      </c>
      <c r="S256">
        <v>12</v>
      </c>
      <c r="T256">
        <v>0</v>
      </c>
    </row>
    <row r="257" spans="1:20" x14ac:dyDescent="0.3">
      <c r="A257" t="s">
        <v>983</v>
      </c>
      <c r="B257">
        <v>344</v>
      </c>
      <c r="C257" t="s">
        <v>366</v>
      </c>
      <c r="D257" t="s">
        <v>367</v>
      </c>
      <c r="E257" t="s">
        <v>984</v>
      </c>
      <c r="F257" s="125" t="s">
        <v>9</v>
      </c>
      <c r="G257" s="12">
        <v>1217.2169999999999</v>
      </c>
      <c r="H257" s="12">
        <v>0</v>
      </c>
      <c r="I257" s="12">
        <v>0</v>
      </c>
      <c r="J257" s="12">
        <v>0</v>
      </c>
      <c r="K257" s="12">
        <v>46.787999999999997</v>
      </c>
      <c r="L257" s="12">
        <v>0</v>
      </c>
      <c r="M257" s="12">
        <v>0</v>
      </c>
      <c r="N257" s="12">
        <v>0</v>
      </c>
      <c r="O257" s="12">
        <v>95708</v>
      </c>
      <c r="P257" s="12">
        <v>0</v>
      </c>
      <c r="Q257" s="12">
        <v>0</v>
      </c>
      <c r="R257" t="s">
        <v>514</v>
      </c>
      <c r="S257">
        <v>20</v>
      </c>
      <c r="T257" t="s">
        <v>367</v>
      </c>
    </row>
    <row r="258" spans="1:20" x14ac:dyDescent="0.3">
      <c r="A258" t="s">
        <v>990</v>
      </c>
      <c r="B258">
        <v>242</v>
      </c>
      <c r="C258" t="s">
        <v>370</v>
      </c>
      <c r="D258" s="12" t="s">
        <v>371</v>
      </c>
      <c r="E258" s="12" t="s">
        <v>991</v>
      </c>
      <c r="F258" s="12" t="s">
        <v>4</v>
      </c>
      <c r="G258" s="12">
        <v>95.368000000000009</v>
      </c>
      <c r="H258" s="12">
        <v>0</v>
      </c>
      <c r="I258" s="12">
        <v>0</v>
      </c>
      <c r="J258" s="12">
        <v>0</v>
      </c>
      <c r="K258" s="12">
        <v>0</v>
      </c>
      <c r="L258" s="12">
        <v>0</v>
      </c>
      <c r="M258" s="12">
        <v>0</v>
      </c>
      <c r="N258" s="12">
        <v>0</v>
      </c>
      <c r="O258" s="12">
        <v>9732</v>
      </c>
      <c r="P258" s="12">
        <v>0</v>
      </c>
      <c r="Q258" s="12">
        <v>0</v>
      </c>
      <c r="R258" t="s">
        <v>514</v>
      </c>
      <c r="S258">
        <v>6</v>
      </c>
      <c r="T258" t="s">
        <v>371</v>
      </c>
    </row>
    <row r="259" spans="1:20" x14ac:dyDescent="0.3">
      <c r="A259" t="s">
        <v>992</v>
      </c>
      <c r="B259">
        <v>741</v>
      </c>
      <c r="C259" t="s">
        <v>372</v>
      </c>
      <c r="D259" t="s">
        <v>373</v>
      </c>
      <c r="E259" t="s">
        <v>993</v>
      </c>
      <c r="F259" s="12" t="s">
        <v>5</v>
      </c>
      <c r="G259" s="12">
        <v>3556.16</v>
      </c>
      <c r="H259" s="12">
        <v>0</v>
      </c>
      <c r="I259" s="12">
        <v>0</v>
      </c>
      <c r="J259" s="12">
        <v>0</v>
      </c>
      <c r="K259" s="12">
        <v>682.34299999999996</v>
      </c>
      <c r="L259" s="12">
        <v>0</v>
      </c>
      <c r="M259" s="12">
        <v>0</v>
      </c>
      <c r="N259" s="12">
        <v>0</v>
      </c>
      <c r="O259" s="12">
        <v>233684</v>
      </c>
      <c r="P259" s="12">
        <v>0</v>
      </c>
      <c r="Q259" s="12">
        <v>0</v>
      </c>
      <c r="R259" t="s">
        <v>514</v>
      </c>
      <c r="S259">
        <v>24</v>
      </c>
      <c r="T259" t="s">
        <v>373</v>
      </c>
    </row>
    <row r="260" spans="1:20" x14ac:dyDescent="0.3">
      <c r="A260" t="s">
        <v>994</v>
      </c>
      <c r="B260">
        <v>106</v>
      </c>
      <c r="C260" t="s">
        <v>374</v>
      </c>
      <c r="D260" s="12" t="s">
        <v>375</v>
      </c>
      <c r="E260" s="12" t="s">
        <v>995</v>
      </c>
      <c r="F260" s="12" t="s">
        <v>4</v>
      </c>
      <c r="G260" s="12">
        <v>45654</v>
      </c>
      <c r="H260" s="12">
        <v>0</v>
      </c>
      <c r="I260" s="12">
        <v>0</v>
      </c>
      <c r="J260" s="12">
        <v>0</v>
      </c>
      <c r="K260" s="12">
        <v>0</v>
      </c>
      <c r="L260" s="12">
        <v>0</v>
      </c>
      <c r="M260" s="12">
        <v>0</v>
      </c>
      <c r="N260" s="12">
        <v>0</v>
      </c>
      <c r="O260" s="12">
        <v>2985108</v>
      </c>
      <c r="P260" s="12">
        <v>0</v>
      </c>
      <c r="Q260" s="12">
        <v>0</v>
      </c>
      <c r="R260" t="s">
        <v>549</v>
      </c>
      <c r="S260">
        <v>12</v>
      </c>
      <c r="T260" t="s">
        <v>407</v>
      </c>
    </row>
    <row r="261" spans="1:20" x14ac:dyDescent="0.3">
      <c r="A261" t="s">
        <v>996</v>
      </c>
      <c r="B261">
        <v>106</v>
      </c>
      <c r="C261" t="s">
        <v>374</v>
      </c>
      <c r="D261" t="s">
        <v>376</v>
      </c>
      <c r="E261" t="s">
        <v>995</v>
      </c>
      <c r="F261" t="s">
        <v>4</v>
      </c>
      <c r="G261" s="12">
        <v>1143</v>
      </c>
      <c r="H261" s="12">
        <v>0</v>
      </c>
      <c r="I261" s="12">
        <v>0</v>
      </c>
      <c r="J261" s="12">
        <v>0</v>
      </c>
      <c r="K261" s="12">
        <v>0</v>
      </c>
      <c r="L261" s="12">
        <v>0</v>
      </c>
      <c r="M261" s="12">
        <v>0</v>
      </c>
      <c r="N261" s="12">
        <v>0</v>
      </c>
      <c r="O261" s="12">
        <v>96894</v>
      </c>
      <c r="P261" s="12">
        <v>0</v>
      </c>
      <c r="Q261" s="12">
        <v>0</v>
      </c>
      <c r="R261" t="s">
        <v>549</v>
      </c>
      <c r="S261">
        <v>12</v>
      </c>
      <c r="T261" t="s">
        <v>407</v>
      </c>
    </row>
    <row r="262" spans="1:20" x14ac:dyDescent="0.3">
      <c r="A262" t="s">
        <v>997</v>
      </c>
      <c r="B262">
        <v>375</v>
      </c>
      <c r="C262" t="s">
        <v>408</v>
      </c>
      <c r="D262" s="12" t="s">
        <v>409</v>
      </c>
      <c r="E262" s="12" t="s">
        <v>998</v>
      </c>
      <c r="F262" s="12" t="s">
        <v>9</v>
      </c>
      <c r="G262" s="12">
        <v>281.05200000000002</v>
      </c>
      <c r="H262" s="12">
        <v>0</v>
      </c>
      <c r="I262" s="12">
        <v>0</v>
      </c>
      <c r="J262" s="12">
        <v>0</v>
      </c>
      <c r="K262" s="12">
        <v>0</v>
      </c>
      <c r="L262" s="12">
        <v>0</v>
      </c>
      <c r="M262" s="12">
        <v>0</v>
      </c>
      <c r="N262" s="12">
        <v>0</v>
      </c>
      <c r="O262" s="12">
        <v>15653</v>
      </c>
      <c r="P262" s="12">
        <v>0</v>
      </c>
      <c r="Q262" s="12">
        <v>0</v>
      </c>
      <c r="R262" t="s">
        <v>514</v>
      </c>
      <c r="S262">
        <v>5</v>
      </c>
      <c r="T262" t="s">
        <v>409</v>
      </c>
    </row>
    <row r="263" spans="1:20" x14ac:dyDescent="0.3">
      <c r="A263" t="s">
        <v>999</v>
      </c>
      <c r="B263">
        <v>0</v>
      </c>
      <c r="C263" t="s">
        <v>1000</v>
      </c>
      <c r="D263" s="12" t="s">
        <v>1001</v>
      </c>
      <c r="E263" s="12" t="s">
        <v>995</v>
      </c>
      <c r="F263" s="12" t="s">
        <v>4</v>
      </c>
      <c r="G263" s="12">
        <v>29139</v>
      </c>
      <c r="H263" s="12">
        <v>0</v>
      </c>
      <c r="I263" s="12">
        <v>0</v>
      </c>
      <c r="J263" s="12">
        <v>0</v>
      </c>
      <c r="K263" s="12">
        <v>0</v>
      </c>
      <c r="L263" s="12">
        <v>0</v>
      </c>
      <c r="M263" s="12">
        <v>0</v>
      </c>
      <c r="N263" s="12">
        <v>0</v>
      </c>
      <c r="O263" s="12">
        <v>2295048</v>
      </c>
      <c r="P263" s="12">
        <v>0</v>
      </c>
      <c r="Q263" s="12">
        <v>0</v>
      </c>
      <c r="R263" t="s">
        <v>549</v>
      </c>
      <c r="S263">
        <v>12</v>
      </c>
      <c r="T263" t="s">
        <v>407</v>
      </c>
    </row>
    <row r="264" spans="1:20" x14ac:dyDescent="0.3">
      <c r="A264" t="s">
        <v>1002</v>
      </c>
      <c r="B264">
        <v>452</v>
      </c>
      <c r="C264" t="s">
        <v>1003</v>
      </c>
      <c r="D264" s="12" t="s">
        <v>1004</v>
      </c>
      <c r="E264" s="12" t="s">
        <v>561</v>
      </c>
      <c r="F264" s="12" t="s">
        <v>12</v>
      </c>
      <c r="G264" s="12">
        <v>348.87300000000005</v>
      </c>
      <c r="H264" s="12">
        <v>3.4709999999999996</v>
      </c>
      <c r="I264" s="12">
        <v>70619.656000000003</v>
      </c>
      <c r="J264" s="12">
        <v>0</v>
      </c>
      <c r="K264" s="12">
        <v>0</v>
      </c>
      <c r="L264" s="12">
        <v>0</v>
      </c>
      <c r="M264" s="12">
        <v>0</v>
      </c>
      <c r="N264" s="12">
        <v>0</v>
      </c>
      <c r="O264" s="12">
        <v>46242</v>
      </c>
      <c r="P264" s="12">
        <v>74</v>
      </c>
      <c r="Q264" s="296">
        <v>27981</v>
      </c>
      <c r="R264" t="s">
        <v>549</v>
      </c>
      <c r="S264">
        <v>28</v>
      </c>
      <c r="T264">
        <v>0</v>
      </c>
    </row>
    <row r="265" spans="1:20" x14ac:dyDescent="0.3">
      <c r="A265" t="s">
        <v>987</v>
      </c>
      <c r="B265">
        <v>0</v>
      </c>
      <c r="C265" t="s">
        <v>988</v>
      </c>
      <c r="D265" s="12" t="s">
        <v>989</v>
      </c>
      <c r="E265" s="12" t="s">
        <v>561</v>
      </c>
      <c r="F265" s="12" t="s">
        <v>12</v>
      </c>
      <c r="G265" s="12">
        <v>292</v>
      </c>
      <c r="H265" s="12">
        <v>0</v>
      </c>
      <c r="I265" s="12">
        <v>73660</v>
      </c>
      <c r="J265" s="12">
        <v>0</v>
      </c>
      <c r="K265" s="12">
        <v>0</v>
      </c>
      <c r="L265" s="12">
        <v>0</v>
      </c>
      <c r="M265" s="12">
        <v>0</v>
      </c>
      <c r="N265" s="12">
        <v>0</v>
      </c>
      <c r="O265" s="12">
        <v>10080</v>
      </c>
      <c r="P265" s="12">
        <v>0</v>
      </c>
      <c r="Q265" s="12">
        <v>23375</v>
      </c>
      <c r="R265" t="s">
        <v>549</v>
      </c>
      <c r="S265">
        <v>24</v>
      </c>
      <c r="T265">
        <v>0</v>
      </c>
    </row>
    <row r="266" spans="1:20" x14ac:dyDescent="0.3">
      <c r="A266" t="s">
        <v>1005</v>
      </c>
      <c r="B266">
        <v>663</v>
      </c>
      <c r="C266" t="s">
        <v>377</v>
      </c>
      <c r="D266" s="12" t="s">
        <v>378</v>
      </c>
      <c r="E266" s="12" t="s">
        <v>1006</v>
      </c>
      <c r="F266" s="12" t="s">
        <v>14</v>
      </c>
      <c r="G266" s="12">
        <v>344.70000000000005</v>
      </c>
      <c r="H266" s="12">
        <v>0</v>
      </c>
      <c r="I266" s="12">
        <v>0</v>
      </c>
      <c r="J266" s="12">
        <v>0</v>
      </c>
      <c r="K266" s="12">
        <v>0</v>
      </c>
      <c r="L266" s="12">
        <v>0</v>
      </c>
      <c r="M266" s="12">
        <v>0</v>
      </c>
      <c r="N266" s="12">
        <v>0</v>
      </c>
      <c r="O266" s="12">
        <v>41290</v>
      </c>
      <c r="P266" s="12">
        <v>0</v>
      </c>
      <c r="Q266" s="12">
        <v>0</v>
      </c>
      <c r="R266" t="s">
        <v>514</v>
      </c>
      <c r="S266">
        <v>6</v>
      </c>
      <c r="T266" t="s">
        <v>378</v>
      </c>
    </row>
    <row r="267" spans="1:20" x14ac:dyDescent="0.3">
      <c r="A267" t="s">
        <v>1007</v>
      </c>
      <c r="B267">
        <v>0</v>
      </c>
      <c r="C267" t="s">
        <v>1008</v>
      </c>
      <c r="D267" s="12" t="s">
        <v>1009</v>
      </c>
      <c r="E267" s="12" t="s">
        <v>995</v>
      </c>
      <c r="F267" s="24" t="s">
        <v>4</v>
      </c>
      <c r="G267" s="12">
        <v>16291</v>
      </c>
      <c r="H267" s="12">
        <v>0</v>
      </c>
      <c r="I267" s="12">
        <v>0</v>
      </c>
      <c r="J267" s="12">
        <v>0</v>
      </c>
      <c r="K267" s="12">
        <v>0</v>
      </c>
      <c r="L267" s="12">
        <v>0</v>
      </c>
      <c r="M267" s="12">
        <v>0</v>
      </c>
      <c r="N267" s="12">
        <v>0</v>
      </c>
      <c r="O267" s="12">
        <v>470694</v>
      </c>
      <c r="P267" s="12">
        <v>0</v>
      </c>
      <c r="Q267" s="12">
        <v>0</v>
      </c>
      <c r="R267" t="s">
        <v>549</v>
      </c>
      <c r="S267">
        <v>12</v>
      </c>
      <c r="T267" t="s">
        <v>407</v>
      </c>
    </row>
    <row r="268" spans="1:20" x14ac:dyDescent="0.3">
      <c r="A268" t="s">
        <v>1010</v>
      </c>
      <c r="B268">
        <v>409</v>
      </c>
      <c r="C268" t="s">
        <v>379</v>
      </c>
      <c r="D268" s="12" t="s">
        <v>380</v>
      </c>
      <c r="E268" s="12" t="s">
        <v>1245</v>
      </c>
      <c r="F268" s="12" t="s">
        <v>5</v>
      </c>
      <c r="G268" s="12">
        <v>891.80700000000002</v>
      </c>
      <c r="H268" s="12">
        <v>0</v>
      </c>
      <c r="I268" s="12">
        <v>0</v>
      </c>
      <c r="J268" s="12">
        <v>0</v>
      </c>
      <c r="K268" s="12">
        <v>0</v>
      </c>
      <c r="L268" s="12">
        <v>0</v>
      </c>
      <c r="M268" s="12">
        <v>0</v>
      </c>
      <c r="N268" s="12">
        <v>0</v>
      </c>
      <c r="O268" s="12">
        <v>65035</v>
      </c>
      <c r="P268" s="12">
        <v>0</v>
      </c>
      <c r="Q268" s="12">
        <v>0</v>
      </c>
      <c r="R268" t="s">
        <v>514</v>
      </c>
      <c r="S268">
        <v>12</v>
      </c>
      <c r="T268" t="e">
        <v>#N/A</v>
      </c>
    </row>
    <row r="269" spans="1:20" x14ac:dyDescent="0.3">
      <c r="A269" t="s">
        <v>1012</v>
      </c>
      <c r="B269">
        <v>111</v>
      </c>
      <c r="C269" t="s">
        <v>1364</v>
      </c>
      <c r="D269" s="12" t="s">
        <v>382</v>
      </c>
      <c r="E269" s="12" t="s">
        <v>825</v>
      </c>
      <c r="F269" s="12" t="s">
        <v>13</v>
      </c>
      <c r="G269" s="12">
        <v>520</v>
      </c>
      <c r="H269" s="12">
        <v>0</v>
      </c>
      <c r="I269" s="12">
        <v>0</v>
      </c>
      <c r="J269" s="12">
        <v>0</v>
      </c>
      <c r="K269" s="12">
        <v>0</v>
      </c>
      <c r="L269" s="12">
        <v>0</v>
      </c>
      <c r="M269" s="12">
        <v>0</v>
      </c>
      <c r="N269" s="12">
        <v>0</v>
      </c>
      <c r="O269" s="12">
        <v>42168</v>
      </c>
      <c r="P269" s="12">
        <v>0</v>
      </c>
      <c r="Q269" s="12">
        <v>0</v>
      </c>
      <c r="R269" t="s">
        <v>549</v>
      </c>
      <c r="S269">
        <v>12</v>
      </c>
      <c r="T269" t="s">
        <v>930</v>
      </c>
    </row>
    <row r="270" spans="1:20" x14ac:dyDescent="0.3">
      <c r="A270" t="s">
        <v>1380</v>
      </c>
      <c r="B270">
        <v>160</v>
      </c>
      <c r="C270" t="s">
        <v>201</v>
      </c>
      <c r="D270" s="12" t="s">
        <v>758</v>
      </c>
      <c r="E270" s="12" t="s">
        <v>757</v>
      </c>
      <c r="F270" s="125" t="s">
        <v>7</v>
      </c>
      <c r="G270" s="12">
        <v>8392.1220000000012</v>
      </c>
      <c r="H270" s="12">
        <v>0</v>
      </c>
      <c r="I270" s="12">
        <v>0</v>
      </c>
      <c r="J270" s="12">
        <v>19077.682000000001</v>
      </c>
      <c r="K270" s="12">
        <v>0</v>
      </c>
      <c r="L270" s="12">
        <v>0</v>
      </c>
      <c r="M270" s="12">
        <v>0</v>
      </c>
      <c r="N270" s="12">
        <v>0</v>
      </c>
      <c r="O270" s="12">
        <v>613274</v>
      </c>
      <c r="P270" s="12">
        <v>0</v>
      </c>
      <c r="Q270" s="12">
        <v>0</v>
      </c>
      <c r="R270" t="s">
        <v>514</v>
      </c>
      <c r="S270">
        <v>24</v>
      </c>
      <c r="T270" t="s">
        <v>758</v>
      </c>
    </row>
    <row r="271" spans="1:20" x14ac:dyDescent="0.3">
      <c r="D271" s="12"/>
      <c r="E271" s="12"/>
      <c r="F271" s="12"/>
      <c r="G271" s="12"/>
      <c r="H271" s="12"/>
      <c r="I271" s="12"/>
      <c r="J271" s="12"/>
      <c r="K271" s="12"/>
      <c r="L271" s="12"/>
    </row>
    <row r="272" spans="1:20" x14ac:dyDescent="0.3">
      <c r="D272" s="12"/>
      <c r="E272" s="12"/>
      <c r="F272" s="12"/>
      <c r="G272" s="12"/>
      <c r="H272" s="12"/>
      <c r="I272" s="12"/>
      <c r="J272" s="12"/>
      <c r="K272" s="12"/>
      <c r="L272" s="12"/>
      <c r="Q272" s="294"/>
    </row>
    <row r="273" spans="4:12" x14ac:dyDescent="0.3">
      <c r="D273" s="12"/>
      <c r="E273" s="12"/>
      <c r="F273" s="12"/>
      <c r="G273" s="12"/>
      <c r="H273" s="12"/>
      <c r="I273" s="12"/>
      <c r="J273" s="12"/>
      <c r="K273" s="12"/>
      <c r="L273" s="330"/>
    </row>
    <row r="274" spans="4:12" x14ac:dyDescent="0.3">
      <c r="D274" s="12"/>
      <c r="E274" s="12"/>
      <c r="F274" s="12"/>
      <c r="G274" s="12"/>
      <c r="H274" s="12"/>
      <c r="I274" s="12"/>
      <c r="J274" s="12"/>
      <c r="K274" s="12"/>
      <c r="L274" s="12"/>
    </row>
    <row r="275" spans="4:12" x14ac:dyDescent="0.3">
      <c r="D275" s="12"/>
      <c r="E275" s="12"/>
      <c r="F275" s="12"/>
      <c r="G275" s="12"/>
      <c r="H275" s="12"/>
      <c r="I275" s="12"/>
      <c r="J275" s="12"/>
      <c r="K275" s="12"/>
      <c r="L275" s="12"/>
    </row>
    <row r="276" spans="4:12" x14ac:dyDescent="0.3">
      <c r="D276" s="12"/>
      <c r="E276" s="12"/>
      <c r="F276" s="12"/>
      <c r="G276" s="12"/>
      <c r="H276" s="12"/>
      <c r="I276" s="12"/>
      <c r="J276" s="12"/>
      <c r="K276" s="12"/>
      <c r="L276" s="12"/>
    </row>
    <row r="277" spans="4:12" x14ac:dyDescent="0.3">
      <c r="D277" s="12"/>
      <c r="E277" s="12"/>
      <c r="F277" s="12"/>
      <c r="G277" s="12"/>
      <c r="H277" s="12"/>
      <c r="I277" s="12"/>
      <c r="J277" s="12"/>
      <c r="K277" s="12"/>
      <c r="L277" s="12"/>
    </row>
    <row r="278" spans="4:12" x14ac:dyDescent="0.3">
      <c r="D278" s="12"/>
      <c r="E278" s="12"/>
      <c r="F278" s="12"/>
      <c r="G278" s="12"/>
      <c r="H278" s="12"/>
      <c r="I278" s="12"/>
      <c r="J278" s="12"/>
      <c r="K278" s="12"/>
      <c r="L278" s="12"/>
    </row>
    <row r="279" spans="4:12" x14ac:dyDescent="0.3">
      <c r="D279" s="12"/>
      <c r="E279" s="12"/>
      <c r="F279" s="12"/>
      <c r="G279" s="12"/>
      <c r="H279" s="12"/>
      <c r="I279" s="12"/>
      <c r="J279" s="12"/>
      <c r="K279" s="12"/>
      <c r="L279" s="12"/>
    </row>
    <row r="280" spans="4:12" x14ac:dyDescent="0.3">
      <c r="D280" s="12"/>
      <c r="E280" s="12"/>
      <c r="F280" s="12"/>
      <c r="G280" s="12"/>
      <c r="H280" s="12"/>
      <c r="I280" s="12"/>
      <c r="J280" s="12"/>
      <c r="K280" s="12"/>
      <c r="L280" s="12"/>
    </row>
    <row r="281" spans="4:12" x14ac:dyDescent="0.3">
      <c r="G281" s="12"/>
      <c r="H281" s="12"/>
      <c r="I281" s="12"/>
      <c r="J281" s="12"/>
      <c r="K281" s="12"/>
      <c r="L281" s="12"/>
    </row>
    <row r="282" spans="4:12" x14ac:dyDescent="0.3">
      <c r="G282" s="12"/>
      <c r="H282" s="12"/>
      <c r="I282" s="12"/>
      <c r="J282" s="12"/>
      <c r="K282" s="12"/>
      <c r="L282" s="12"/>
    </row>
    <row r="283" spans="4:12" x14ac:dyDescent="0.3">
      <c r="G283" s="12"/>
      <c r="H283" s="12"/>
      <c r="I283" s="12"/>
      <c r="J283" s="12"/>
      <c r="K283" s="12"/>
      <c r="L283" s="12"/>
    </row>
  </sheetData>
  <sortState xmlns:xlrd2="http://schemas.microsoft.com/office/spreadsheetml/2017/richdata2" ref="A6:U270">
    <sortCondition ref="F6:F270"/>
    <sortCondition ref="E6:E270"/>
    <sortCondition ref="D6:D270"/>
  </sortState>
  <conditionalFormatting sqref="A1:A1048576">
    <cfRule type="duplicateValues" dxfId="90" priority="63"/>
  </conditionalFormatting>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401"/>
  <sheetViews>
    <sheetView zoomScaleNormal="100" workbookViewId="0">
      <pane xSplit="3" ySplit="7" topLeftCell="D8" activePane="bottomRight" state="frozen"/>
      <selection pane="topRight"/>
      <selection pane="bottomLeft"/>
      <selection pane="bottomRight" activeCell="A2" sqref="A2"/>
    </sheetView>
  </sheetViews>
  <sheetFormatPr defaultRowHeight="14.4" x14ac:dyDescent="0.3"/>
  <cols>
    <col min="1" max="1" width="13" style="125" customWidth="1"/>
    <col min="2" max="2" width="9.21875" style="125" customWidth="1"/>
    <col min="3" max="3" width="27.5546875" customWidth="1"/>
    <col min="4" max="4" width="27.77734375" customWidth="1"/>
    <col min="5" max="5" width="13.5546875" customWidth="1"/>
    <col min="6" max="6" width="17.33203125" style="125" customWidth="1"/>
    <col min="7" max="7" width="10.21875" style="125" customWidth="1"/>
    <col min="8" max="8" width="8.44140625" style="125" customWidth="1"/>
    <col min="9" max="9" width="10.6640625" style="125" customWidth="1"/>
    <col min="10" max="10" width="10.109375" style="157" customWidth="1"/>
    <col min="11" max="11" width="11.33203125" style="157" customWidth="1"/>
    <col min="12" max="12" width="10.88671875" style="64" customWidth="1"/>
    <col min="13" max="13" width="12.21875" style="244" customWidth="1"/>
    <col min="14" max="14" width="11.88671875" style="243" customWidth="1"/>
    <col min="15" max="15" width="11.5546875" style="158" customWidth="1"/>
    <col min="16" max="16" width="12.6640625" style="159" customWidth="1"/>
    <col min="17" max="17" width="17.5546875" style="159" customWidth="1"/>
    <col min="18" max="18" width="8.5546875" style="125" customWidth="1"/>
    <col min="19" max="19" width="10.44140625" style="125" customWidth="1"/>
    <col min="20" max="20" width="10.88671875" bestFit="1" customWidth="1"/>
  </cols>
  <sheetData>
    <row r="1" spans="1:20" ht="15.6" x14ac:dyDescent="0.3">
      <c r="A1" s="349" t="s">
        <v>2512</v>
      </c>
      <c r="B1" s="350"/>
      <c r="C1" s="350"/>
      <c r="D1" s="350"/>
    </row>
    <row r="2" spans="1:20" x14ac:dyDescent="0.3">
      <c r="A2" s="72" t="s">
        <v>2667</v>
      </c>
      <c r="F2"/>
      <c r="G2"/>
    </row>
    <row r="3" spans="1:20" x14ac:dyDescent="0.3">
      <c r="A3" s="392" t="s">
        <v>2669</v>
      </c>
      <c r="F3"/>
      <c r="G3"/>
    </row>
    <row r="4" spans="1:20" x14ac:dyDescent="0.3">
      <c r="A4" s="126" t="s">
        <v>1016</v>
      </c>
    </row>
    <row r="5" spans="1:20" x14ac:dyDescent="0.3">
      <c r="A5" s="126" t="s">
        <v>2534</v>
      </c>
    </row>
    <row r="6" spans="1:20" x14ac:dyDescent="0.3">
      <c r="A6" s="126"/>
    </row>
    <row r="7" spans="1:20" s="124" customFormat="1" ht="63" customHeight="1" x14ac:dyDescent="0.3">
      <c r="A7" s="123" t="s">
        <v>1388</v>
      </c>
      <c r="B7" s="123" t="s">
        <v>1338</v>
      </c>
      <c r="C7" s="123" t="s">
        <v>52</v>
      </c>
      <c r="D7" s="123" t="s">
        <v>53</v>
      </c>
      <c r="E7" s="123" t="s">
        <v>530</v>
      </c>
      <c r="F7" s="123" t="s">
        <v>531</v>
      </c>
      <c r="G7" s="123" t="s">
        <v>415</v>
      </c>
      <c r="H7" s="123" t="s">
        <v>416</v>
      </c>
      <c r="I7" s="123" t="s">
        <v>2665</v>
      </c>
      <c r="J7" s="123" t="s">
        <v>417</v>
      </c>
      <c r="K7" s="123" t="s">
        <v>1018</v>
      </c>
      <c r="L7" s="123" t="s">
        <v>418</v>
      </c>
      <c r="M7" s="123" t="s">
        <v>419</v>
      </c>
      <c r="N7" s="123" t="s">
        <v>420</v>
      </c>
      <c r="O7" s="123" t="s">
        <v>421</v>
      </c>
      <c r="P7" s="123" t="s">
        <v>2666</v>
      </c>
      <c r="Q7" s="155" t="s">
        <v>2695</v>
      </c>
      <c r="R7" s="123" t="s">
        <v>536</v>
      </c>
      <c r="S7" s="123" t="s">
        <v>537</v>
      </c>
      <c r="T7" s="123" t="s">
        <v>59</v>
      </c>
    </row>
    <row r="8" spans="1:20" x14ac:dyDescent="0.3">
      <c r="A8" s="125" t="s">
        <v>2397</v>
      </c>
      <c r="C8" t="s">
        <v>1261</v>
      </c>
      <c r="D8" t="s">
        <v>1262</v>
      </c>
      <c r="E8" t="s">
        <v>561</v>
      </c>
      <c r="F8" s="125" t="s">
        <v>12</v>
      </c>
      <c r="G8" s="125" t="s">
        <v>429</v>
      </c>
      <c r="H8" s="125" t="s">
        <v>426</v>
      </c>
      <c r="I8" s="396"/>
      <c r="J8" s="396"/>
      <c r="K8" s="396"/>
      <c r="L8" s="396"/>
      <c r="M8" s="416"/>
      <c r="N8" s="415"/>
      <c r="O8" s="415"/>
      <c r="P8" s="398"/>
      <c r="Q8" s="220"/>
      <c r="T8" t="s">
        <v>2126</v>
      </c>
    </row>
    <row r="9" spans="1:20" x14ac:dyDescent="0.3">
      <c r="A9" s="125" t="s">
        <v>2397</v>
      </c>
      <c r="C9" t="s">
        <v>1261</v>
      </c>
      <c r="D9" t="s">
        <v>1262</v>
      </c>
      <c r="E9" t="s">
        <v>561</v>
      </c>
      <c r="F9" s="125" t="s">
        <v>12</v>
      </c>
      <c r="G9" s="125" t="s">
        <v>429</v>
      </c>
      <c r="H9" s="125" t="s">
        <v>423</v>
      </c>
      <c r="I9" s="396"/>
      <c r="J9" s="396"/>
      <c r="K9" s="396"/>
      <c r="L9" s="396"/>
      <c r="M9" s="416"/>
      <c r="N9" s="415"/>
      <c r="O9" s="415"/>
      <c r="P9" s="398"/>
      <c r="Q9" s="220"/>
      <c r="T9" t="s">
        <v>2126</v>
      </c>
    </row>
    <row r="10" spans="1:20" x14ac:dyDescent="0.3">
      <c r="A10" s="125" t="s">
        <v>2411</v>
      </c>
      <c r="B10" s="125">
        <v>449</v>
      </c>
      <c r="C10" t="s">
        <v>60</v>
      </c>
      <c r="D10" t="s">
        <v>61</v>
      </c>
      <c r="E10" t="s">
        <v>539</v>
      </c>
      <c r="F10" s="125" t="s">
        <v>8</v>
      </c>
      <c r="G10" s="125" t="s">
        <v>422</v>
      </c>
      <c r="H10" s="125" t="s">
        <v>423</v>
      </c>
      <c r="I10" s="396">
        <v>286.83100000000002</v>
      </c>
      <c r="J10" s="396">
        <v>24270</v>
      </c>
      <c r="K10" s="396" t="s">
        <v>1390</v>
      </c>
      <c r="L10" s="396">
        <v>3349.26</v>
      </c>
      <c r="M10" s="416">
        <v>2.42</v>
      </c>
      <c r="N10" s="415">
        <v>11.818335393489905</v>
      </c>
      <c r="O10" s="415">
        <v>0.20476656986169556</v>
      </c>
      <c r="P10" s="398">
        <v>0.13800000000000001</v>
      </c>
      <c r="Q10" s="220" t="s">
        <v>514</v>
      </c>
      <c r="R10" s="125">
        <v>12</v>
      </c>
      <c r="S10" s="125" t="s">
        <v>61</v>
      </c>
    </row>
    <row r="11" spans="1:20" x14ac:dyDescent="0.3">
      <c r="A11" s="125" t="s">
        <v>2421</v>
      </c>
      <c r="B11" s="125">
        <v>412</v>
      </c>
      <c r="C11" t="s">
        <v>62</v>
      </c>
      <c r="D11" t="s">
        <v>63</v>
      </c>
      <c r="E11" t="s">
        <v>541</v>
      </c>
      <c r="F11" s="125" t="s">
        <v>9</v>
      </c>
      <c r="G11" s="125" t="s">
        <v>422</v>
      </c>
      <c r="H11" s="125" t="s">
        <v>423</v>
      </c>
      <c r="I11" s="396">
        <v>2003.7009999999998</v>
      </c>
      <c r="J11" s="396">
        <v>143144</v>
      </c>
      <c r="K11" s="396" t="s">
        <v>1390</v>
      </c>
      <c r="L11" s="396">
        <v>19753.872000000003</v>
      </c>
      <c r="M11" s="416">
        <v>0</v>
      </c>
      <c r="N11" s="415">
        <v>13.997799418767114</v>
      </c>
      <c r="O11" s="415">
        <v>0</v>
      </c>
      <c r="P11" s="398">
        <v>0.13800000000000001</v>
      </c>
      <c r="Q11" s="220" t="s">
        <v>514</v>
      </c>
      <c r="R11" s="125">
        <v>12</v>
      </c>
      <c r="S11" s="125" t="s">
        <v>63</v>
      </c>
    </row>
    <row r="12" spans="1:20" x14ac:dyDescent="0.3">
      <c r="A12" s="125" t="s">
        <v>2422</v>
      </c>
      <c r="B12" s="125">
        <v>635</v>
      </c>
      <c r="C12" t="s">
        <v>64</v>
      </c>
      <c r="D12" t="s">
        <v>65</v>
      </c>
      <c r="E12" t="s">
        <v>543</v>
      </c>
      <c r="F12" s="125" t="s">
        <v>9</v>
      </c>
      <c r="G12" s="125" t="s">
        <v>422</v>
      </c>
      <c r="H12" s="125" t="s">
        <v>423</v>
      </c>
      <c r="I12" s="396">
        <v>224.69400000000002</v>
      </c>
      <c r="J12" s="396">
        <v>17068</v>
      </c>
      <c r="K12" s="396" t="s">
        <v>1390</v>
      </c>
      <c r="L12" s="396">
        <v>2355.384</v>
      </c>
      <c r="M12" s="416">
        <v>0</v>
      </c>
      <c r="N12" s="415">
        <v>13.164635575345677</v>
      </c>
      <c r="O12" s="415">
        <v>0</v>
      </c>
      <c r="P12" s="398">
        <v>0.13800000000000001</v>
      </c>
      <c r="Q12" s="220" t="s">
        <v>514</v>
      </c>
      <c r="R12" s="125">
        <v>12</v>
      </c>
      <c r="S12" s="125" t="s">
        <v>65</v>
      </c>
    </row>
    <row r="13" spans="1:20" x14ac:dyDescent="0.3">
      <c r="A13" s="125" t="s">
        <v>2423</v>
      </c>
      <c r="B13" s="125">
        <v>293</v>
      </c>
      <c r="C13" t="s">
        <v>66</v>
      </c>
      <c r="D13" t="s">
        <v>67</v>
      </c>
      <c r="E13" t="s">
        <v>545</v>
      </c>
      <c r="F13" s="125" t="s">
        <v>4</v>
      </c>
      <c r="G13" s="125" t="s">
        <v>424</v>
      </c>
      <c r="H13" s="125" t="s">
        <v>425</v>
      </c>
      <c r="I13" s="396">
        <v>168.137</v>
      </c>
      <c r="J13" s="396">
        <v>0</v>
      </c>
      <c r="K13" s="396"/>
      <c r="L13" s="396">
        <v>0</v>
      </c>
      <c r="M13" s="416">
        <v>0</v>
      </c>
      <c r="N13" s="415" t="s">
        <v>2108</v>
      </c>
      <c r="O13" s="415" t="s">
        <v>2108</v>
      </c>
      <c r="P13" s="398">
        <v>0</v>
      </c>
      <c r="Q13" s="220" t="s">
        <v>514</v>
      </c>
      <c r="R13" s="125">
        <v>12</v>
      </c>
      <c r="S13" s="125" t="s">
        <v>67</v>
      </c>
    </row>
    <row r="14" spans="1:20" x14ac:dyDescent="0.3">
      <c r="A14" s="125" t="s">
        <v>2423</v>
      </c>
      <c r="B14" s="125">
        <v>293</v>
      </c>
      <c r="C14" t="s">
        <v>66</v>
      </c>
      <c r="D14" t="s">
        <v>67</v>
      </c>
      <c r="E14" t="s">
        <v>545</v>
      </c>
      <c r="F14" s="125" t="s">
        <v>4</v>
      </c>
      <c r="G14" s="125" t="s">
        <v>422</v>
      </c>
      <c r="H14" s="125" t="s">
        <v>423</v>
      </c>
      <c r="I14" s="396">
        <v>515.40499999999997</v>
      </c>
      <c r="J14" s="396">
        <v>43356</v>
      </c>
      <c r="K14" s="396" t="s">
        <v>1390</v>
      </c>
      <c r="L14" s="396">
        <v>5983.1280000000006</v>
      </c>
      <c r="M14" s="416">
        <v>0</v>
      </c>
      <c r="N14" s="415">
        <v>11.887743334255928</v>
      </c>
      <c r="O14" s="415">
        <v>0</v>
      </c>
      <c r="P14" s="398">
        <v>0.13800000000000001</v>
      </c>
      <c r="Q14" s="220" t="s">
        <v>514</v>
      </c>
      <c r="R14" s="125">
        <v>12</v>
      </c>
      <c r="S14" s="125" t="s">
        <v>67</v>
      </c>
    </row>
    <row r="15" spans="1:20" x14ac:dyDescent="0.3">
      <c r="A15" s="125" t="s">
        <v>2424</v>
      </c>
      <c r="B15" s="125">
        <v>1</v>
      </c>
      <c r="C15" t="s">
        <v>1304</v>
      </c>
      <c r="D15" t="s">
        <v>69</v>
      </c>
      <c r="E15" t="s">
        <v>548</v>
      </c>
      <c r="F15" s="125" t="s">
        <v>13</v>
      </c>
      <c r="G15" s="125" t="s">
        <v>424</v>
      </c>
      <c r="H15" s="125" t="s">
        <v>425</v>
      </c>
      <c r="I15" s="396">
        <v>25983.000000000004</v>
      </c>
      <c r="J15" s="396">
        <v>0</v>
      </c>
      <c r="K15" s="396"/>
      <c r="L15" s="396">
        <v>0</v>
      </c>
      <c r="M15" s="416"/>
      <c r="N15" s="417" t="s">
        <v>2108</v>
      </c>
      <c r="O15" s="415" t="s">
        <v>2108</v>
      </c>
      <c r="P15" s="398">
        <v>0</v>
      </c>
      <c r="Q15" s="220" t="s">
        <v>514</v>
      </c>
      <c r="R15" s="125">
        <v>6</v>
      </c>
      <c r="S15" s="125" t="s">
        <v>550</v>
      </c>
    </row>
    <row r="16" spans="1:20" x14ac:dyDescent="0.3">
      <c r="A16" s="125" t="s">
        <v>2425</v>
      </c>
      <c r="B16" s="125">
        <v>1</v>
      </c>
      <c r="C16" t="s">
        <v>1304</v>
      </c>
      <c r="D16" t="s">
        <v>71</v>
      </c>
      <c r="E16" t="s">
        <v>548</v>
      </c>
      <c r="F16" s="125" t="s">
        <v>13</v>
      </c>
      <c r="G16" s="125" t="s">
        <v>422</v>
      </c>
      <c r="H16" s="125" t="s">
        <v>426</v>
      </c>
      <c r="I16" s="396">
        <v>-326</v>
      </c>
      <c r="J16" s="396">
        <v>14742</v>
      </c>
      <c r="K16" s="396" t="s">
        <v>1390</v>
      </c>
      <c r="L16" s="396">
        <v>2034.3960000000002</v>
      </c>
      <c r="M16" s="416">
        <v>3.8466666666666662</v>
      </c>
      <c r="N16" s="417">
        <v>-22.113688780355446</v>
      </c>
      <c r="O16" s="415">
        <v>-0.17394957055214724</v>
      </c>
      <c r="P16" s="398">
        <v>0.13800000000000001</v>
      </c>
      <c r="Q16" s="220" t="s">
        <v>514</v>
      </c>
      <c r="R16" s="125">
        <v>3</v>
      </c>
      <c r="S16" s="125" t="s">
        <v>550</v>
      </c>
    </row>
    <row r="17" spans="1:20" x14ac:dyDescent="0.3">
      <c r="A17" s="125" t="s">
        <v>2425</v>
      </c>
      <c r="B17" s="125">
        <v>1</v>
      </c>
      <c r="C17" t="s">
        <v>1304</v>
      </c>
      <c r="D17" t="s">
        <v>71</v>
      </c>
      <c r="E17" t="s">
        <v>548</v>
      </c>
      <c r="F17" s="125" t="s">
        <v>13</v>
      </c>
      <c r="G17" s="125" t="s">
        <v>422</v>
      </c>
      <c r="H17" s="125" t="s">
        <v>423</v>
      </c>
      <c r="I17" s="396">
        <v>-28</v>
      </c>
      <c r="J17" s="396">
        <v>1134</v>
      </c>
      <c r="K17" s="396" t="s">
        <v>1390</v>
      </c>
      <c r="L17" s="396">
        <v>156.49200000000002</v>
      </c>
      <c r="M17" s="416">
        <v>3.9783333333333331</v>
      </c>
      <c r="N17" s="417">
        <v>-24.691358024691358</v>
      </c>
      <c r="O17" s="415">
        <v>-0.1611225</v>
      </c>
      <c r="P17" s="398">
        <v>0.13800000000000001</v>
      </c>
      <c r="Q17" s="220" t="s">
        <v>514</v>
      </c>
      <c r="R17" s="125">
        <v>12</v>
      </c>
      <c r="S17" s="125" t="s">
        <v>550</v>
      </c>
    </row>
    <row r="18" spans="1:20" x14ac:dyDescent="0.3">
      <c r="A18" s="125" t="s">
        <v>2426</v>
      </c>
      <c r="B18" s="125">
        <v>1</v>
      </c>
      <c r="C18" t="s">
        <v>1304</v>
      </c>
      <c r="D18" t="s">
        <v>72</v>
      </c>
      <c r="E18" t="s">
        <v>548</v>
      </c>
      <c r="F18" s="125" t="s">
        <v>13</v>
      </c>
      <c r="G18" s="125" t="s">
        <v>424</v>
      </c>
      <c r="H18" s="125" t="s">
        <v>425</v>
      </c>
      <c r="I18" s="396">
        <v>5419</v>
      </c>
      <c r="J18" s="396">
        <v>0</v>
      </c>
      <c r="K18" s="396"/>
      <c r="L18" s="396">
        <v>0</v>
      </c>
      <c r="M18" s="416"/>
      <c r="N18" s="417" t="s">
        <v>2108</v>
      </c>
      <c r="O18" s="415" t="s">
        <v>2108</v>
      </c>
      <c r="P18" s="398">
        <v>0</v>
      </c>
      <c r="Q18" s="220" t="s">
        <v>514</v>
      </c>
      <c r="R18" s="125">
        <v>12</v>
      </c>
      <c r="S18" s="125" t="s">
        <v>550</v>
      </c>
    </row>
    <row r="19" spans="1:20" x14ac:dyDescent="0.3">
      <c r="A19" s="125" t="s">
        <v>2426</v>
      </c>
      <c r="B19" s="125">
        <v>1</v>
      </c>
      <c r="C19" t="s">
        <v>1304</v>
      </c>
      <c r="D19" t="s">
        <v>72</v>
      </c>
      <c r="E19" t="s">
        <v>548</v>
      </c>
      <c r="F19" s="125" t="s">
        <v>13</v>
      </c>
      <c r="G19" s="125" t="s">
        <v>422</v>
      </c>
      <c r="H19" s="125" t="s">
        <v>423</v>
      </c>
      <c r="I19" s="396">
        <v>5</v>
      </c>
      <c r="J19" s="396">
        <v>378</v>
      </c>
      <c r="K19" s="396" t="s">
        <v>1390</v>
      </c>
      <c r="L19" s="396">
        <v>52.164000000000001</v>
      </c>
      <c r="M19" s="416">
        <v>2.5566666666666666</v>
      </c>
      <c r="N19" s="417">
        <v>13.227513227513228</v>
      </c>
      <c r="O19" s="415">
        <v>0.19328399999999998</v>
      </c>
      <c r="P19" s="398">
        <v>0.13800000000000001</v>
      </c>
      <c r="Q19" s="220" t="s">
        <v>514</v>
      </c>
      <c r="R19" s="125">
        <v>12</v>
      </c>
      <c r="S19" s="125" t="s">
        <v>550</v>
      </c>
    </row>
    <row r="20" spans="1:20" x14ac:dyDescent="0.3">
      <c r="A20" s="125" t="s">
        <v>2427</v>
      </c>
      <c r="B20" s="125">
        <v>1</v>
      </c>
      <c r="C20" t="s">
        <v>1304</v>
      </c>
      <c r="D20" t="s">
        <v>558</v>
      </c>
      <c r="E20" t="s">
        <v>548</v>
      </c>
      <c r="F20" s="125" t="s">
        <v>13</v>
      </c>
      <c r="G20" s="125" t="s">
        <v>422</v>
      </c>
      <c r="H20" s="125" t="s">
        <v>426</v>
      </c>
      <c r="I20" s="396">
        <v>-125</v>
      </c>
      <c r="J20" s="396">
        <v>17472</v>
      </c>
      <c r="K20" s="396" t="s">
        <v>1390</v>
      </c>
      <c r="L20" s="396">
        <v>2411.1360000000004</v>
      </c>
      <c r="M20" s="416">
        <v>2.2499999999999996</v>
      </c>
      <c r="N20" s="417">
        <v>-7.1543040293040292</v>
      </c>
      <c r="O20" s="415">
        <v>-0.31449599999999994</v>
      </c>
      <c r="P20" s="398">
        <v>0.13800000000000001</v>
      </c>
      <c r="Q20" s="220" t="s">
        <v>514</v>
      </c>
      <c r="R20" s="125">
        <v>12</v>
      </c>
      <c r="S20" s="125" t="s">
        <v>550</v>
      </c>
    </row>
    <row r="21" spans="1:20" x14ac:dyDescent="0.3">
      <c r="A21" s="125" t="s">
        <v>2398</v>
      </c>
      <c r="B21" s="125">
        <v>1</v>
      </c>
      <c r="C21" t="s">
        <v>1304</v>
      </c>
      <c r="D21" t="s">
        <v>547</v>
      </c>
      <c r="E21" t="s">
        <v>548</v>
      </c>
      <c r="F21" s="125" t="s">
        <v>13</v>
      </c>
      <c r="G21" s="125" t="s">
        <v>424</v>
      </c>
      <c r="H21" s="125" t="s">
        <v>425</v>
      </c>
      <c r="I21" s="396">
        <v>87445.999999999985</v>
      </c>
      <c r="J21" s="396">
        <v>0</v>
      </c>
      <c r="K21" s="396"/>
      <c r="L21" s="396">
        <v>0</v>
      </c>
      <c r="M21" s="416"/>
      <c r="N21" s="417" t="s">
        <v>2108</v>
      </c>
      <c r="O21" s="415"/>
      <c r="P21" s="398">
        <v>0</v>
      </c>
      <c r="Q21" s="220" t="s">
        <v>549</v>
      </c>
      <c r="R21" s="125">
        <v>12</v>
      </c>
      <c r="S21" s="125" t="s">
        <v>550</v>
      </c>
    </row>
    <row r="22" spans="1:20" x14ac:dyDescent="0.3">
      <c r="A22" s="125" t="s">
        <v>2400</v>
      </c>
      <c r="B22" s="125">
        <v>1</v>
      </c>
      <c r="C22" t="s">
        <v>1304</v>
      </c>
      <c r="D22" t="s">
        <v>73</v>
      </c>
      <c r="E22" t="s">
        <v>548</v>
      </c>
      <c r="F22" s="125" t="s">
        <v>13</v>
      </c>
      <c r="G22" s="125" t="s">
        <v>422</v>
      </c>
      <c r="H22" s="125" t="s">
        <v>426</v>
      </c>
      <c r="I22" s="396">
        <v>-295</v>
      </c>
      <c r="J22" s="396">
        <v>15204</v>
      </c>
      <c r="K22" s="396" t="s">
        <v>1390</v>
      </c>
      <c r="L22" s="396">
        <v>2098.152</v>
      </c>
      <c r="M22" s="416"/>
      <c r="N22" s="417">
        <v>-19.402788739805313</v>
      </c>
      <c r="O22" s="415"/>
      <c r="P22" s="398">
        <v>0.13800000000000001</v>
      </c>
      <c r="Q22" s="220" t="s">
        <v>549</v>
      </c>
      <c r="R22" s="125">
        <v>12</v>
      </c>
      <c r="S22" s="125" t="s">
        <v>550</v>
      </c>
    </row>
    <row r="23" spans="1:20" x14ac:dyDescent="0.3">
      <c r="A23" s="125" t="s">
        <v>2400</v>
      </c>
      <c r="B23" s="125">
        <v>1</v>
      </c>
      <c r="C23" t="s">
        <v>1304</v>
      </c>
      <c r="D23" t="s">
        <v>73</v>
      </c>
      <c r="E23" t="s">
        <v>548</v>
      </c>
      <c r="F23" s="125" t="s">
        <v>13</v>
      </c>
      <c r="G23" s="125" t="s">
        <v>422</v>
      </c>
      <c r="H23" s="125" t="s">
        <v>423</v>
      </c>
      <c r="I23" s="396">
        <v>-549.00000000000011</v>
      </c>
      <c r="J23" s="396">
        <v>14070</v>
      </c>
      <c r="K23" s="396" t="s">
        <v>1390</v>
      </c>
      <c r="L23" s="396">
        <v>1941.66</v>
      </c>
      <c r="M23" s="416"/>
      <c r="N23" s="417">
        <v>-39.019189765458428</v>
      </c>
      <c r="O23" s="415"/>
      <c r="P23" s="398">
        <v>0.13800000000000001</v>
      </c>
      <c r="Q23" s="220" t="s">
        <v>549</v>
      </c>
      <c r="R23" s="125">
        <v>12</v>
      </c>
      <c r="S23" s="125" t="s">
        <v>550</v>
      </c>
    </row>
    <row r="24" spans="1:20" x14ac:dyDescent="0.3">
      <c r="A24" s="125" t="s">
        <v>2401</v>
      </c>
      <c r="B24" s="125">
        <v>1</v>
      </c>
      <c r="C24" t="s">
        <v>1304</v>
      </c>
      <c r="D24" t="s">
        <v>74</v>
      </c>
      <c r="E24" t="s">
        <v>548</v>
      </c>
      <c r="F24" s="125" t="s">
        <v>13</v>
      </c>
      <c r="G24" s="125" t="s">
        <v>424</v>
      </c>
      <c r="H24" s="125" t="s">
        <v>425</v>
      </c>
      <c r="I24" s="396">
        <v>24589.999999999996</v>
      </c>
      <c r="J24" s="396">
        <v>0</v>
      </c>
      <c r="K24" s="396"/>
      <c r="L24" s="396">
        <v>0</v>
      </c>
      <c r="M24" s="416"/>
      <c r="N24" s="417" t="s">
        <v>2108</v>
      </c>
      <c r="O24" s="415"/>
      <c r="P24" s="398">
        <v>0</v>
      </c>
      <c r="Q24" s="220" t="s">
        <v>549</v>
      </c>
      <c r="R24" s="125">
        <v>12</v>
      </c>
      <c r="S24" s="125" t="s">
        <v>550</v>
      </c>
    </row>
    <row r="25" spans="1:20" x14ac:dyDescent="0.3">
      <c r="A25" s="125" t="s">
        <v>2404</v>
      </c>
      <c r="B25" s="125">
        <v>1</v>
      </c>
      <c r="C25" t="s">
        <v>1304</v>
      </c>
      <c r="D25" t="s">
        <v>75</v>
      </c>
      <c r="E25" t="s">
        <v>548</v>
      </c>
      <c r="F25" s="125" t="s">
        <v>13</v>
      </c>
      <c r="G25" s="125" t="s">
        <v>424</v>
      </c>
      <c r="H25" s="125" t="s">
        <v>425</v>
      </c>
      <c r="I25" s="396">
        <v>289785</v>
      </c>
      <c r="J25" s="396">
        <v>0</v>
      </c>
      <c r="K25" s="396"/>
      <c r="L25" s="396">
        <v>0</v>
      </c>
      <c r="M25" s="416"/>
      <c r="N25" s="417" t="s">
        <v>2108</v>
      </c>
      <c r="O25" s="415"/>
      <c r="P25" s="398">
        <v>0</v>
      </c>
      <c r="Q25" s="220" t="s">
        <v>549</v>
      </c>
      <c r="R25" s="125">
        <v>12</v>
      </c>
      <c r="S25" s="125" t="s">
        <v>550</v>
      </c>
    </row>
    <row r="26" spans="1:20" x14ac:dyDescent="0.3">
      <c r="A26" s="125" t="s">
        <v>2405</v>
      </c>
      <c r="B26" s="125">
        <v>742</v>
      </c>
      <c r="C26" t="s">
        <v>560</v>
      </c>
      <c r="D26" t="s">
        <v>77</v>
      </c>
      <c r="E26" t="s">
        <v>561</v>
      </c>
      <c r="F26" s="125" t="s">
        <v>12</v>
      </c>
      <c r="G26" s="125" t="s">
        <v>427</v>
      </c>
      <c r="H26" s="125" t="s">
        <v>428</v>
      </c>
      <c r="I26" s="396">
        <v>3654</v>
      </c>
      <c r="J26" s="396">
        <v>0</v>
      </c>
      <c r="K26" s="396"/>
      <c r="L26" s="396">
        <v>0</v>
      </c>
      <c r="M26" s="416"/>
      <c r="N26" s="415" t="s">
        <v>2108</v>
      </c>
      <c r="O26" s="415"/>
      <c r="P26" s="398">
        <v>0</v>
      </c>
      <c r="Q26" s="220" t="s">
        <v>549</v>
      </c>
      <c r="R26" s="125">
        <v>12</v>
      </c>
      <c r="S26" s="125">
        <v>0</v>
      </c>
    </row>
    <row r="27" spans="1:20" x14ac:dyDescent="0.3">
      <c r="A27" s="125" t="s">
        <v>2406</v>
      </c>
      <c r="B27" s="125">
        <v>2</v>
      </c>
      <c r="C27" t="s">
        <v>1347</v>
      </c>
      <c r="D27" t="s">
        <v>82</v>
      </c>
      <c r="E27" t="s">
        <v>563</v>
      </c>
      <c r="F27" s="125" t="s">
        <v>13</v>
      </c>
      <c r="G27" s="125" t="s">
        <v>424</v>
      </c>
      <c r="H27" s="125" t="s">
        <v>425</v>
      </c>
      <c r="I27" s="396">
        <v>22727</v>
      </c>
      <c r="J27" s="396">
        <v>0</v>
      </c>
      <c r="K27" s="396"/>
      <c r="L27" s="396">
        <v>0</v>
      </c>
      <c r="M27" s="416"/>
      <c r="N27" s="417" t="s">
        <v>2108</v>
      </c>
      <c r="O27" s="415"/>
      <c r="P27" s="398">
        <v>0</v>
      </c>
      <c r="Q27" s="220" t="s">
        <v>549</v>
      </c>
      <c r="R27" s="125">
        <v>12</v>
      </c>
      <c r="S27" s="125" t="s">
        <v>564</v>
      </c>
    </row>
    <row r="28" spans="1:20" x14ac:dyDescent="0.3">
      <c r="A28" s="125" t="s">
        <v>2407</v>
      </c>
      <c r="B28" s="125">
        <v>2</v>
      </c>
      <c r="C28" t="s">
        <v>1347</v>
      </c>
      <c r="D28" t="s">
        <v>566</v>
      </c>
      <c r="E28" t="s">
        <v>567</v>
      </c>
      <c r="F28" s="125" t="s">
        <v>13</v>
      </c>
      <c r="G28" s="125" t="s">
        <v>424</v>
      </c>
      <c r="H28" s="125" t="s">
        <v>425</v>
      </c>
      <c r="I28" s="396">
        <v>14472.999999999998</v>
      </c>
      <c r="J28" s="396">
        <v>0</v>
      </c>
      <c r="K28" s="396"/>
      <c r="L28" s="396">
        <v>0</v>
      </c>
      <c r="M28" s="416"/>
      <c r="N28" s="417" t="s">
        <v>2108</v>
      </c>
      <c r="O28" s="415"/>
      <c r="P28" s="398">
        <v>0</v>
      </c>
      <c r="Q28" s="220" t="s">
        <v>549</v>
      </c>
      <c r="R28" s="125">
        <v>12</v>
      </c>
      <c r="S28" s="125" t="s">
        <v>568</v>
      </c>
    </row>
    <row r="29" spans="1:20" x14ac:dyDescent="0.3">
      <c r="A29" s="125" t="s">
        <v>2408</v>
      </c>
      <c r="B29" s="125">
        <v>2</v>
      </c>
      <c r="C29" t="s">
        <v>1347</v>
      </c>
      <c r="D29" t="s">
        <v>570</v>
      </c>
      <c r="E29" t="s">
        <v>567</v>
      </c>
      <c r="F29" s="125" t="s">
        <v>13</v>
      </c>
      <c r="G29" s="125" t="s">
        <v>424</v>
      </c>
      <c r="H29" s="125" t="s">
        <v>425</v>
      </c>
      <c r="I29" s="396">
        <v>6902</v>
      </c>
      <c r="J29" s="396">
        <v>0</v>
      </c>
      <c r="K29" s="396"/>
      <c r="L29" s="396">
        <v>0</v>
      </c>
      <c r="M29" s="416"/>
      <c r="N29" s="417" t="s">
        <v>2108</v>
      </c>
      <c r="O29" s="415"/>
      <c r="P29" s="398">
        <v>0</v>
      </c>
      <c r="Q29" s="220" t="s">
        <v>549</v>
      </c>
      <c r="R29" s="125">
        <v>12</v>
      </c>
      <c r="S29" s="125" t="s">
        <v>568</v>
      </c>
    </row>
    <row r="30" spans="1:20" x14ac:dyDescent="0.3">
      <c r="A30" s="125" t="s">
        <v>2409</v>
      </c>
      <c r="B30" s="125">
        <v>2</v>
      </c>
      <c r="C30" t="s">
        <v>1347</v>
      </c>
      <c r="D30" t="s">
        <v>96</v>
      </c>
      <c r="E30" t="s">
        <v>563</v>
      </c>
      <c r="F30" s="125" t="s">
        <v>13</v>
      </c>
      <c r="G30" s="125" t="s">
        <v>424</v>
      </c>
      <c r="H30" s="125" t="s">
        <v>425</v>
      </c>
      <c r="I30" s="396"/>
      <c r="J30" s="396"/>
      <c r="K30" s="396"/>
      <c r="L30" s="396"/>
      <c r="M30" s="416"/>
      <c r="N30" s="415"/>
      <c r="O30" s="415"/>
      <c r="P30" s="398"/>
      <c r="Q30" s="220"/>
      <c r="T30" t="s">
        <v>2126</v>
      </c>
    </row>
    <row r="31" spans="1:20" x14ac:dyDescent="0.3">
      <c r="A31" s="125" t="s">
        <v>2410</v>
      </c>
      <c r="B31" s="125">
        <v>2</v>
      </c>
      <c r="C31" t="s">
        <v>79</v>
      </c>
      <c r="D31" t="s">
        <v>100</v>
      </c>
      <c r="E31" t="s">
        <v>563</v>
      </c>
      <c r="F31" s="125" t="s">
        <v>13</v>
      </c>
      <c r="G31" s="125" t="s">
        <v>422</v>
      </c>
      <c r="H31" s="125" t="s">
        <v>423</v>
      </c>
      <c r="I31" s="396"/>
      <c r="J31" s="396"/>
      <c r="K31" s="396"/>
      <c r="L31" s="396"/>
      <c r="M31" s="416"/>
      <c r="N31" s="415"/>
      <c r="O31" s="415"/>
      <c r="P31" s="398"/>
      <c r="Q31" s="220"/>
      <c r="T31" t="s">
        <v>2126</v>
      </c>
    </row>
    <row r="32" spans="1:20" x14ac:dyDescent="0.3">
      <c r="A32" s="125" t="s">
        <v>2412</v>
      </c>
      <c r="B32" s="125">
        <v>2</v>
      </c>
      <c r="C32" t="s">
        <v>1347</v>
      </c>
      <c r="D32" t="s">
        <v>1354</v>
      </c>
      <c r="E32" t="s">
        <v>563</v>
      </c>
      <c r="F32" s="125" t="s">
        <v>13</v>
      </c>
      <c r="G32" s="125" t="s">
        <v>422</v>
      </c>
      <c r="H32" s="125" t="s">
        <v>423</v>
      </c>
      <c r="I32" s="396">
        <v>323.99999999999994</v>
      </c>
      <c r="J32" s="396">
        <v>35112</v>
      </c>
      <c r="K32" s="396" t="s">
        <v>1390</v>
      </c>
      <c r="L32" s="396">
        <v>4845.4560000000001</v>
      </c>
      <c r="M32" s="416"/>
      <c r="N32" s="417">
        <v>9.2276144907723836</v>
      </c>
      <c r="O32" s="415"/>
      <c r="P32" s="398">
        <v>0.13800000000000001</v>
      </c>
      <c r="Q32" s="220" t="s">
        <v>549</v>
      </c>
      <c r="R32" s="125">
        <v>12</v>
      </c>
      <c r="S32" s="125" t="s">
        <v>564</v>
      </c>
    </row>
    <row r="33" spans="1:20" x14ac:dyDescent="0.3">
      <c r="A33" s="125" t="s">
        <v>2497</v>
      </c>
      <c r="B33" s="125">
        <v>2</v>
      </c>
      <c r="C33" t="s">
        <v>1347</v>
      </c>
      <c r="D33" t="s">
        <v>87</v>
      </c>
      <c r="E33" t="s">
        <v>563</v>
      </c>
      <c r="F33" s="125" t="s">
        <v>13</v>
      </c>
      <c r="G33" s="125" t="s">
        <v>422</v>
      </c>
      <c r="H33" s="125" t="s">
        <v>423</v>
      </c>
      <c r="I33" s="396">
        <v>696</v>
      </c>
      <c r="J33" s="396">
        <v>50148</v>
      </c>
      <c r="K33" s="396" t="s">
        <v>1390</v>
      </c>
      <c r="L33" s="396">
        <v>6920.4240000000009</v>
      </c>
      <c r="M33" s="416">
        <v>2.4391666666666669</v>
      </c>
      <c r="N33" s="417">
        <v>13.878918401531466</v>
      </c>
      <c r="O33" s="415">
        <v>0.17574616379310348</v>
      </c>
      <c r="P33" s="398">
        <v>0.13800000000000001</v>
      </c>
      <c r="Q33" s="220" t="s">
        <v>514</v>
      </c>
      <c r="R33" s="125">
        <v>12</v>
      </c>
      <c r="S33" s="125" t="s">
        <v>564</v>
      </c>
    </row>
    <row r="34" spans="1:20" x14ac:dyDescent="0.3">
      <c r="A34" s="125" t="s">
        <v>2413</v>
      </c>
      <c r="B34" s="125">
        <v>2</v>
      </c>
      <c r="C34" t="s">
        <v>79</v>
      </c>
      <c r="D34" t="s">
        <v>88</v>
      </c>
      <c r="E34" t="s">
        <v>567</v>
      </c>
      <c r="F34" s="125" t="s">
        <v>13</v>
      </c>
      <c r="G34" s="125" t="s">
        <v>424</v>
      </c>
      <c r="H34" s="125" t="s">
        <v>425</v>
      </c>
      <c r="I34" s="396"/>
      <c r="J34" s="396"/>
      <c r="K34" s="396"/>
      <c r="L34" s="396"/>
      <c r="M34" s="416"/>
      <c r="N34" s="415"/>
      <c r="O34" s="415"/>
      <c r="P34" s="398"/>
      <c r="Q34" s="220"/>
      <c r="T34" t="s">
        <v>2126</v>
      </c>
    </row>
    <row r="35" spans="1:20" x14ac:dyDescent="0.3">
      <c r="A35" s="125" t="s">
        <v>2413</v>
      </c>
      <c r="B35" s="125">
        <v>2</v>
      </c>
      <c r="C35" t="s">
        <v>1347</v>
      </c>
      <c r="D35" t="s">
        <v>88</v>
      </c>
      <c r="E35" t="s">
        <v>567</v>
      </c>
      <c r="F35" s="125" t="s">
        <v>13</v>
      </c>
      <c r="G35" s="125" t="s">
        <v>422</v>
      </c>
      <c r="H35" s="125" t="s">
        <v>423</v>
      </c>
      <c r="I35" s="396">
        <v>1390</v>
      </c>
      <c r="J35" s="396">
        <v>119994</v>
      </c>
      <c r="K35" s="396" t="s">
        <v>1390</v>
      </c>
      <c r="L35" s="396">
        <v>16559.172000000002</v>
      </c>
      <c r="M35" s="416"/>
      <c r="N35" s="417">
        <v>11.583912528959781</v>
      </c>
      <c r="O35" s="415"/>
      <c r="P35" s="398">
        <v>0.13800000000000001</v>
      </c>
      <c r="Q35" s="220" t="s">
        <v>549</v>
      </c>
      <c r="R35" s="125">
        <v>12</v>
      </c>
      <c r="S35" s="125" t="s">
        <v>568</v>
      </c>
    </row>
    <row r="36" spans="1:20" x14ac:dyDescent="0.3">
      <c r="A36" s="125" t="s">
        <v>2414</v>
      </c>
      <c r="B36" s="125">
        <v>2</v>
      </c>
      <c r="C36" t="s">
        <v>1347</v>
      </c>
      <c r="D36" t="s">
        <v>91</v>
      </c>
      <c r="E36" t="s">
        <v>563</v>
      </c>
      <c r="F36" s="125" t="s">
        <v>13</v>
      </c>
      <c r="G36" s="125" t="s">
        <v>422</v>
      </c>
      <c r="H36" s="125" t="s">
        <v>423</v>
      </c>
      <c r="I36" s="396">
        <v>12</v>
      </c>
      <c r="J36" s="396">
        <v>3570</v>
      </c>
      <c r="K36" s="396" t="s">
        <v>1390</v>
      </c>
      <c r="L36" s="396">
        <v>492.66</v>
      </c>
      <c r="M36" s="416"/>
      <c r="N36" s="417">
        <v>3.3613445378151261</v>
      </c>
      <c r="O36" s="415"/>
      <c r="P36" s="398">
        <v>0.13800000000000001</v>
      </c>
      <c r="Q36" s="220" t="s">
        <v>549</v>
      </c>
      <c r="R36" s="125">
        <v>1</v>
      </c>
      <c r="S36" s="125" t="s">
        <v>564</v>
      </c>
    </row>
    <row r="37" spans="1:20" x14ac:dyDescent="0.3">
      <c r="A37" s="125" t="s">
        <v>2415</v>
      </c>
      <c r="B37" s="125">
        <v>2</v>
      </c>
      <c r="C37" t="s">
        <v>1347</v>
      </c>
      <c r="D37" t="s">
        <v>578</v>
      </c>
      <c r="E37" t="s">
        <v>563</v>
      </c>
      <c r="F37" s="125" t="s">
        <v>13</v>
      </c>
      <c r="G37" s="125" t="s">
        <v>422</v>
      </c>
      <c r="H37" s="125" t="s">
        <v>423</v>
      </c>
      <c r="I37" s="396">
        <v>600</v>
      </c>
      <c r="J37" s="396">
        <v>47124</v>
      </c>
      <c r="K37" s="396" t="s">
        <v>1390</v>
      </c>
      <c r="L37" s="396">
        <v>6503.112000000001</v>
      </c>
      <c r="M37" s="416"/>
      <c r="N37" s="417">
        <v>12.732365673542144</v>
      </c>
      <c r="O37" s="415"/>
      <c r="P37" s="398">
        <v>0.13800000000000001</v>
      </c>
      <c r="Q37" s="220" t="s">
        <v>549</v>
      </c>
      <c r="R37" s="125">
        <v>12</v>
      </c>
      <c r="S37" s="125" t="s">
        <v>564</v>
      </c>
    </row>
    <row r="38" spans="1:20" x14ac:dyDescent="0.3">
      <c r="A38" s="125" t="s">
        <v>2417</v>
      </c>
      <c r="B38" s="125">
        <v>2</v>
      </c>
      <c r="C38" t="s">
        <v>79</v>
      </c>
      <c r="D38" t="s">
        <v>581</v>
      </c>
      <c r="E38" t="s">
        <v>580</v>
      </c>
      <c r="F38" s="125" t="s">
        <v>14</v>
      </c>
      <c r="G38" s="125" t="s">
        <v>422</v>
      </c>
      <c r="H38" s="125" t="s">
        <v>423</v>
      </c>
      <c r="I38" s="396">
        <v>1096</v>
      </c>
      <c r="J38" s="396">
        <v>87386</v>
      </c>
      <c r="K38" s="396" t="s">
        <v>1390</v>
      </c>
      <c r="L38" s="396">
        <v>12059.268000000002</v>
      </c>
      <c r="M38" s="416" t="e">
        <v>#N/A</v>
      </c>
      <c r="N38" s="417">
        <v>12.542054791385349</v>
      </c>
      <c r="O38" s="415" t="s">
        <v>2108</v>
      </c>
      <c r="P38" s="398">
        <v>0.13800000000000001</v>
      </c>
      <c r="Q38" s="220" t="e">
        <v>#N/A</v>
      </c>
      <c r="R38" s="125" t="e">
        <v>#N/A</v>
      </c>
      <c r="S38" s="125" t="s">
        <v>581</v>
      </c>
    </row>
    <row r="39" spans="1:20" x14ac:dyDescent="0.3">
      <c r="A39" s="125" t="s">
        <v>2416</v>
      </c>
      <c r="B39" s="125">
        <v>2</v>
      </c>
      <c r="C39" t="s">
        <v>79</v>
      </c>
      <c r="D39" t="s">
        <v>94</v>
      </c>
      <c r="E39" t="s">
        <v>1244</v>
      </c>
      <c r="F39" s="125" t="s">
        <v>13</v>
      </c>
      <c r="G39" s="125" t="s">
        <v>424</v>
      </c>
      <c r="H39" s="125" t="s">
        <v>425</v>
      </c>
      <c r="I39" s="396">
        <v>2501.3969999999999</v>
      </c>
      <c r="J39" s="396">
        <v>0</v>
      </c>
      <c r="K39" s="396"/>
      <c r="L39" s="396">
        <v>0</v>
      </c>
      <c r="M39" s="416"/>
      <c r="N39" s="417" t="s">
        <v>2108</v>
      </c>
      <c r="O39" s="415" t="s">
        <v>2108</v>
      </c>
      <c r="P39" s="398">
        <v>0</v>
      </c>
      <c r="Q39" s="220" t="s">
        <v>514</v>
      </c>
      <c r="R39" s="125">
        <v>12</v>
      </c>
      <c r="S39" s="125" t="s">
        <v>1349</v>
      </c>
    </row>
    <row r="40" spans="1:20" x14ac:dyDescent="0.3">
      <c r="A40" s="125" t="s">
        <v>2416</v>
      </c>
      <c r="B40" s="125">
        <v>2</v>
      </c>
      <c r="C40" t="s">
        <v>79</v>
      </c>
      <c r="D40" t="s">
        <v>94</v>
      </c>
      <c r="E40" t="s">
        <v>1244</v>
      </c>
      <c r="F40" s="125" t="s">
        <v>13</v>
      </c>
      <c r="G40" s="125" t="s">
        <v>422</v>
      </c>
      <c r="H40" s="125" t="s">
        <v>423</v>
      </c>
      <c r="I40" s="396">
        <v>1483.1790000000001</v>
      </c>
      <c r="J40" s="396">
        <v>102616</v>
      </c>
      <c r="K40" s="396" t="s">
        <v>1390</v>
      </c>
      <c r="L40" s="396">
        <v>14161.008000000002</v>
      </c>
      <c r="M40" s="416">
        <v>2.4591666666666665</v>
      </c>
      <c r="N40" s="417">
        <v>14.453681687066345</v>
      </c>
      <c r="O40" s="415">
        <v>0.17014119446585116</v>
      </c>
      <c r="P40" s="398">
        <v>0.13800000000000001</v>
      </c>
      <c r="Q40" s="220" t="s">
        <v>514</v>
      </c>
      <c r="R40" s="125">
        <v>12</v>
      </c>
      <c r="S40" s="125" t="s">
        <v>1349</v>
      </c>
    </row>
    <row r="41" spans="1:20" x14ac:dyDescent="0.3">
      <c r="A41" s="125" t="s">
        <v>2418</v>
      </c>
      <c r="B41" s="125">
        <v>2</v>
      </c>
      <c r="C41" t="s">
        <v>79</v>
      </c>
      <c r="D41" t="s">
        <v>95</v>
      </c>
      <c r="E41" t="s">
        <v>584</v>
      </c>
      <c r="F41" s="125" t="s">
        <v>14</v>
      </c>
      <c r="G41" s="125" t="s">
        <v>422</v>
      </c>
      <c r="H41" s="125" t="s">
        <v>423</v>
      </c>
      <c r="I41" s="396">
        <v>1424.009</v>
      </c>
      <c r="J41" s="396">
        <v>108283</v>
      </c>
      <c r="K41" s="396" t="s">
        <v>1390</v>
      </c>
      <c r="L41" s="396">
        <v>14943.054000000002</v>
      </c>
      <c r="M41" s="416" t="e">
        <v>#N/A</v>
      </c>
      <c r="N41" s="417">
        <v>13.150808529501399</v>
      </c>
      <c r="O41" s="415" t="s">
        <v>2108</v>
      </c>
      <c r="P41" s="398">
        <v>0.13800000000000001</v>
      </c>
      <c r="Q41" s="220" t="e">
        <v>#N/A</v>
      </c>
      <c r="R41" s="125" t="e">
        <v>#N/A</v>
      </c>
      <c r="S41" s="125" t="s">
        <v>95</v>
      </c>
    </row>
    <row r="42" spans="1:20" x14ac:dyDescent="0.3">
      <c r="A42" s="125" t="s">
        <v>2419</v>
      </c>
      <c r="B42" s="125">
        <v>2</v>
      </c>
      <c r="C42" t="s">
        <v>1347</v>
      </c>
      <c r="D42" t="s">
        <v>98</v>
      </c>
      <c r="E42" t="s">
        <v>563</v>
      </c>
      <c r="F42" s="125" t="s">
        <v>13</v>
      </c>
      <c r="G42" s="125" t="s">
        <v>422</v>
      </c>
      <c r="H42" s="125" t="s">
        <v>423</v>
      </c>
      <c r="I42" s="396">
        <v>20.000000000000004</v>
      </c>
      <c r="J42" s="396">
        <v>7308</v>
      </c>
      <c r="K42" s="396" t="s">
        <v>1390</v>
      </c>
      <c r="L42" s="396">
        <v>1008.5040000000001</v>
      </c>
      <c r="M42" s="416">
        <v>4.5233333333333325</v>
      </c>
      <c r="N42" s="417">
        <v>2.7367268746579096</v>
      </c>
      <c r="O42" s="415">
        <v>1.6528259999999995</v>
      </c>
      <c r="P42" s="398">
        <v>0.13800000000000001</v>
      </c>
      <c r="Q42" s="220" t="s">
        <v>514</v>
      </c>
      <c r="R42" s="125">
        <v>12</v>
      </c>
      <c r="S42" s="125" t="s">
        <v>564</v>
      </c>
    </row>
    <row r="43" spans="1:20" x14ac:dyDescent="0.3">
      <c r="A43" s="125" t="s">
        <v>2420</v>
      </c>
      <c r="B43" s="125">
        <v>2</v>
      </c>
      <c r="C43" t="s">
        <v>79</v>
      </c>
      <c r="D43" t="s">
        <v>1066</v>
      </c>
      <c r="E43" t="s">
        <v>587</v>
      </c>
      <c r="F43" s="125" t="s">
        <v>14</v>
      </c>
      <c r="G43" s="125" t="s">
        <v>422</v>
      </c>
      <c r="H43" s="125" t="s">
        <v>423</v>
      </c>
      <c r="I43" s="396">
        <v>10384</v>
      </c>
      <c r="J43" s="396">
        <v>716858</v>
      </c>
      <c r="K43" s="396" t="s">
        <v>1390</v>
      </c>
      <c r="L43" s="396">
        <v>98926.40400000001</v>
      </c>
      <c r="M43" s="416" t="e">
        <v>#N/A</v>
      </c>
      <c r="N43" s="415">
        <v>14.485435051293283</v>
      </c>
      <c r="O43" s="415" t="s">
        <v>2108</v>
      </c>
      <c r="P43" s="398">
        <v>0.13800000000000001</v>
      </c>
      <c r="Q43" s="220" t="e">
        <v>#N/A</v>
      </c>
      <c r="R43" s="125" t="e">
        <v>#N/A</v>
      </c>
      <c r="S43" s="125" t="s">
        <v>588</v>
      </c>
    </row>
    <row r="44" spans="1:20" x14ac:dyDescent="0.3">
      <c r="A44" s="125" t="s">
        <v>2428</v>
      </c>
      <c r="B44" s="125">
        <v>2</v>
      </c>
      <c r="C44" t="s">
        <v>79</v>
      </c>
      <c r="D44" t="s">
        <v>591</v>
      </c>
      <c r="E44" t="s">
        <v>590</v>
      </c>
      <c r="F44" s="125" t="s">
        <v>14</v>
      </c>
      <c r="G44" s="125" t="s">
        <v>422</v>
      </c>
      <c r="H44" s="125" t="s">
        <v>423</v>
      </c>
      <c r="I44" s="396">
        <v>662.06399999999985</v>
      </c>
      <c r="J44" s="396">
        <v>54977</v>
      </c>
      <c r="K44" s="396" t="s">
        <v>1390</v>
      </c>
      <c r="L44" s="396">
        <v>7586.8260000000009</v>
      </c>
      <c r="M44" s="416" t="e">
        <v>#N/A</v>
      </c>
      <c r="N44" s="415">
        <v>12.042563253724282</v>
      </c>
      <c r="O44" s="415" t="s">
        <v>2108</v>
      </c>
      <c r="P44" s="398">
        <v>0.13800000000000001</v>
      </c>
      <c r="Q44" s="220" t="e">
        <v>#N/A</v>
      </c>
      <c r="R44" s="125" t="e">
        <v>#N/A</v>
      </c>
      <c r="S44" s="125" t="s">
        <v>591</v>
      </c>
    </row>
    <row r="45" spans="1:20" x14ac:dyDescent="0.3">
      <c r="A45" s="125" t="s">
        <v>2429</v>
      </c>
      <c r="B45" s="125">
        <v>2</v>
      </c>
      <c r="C45" t="s">
        <v>79</v>
      </c>
      <c r="D45" t="s">
        <v>594</v>
      </c>
      <c r="E45" t="s">
        <v>593</v>
      </c>
      <c r="F45" s="125" t="s">
        <v>14</v>
      </c>
      <c r="G45" s="125" t="s">
        <v>422</v>
      </c>
      <c r="H45" s="125" t="s">
        <v>423</v>
      </c>
      <c r="I45" s="396">
        <v>517.5</v>
      </c>
      <c r="J45" s="396">
        <v>43056</v>
      </c>
      <c r="K45" s="396" t="s">
        <v>1390</v>
      </c>
      <c r="L45" s="396">
        <v>5941.7280000000001</v>
      </c>
      <c r="M45" s="416" t="e">
        <v>#N/A</v>
      </c>
      <c r="N45" s="415">
        <v>12.01923076923077</v>
      </c>
      <c r="O45" s="415" t="s">
        <v>2108</v>
      </c>
      <c r="P45" s="398">
        <v>0.13800000000000001</v>
      </c>
      <c r="Q45" s="220" t="e">
        <v>#N/A</v>
      </c>
      <c r="R45" s="125" t="e">
        <v>#N/A</v>
      </c>
      <c r="S45" s="125" t="s">
        <v>594</v>
      </c>
    </row>
    <row r="46" spans="1:20" x14ac:dyDescent="0.3">
      <c r="A46" s="125" t="s">
        <v>2430</v>
      </c>
      <c r="B46" s="125">
        <v>353</v>
      </c>
      <c r="C46" t="s">
        <v>79</v>
      </c>
      <c r="D46" t="s">
        <v>84</v>
      </c>
      <c r="E46" s="114" t="s">
        <v>584</v>
      </c>
      <c r="F46" s="125" t="s">
        <v>7</v>
      </c>
      <c r="G46" s="125" t="s">
        <v>422</v>
      </c>
      <c r="H46" s="125" t="s">
        <v>423</v>
      </c>
      <c r="I46" s="396"/>
      <c r="J46" s="396"/>
      <c r="K46" s="396"/>
      <c r="L46" s="396"/>
      <c r="M46" s="416"/>
      <c r="N46" s="415"/>
      <c r="O46" s="415"/>
      <c r="P46" s="398"/>
      <c r="Q46" s="220"/>
      <c r="T46" t="s">
        <v>2126</v>
      </c>
    </row>
    <row r="47" spans="1:20" x14ac:dyDescent="0.3">
      <c r="A47" s="125" t="s">
        <v>2431</v>
      </c>
      <c r="B47" s="125">
        <v>2</v>
      </c>
      <c r="C47" t="s">
        <v>79</v>
      </c>
      <c r="D47" t="s">
        <v>85</v>
      </c>
      <c r="E47" t="s">
        <v>563</v>
      </c>
      <c r="F47" s="125" t="s">
        <v>13</v>
      </c>
      <c r="G47" s="125" t="s">
        <v>422</v>
      </c>
      <c r="H47" s="125" t="s">
        <v>423</v>
      </c>
      <c r="I47" s="396"/>
      <c r="J47" s="396"/>
      <c r="K47" s="396"/>
      <c r="L47" s="396"/>
      <c r="M47" s="416"/>
      <c r="N47" s="415"/>
      <c r="O47" s="415"/>
      <c r="P47" s="398"/>
      <c r="Q47" s="220"/>
      <c r="T47" t="s">
        <v>2126</v>
      </c>
    </row>
    <row r="48" spans="1:20" x14ac:dyDescent="0.3">
      <c r="A48" s="125" t="s">
        <v>2432</v>
      </c>
      <c r="B48" s="125">
        <v>2</v>
      </c>
      <c r="C48" t="s">
        <v>79</v>
      </c>
      <c r="D48" t="s">
        <v>597</v>
      </c>
      <c r="E48" t="s">
        <v>596</v>
      </c>
      <c r="F48" s="125" t="s">
        <v>14</v>
      </c>
      <c r="G48" s="125" t="s">
        <v>422</v>
      </c>
      <c r="H48" s="125" t="s">
        <v>423</v>
      </c>
      <c r="I48" s="396">
        <v>866.178</v>
      </c>
      <c r="J48" s="396">
        <v>66877</v>
      </c>
      <c r="K48" s="396" t="s">
        <v>1390</v>
      </c>
      <c r="L48" s="396">
        <v>9229.0260000000017</v>
      </c>
      <c r="M48" s="416" t="e">
        <v>#N/A</v>
      </c>
      <c r="N48" s="415">
        <v>12.951807048761159</v>
      </c>
      <c r="O48" s="415" t="s">
        <v>2108</v>
      </c>
      <c r="P48" s="398">
        <v>0.13800000000000001</v>
      </c>
      <c r="Q48" s="220" t="e">
        <v>#N/A</v>
      </c>
      <c r="R48" s="125" t="e">
        <v>#N/A</v>
      </c>
      <c r="S48" s="125" t="s">
        <v>597</v>
      </c>
    </row>
    <row r="49" spans="1:20" x14ac:dyDescent="0.3">
      <c r="A49" s="125" t="s">
        <v>2432</v>
      </c>
      <c r="B49" s="125">
        <v>2</v>
      </c>
      <c r="C49" t="s">
        <v>79</v>
      </c>
      <c r="D49" t="s">
        <v>597</v>
      </c>
      <c r="E49" t="s">
        <v>596</v>
      </c>
      <c r="F49" s="125" t="s">
        <v>14</v>
      </c>
      <c r="G49" s="125" t="s">
        <v>1019</v>
      </c>
      <c r="H49" s="125" t="s">
        <v>1020</v>
      </c>
      <c r="I49" s="396">
        <v>10.474</v>
      </c>
      <c r="J49" s="396">
        <v>0</v>
      </c>
      <c r="K49" s="396"/>
      <c r="L49" s="396"/>
      <c r="M49" s="416"/>
      <c r="N49" s="415" t="s">
        <v>2108</v>
      </c>
      <c r="O49" s="415" t="s">
        <v>2108</v>
      </c>
      <c r="P49" s="398" t="e">
        <v>#N/A</v>
      </c>
      <c r="Q49" s="220" t="e">
        <v>#N/A</v>
      </c>
      <c r="R49" s="125" t="e">
        <v>#N/A</v>
      </c>
      <c r="S49" s="125" t="s">
        <v>597</v>
      </c>
    </row>
    <row r="50" spans="1:20" x14ac:dyDescent="0.3">
      <c r="A50" s="125" t="s">
        <v>2433</v>
      </c>
      <c r="B50" s="125">
        <v>2</v>
      </c>
      <c r="C50" t="s">
        <v>79</v>
      </c>
      <c r="D50" t="s">
        <v>225</v>
      </c>
      <c r="E50" t="s">
        <v>797</v>
      </c>
      <c r="F50" s="125" t="s">
        <v>13</v>
      </c>
      <c r="G50" s="125" t="s">
        <v>424</v>
      </c>
      <c r="H50" s="125" t="s">
        <v>425</v>
      </c>
      <c r="I50" s="396">
        <v>2189.357</v>
      </c>
      <c r="J50" s="396">
        <v>0</v>
      </c>
      <c r="K50" s="396"/>
      <c r="L50" s="396">
        <v>0</v>
      </c>
      <c r="M50" s="416"/>
      <c r="N50" s="417" t="s">
        <v>2108</v>
      </c>
      <c r="O50" s="415" t="s">
        <v>2108</v>
      </c>
      <c r="P50" s="398">
        <v>0</v>
      </c>
      <c r="Q50" s="220" t="s">
        <v>514</v>
      </c>
      <c r="R50" s="125">
        <v>4</v>
      </c>
      <c r="S50" s="125" t="s">
        <v>225</v>
      </c>
    </row>
    <row r="51" spans="1:20" x14ac:dyDescent="0.3">
      <c r="A51" s="125" t="s">
        <v>2433</v>
      </c>
      <c r="B51" s="125">
        <v>2</v>
      </c>
      <c r="C51" t="s">
        <v>79</v>
      </c>
      <c r="D51" t="s">
        <v>225</v>
      </c>
      <c r="E51" t="s">
        <v>797</v>
      </c>
      <c r="F51" s="125" t="s">
        <v>13</v>
      </c>
      <c r="G51" s="125" t="s">
        <v>422</v>
      </c>
      <c r="H51" s="125" t="s">
        <v>423</v>
      </c>
      <c r="I51" s="396">
        <v>533.56700000000001</v>
      </c>
      <c r="J51" s="396">
        <v>37530</v>
      </c>
      <c r="K51" s="396" t="s">
        <v>1390</v>
      </c>
      <c r="L51" s="396">
        <v>5179.1400000000003</v>
      </c>
      <c r="M51" s="416">
        <v>3.3750000000000004</v>
      </c>
      <c r="N51" s="417">
        <v>14.217079669597656</v>
      </c>
      <c r="O51" s="415">
        <v>0.23739052452644188</v>
      </c>
      <c r="P51" s="398">
        <v>0.13800000000000001</v>
      </c>
      <c r="Q51" s="220" t="s">
        <v>514</v>
      </c>
      <c r="R51" s="125">
        <v>12</v>
      </c>
      <c r="S51" s="125" t="s">
        <v>225</v>
      </c>
    </row>
    <row r="52" spans="1:20" x14ac:dyDescent="0.3">
      <c r="A52" s="125" t="s">
        <v>2434</v>
      </c>
      <c r="B52" s="125">
        <v>2</v>
      </c>
      <c r="C52" t="s">
        <v>79</v>
      </c>
      <c r="D52" t="s">
        <v>89</v>
      </c>
      <c r="E52" t="s">
        <v>599</v>
      </c>
      <c r="F52" s="125" t="s">
        <v>14</v>
      </c>
      <c r="G52" s="125" t="s">
        <v>422</v>
      </c>
      <c r="H52" s="125" t="s">
        <v>423</v>
      </c>
      <c r="I52" s="396">
        <v>104.89100000000001</v>
      </c>
      <c r="J52" s="396">
        <v>11238</v>
      </c>
      <c r="K52" s="396" t="s">
        <v>1390</v>
      </c>
      <c r="L52" s="396">
        <v>1550.8440000000001</v>
      </c>
      <c r="M52" s="416" t="e">
        <v>#N/A</v>
      </c>
      <c r="N52" s="415">
        <v>9.3336002847481758</v>
      </c>
      <c r="O52" s="415" t="s">
        <v>2108</v>
      </c>
      <c r="P52" s="398">
        <v>0.13800000000000001</v>
      </c>
      <c r="Q52" s="220" t="e">
        <v>#N/A</v>
      </c>
      <c r="R52" s="125" t="e">
        <v>#N/A</v>
      </c>
      <c r="S52" s="125" t="s">
        <v>89</v>
      </c>
    </row>
    <row r="53" spans="1:20" x14ac:dyDescent="0.3">
      <c r="A53" s="125" t="s">
        <v>2435</v>
      </c>
      <c r="B53" s="125">
        <v>2</v>
      </c>
      <c r="C53" t="s">
        <v>79</v>
      </c>
      <c r="D53" t="s">
        <v>90</v>
      </c>
      <c r="E53" t="s">
        <v>563</v>
      </c>
      <c r="F53" s="125" t="s">
        <v>13</v>
      </c>
      <c r="G53" s="125" t="s">
        <v>422</v>
      </c>
      <c r="H53" s="125" t="s">
        <v>423</v>
      </c>
      <c r="I53" s="396"/>
      <c r="J53" s="396"/>
      <c r="K53" s="396"/>
      <c r="L53" s="396"/>
      <c r="M53" s="416"/>
      <c r="N53" s="415"/>
      <c r="O53" s="415"/>
      <c r="P53" s="398"/>
      <c r="Q53" s="220"/>
      <c r="T53" t="s">
        <v>2126</v>
      </c>
    </row>
    <row r="54" spans="1:20" x14ac:dyDescent="0.3">
      <c r="A54" s="125" t="s">
        <v>2436</v>
      </c>
      <c r="B54" s="125">
        <v>353</v>
      </c>
      <c r="C54" t="s">
        <v>79</v>
      </c>
      <c r="D54" t="s">
        <v>392</v>
      </c>
      <c r="E54" s="114" t="s">
        <v>584</v>
      </c>
      <c r="F54" s="125" t="s">
        <v>7</v>
      </c>
      <c r="G54" s="125" t="s">
        <v>422</v>
      </c>
      <c r="H54" s="125" t="s">
        <v>423</v>
      </c>
      <c r="I54" s="396"/>
      <c r="J54" s="396"/>
      <c r="K54" s="396"/>
      <c r="L54" s="396"/>
      <c r="M54" s="416"/>
      <c r="N54" s="415"/>
      <c r="O54" s="415"/>
      <c r="P54" s="398"/>
      <c r="Q54" s="220"/>
      <c r="T54" t="s">
        <v>2126</v>
      </c>
    </row>
    <row r="55" spans="1:20" x14ac:dyDescent="0.3">
      <c r="A55" s="125" t="s">
        <v>2437</v>
      </c>
      <c r="B55" s="125">
        <v>2</v>
      </c>
      <c r="C55" t="s">
        <v>79</v>
      </c>
      <c r="D55" t="s">
        <v>393</v>
      </c>
      <c r="E55" t="s">
        <v>587</v>
      </c>
      <c r="F55" s="125" t="s">
        <v>14</v>
      </c>
      <c r="G55" s="125" t="s">
        <v>422</v>
      </c>
      <c r="H55" s="125" t="s">
        <v>423</v>
      </c>
      <c r="I55" s="396"/>
      <c r="J55" s="396"/>
      <c r="K55" s="396"/>
      <c r="L55" s="396"/>
      <c r="M55" s="416"/>
      <c r="N55" s="415"/>
      <c r="O55" s="415"/>
      <c r="P55" s="398"/>
      <c r="Q55" s="220"/>
      <c r="T55" t="s">
        <v>2126</v>
      </c>
    </row>
    <row r="56" spans="1:20" x14ac:dyDescent="0.3">
      <c r="A56" s="125" t="s">
        <v>2438</v>
      </c>
      <c r="B56" s="125">
        <v>2</v>
      </c>
      <c r="C56" t="s">
        <v>79</v>
      </c>
      <c r="D56" t="s">
        <v>101</v>
      </c>
      <c r="E56" t="s">
        <v>601</v>
      </c>
      <c r="F56" s="125" t="s">
        <v>13</v>
      </c>
      <c r="G56" s="125" t="s">
        <v>422</v>
      </c>
      <c r="H56" s="125" t="s">
        <v>423</v>
      </c>
      <c r="I56" s="396">
        <v>485.26500000000004</v>
      </c>
      <c r="J56" s="396">
        <v>44690</v>
      </c>
      <c r="K56" s="396" t="s">
        <v>1390</v>
      </c>
      <c r="L56" s="396">
        <v>6167.22</v>
      </c>
      <c r="M56" s="416">
        <v>4.7011111111111115</v>
      </c>
      <c r="N56" s="417">
        <v>10.858469456254197</v>
      </c>
      <c r="O56" s="415">
        <v>0.43294417597715795</v>
      </c>
      <c r="P56" s="398">
        <v>0.13800000000000001</v>
      </c>
      <c r="Q56" s="220" t="s">
        <v>514</v>
      </c>
      <c r="R56" s="125">
        <v>9</v>
      </c>
      <c r="S56" s="125" t="s">
        <v>101</v>
      </c>
    </row>
    <row r="57" spans="1:20" x14ac:dyDescent="0.3">
      <c r="A57" s="125" t="s">
        <v>2441</v>
      </c>
      <c r="B57" s="125">
        <v>2</v>
      </c>
      <c r="C57" t="s">
        <v>79</v>
      </c>
      <c r="D57" t="s">
        <v>92</v>
      </c>
      <c r="E57" t="s">
        <v>563</v>
      </c>
      <c r="F57" s="125" t="s">
        <v>13</v>
      </c>
      <c r="G57" s="125" t="s">
        <v>422</v>
      </c>
      <c r="H57" s="125" t="s">
        <v>423</v>
      </c>
      <c r="I57" s="396"/>
      <c r="J57" s="396"/>
      <c r="K57" s="396"/>
      <c r="L57" s="396"/>
      <c r="M57" s="416"/>
      <c r="N57" s="415"/>
      <c r="O57" s="415"/>
      <c r="P57" s="398"/>
      <c r="Q57" s="220"/>
      <c r="T57" t="s">
        <v>2126</v>
      </c>
    </row>
    <row r="58" spans="1:20" x14ac:dyDescent="0.3">
      <c r="A58" s="125" t="s">
        <v>2443</v>
      </c>
      <c r="B58" s="125">
        <v>169</v>
      </c>
      <c r="C58" t="s">
        <v>102</v>
      </c>
      <c r="D58" t="s">
        <v>103</v>
      </c>
      <c r="E58" t="s">
        <v>1296</v>
      </c>
      <c r="F58" s="125" t="s">
        <v>9</v>
      </c>
      <c r="G58" s="125" t="s">
        <v>422</v>
      </c>
      <c r="H58" s="125" t="s">
        <v>423</v>
      </c>
      <c r="I58" s="396"/>
      <c r="J58" s="396"/>
      <c r="K58" s="396"/>
      <c r="L58" s="396"/>
      <c r="M58" s="416"/>
      <c r="N58" s="415"/>
      <c r="O58" s="415"/>
      <c r="P58" s="398"/>
      <c r="Q58" s="220"/>
      <c r="T58" t="s">
        <v>2126</v>
      </c>
    </row>
    <row r="59" spans="1:20" x14ac:dyDescent="0.3">
      <c r="A59" s="125" t="s">
        <v>2443</v>
      </c>
      <c r="B59" s="125">
        <v>169</v>
      </c>
      <c r="C59" t="s">
        <v>1384</v>
      </c>
      <c r="D59" t="s">
        <v>103</v>
      </c>
      <c r="E59" t="s">
        <v>1296</v>
      </c>
      <c r="F59" s="125" t="s">
        <v>9</v>
      </c>
      <c r="G59" s="125" t="s">
        <v>434</v>
      </c>
      <c r="H59" s="125" t="s">
        <v>423</v>
      </c>
      <c r="I59" s="396">
        <v>0</v>
      </c>
      <c r="J59" s="396">
        <v>504</v>
      </c>
      <c r="K59" s="396" t="s">
        <v>1390</v>
      </c>
      <c r="L59" s="396">
        <v>67.536000000000001</v>
      </c>
      <c r="M59" s="416">
        <v>0</v>
      </c>
      <c r="N59" s="415">
        <v>0</v>
      </c>
      <c r="O59" s="415" t="s">
        <v>2108</v>
      </c>
      <c r="P59" s="398">
        <v>0.13400000000000001</v>
      </c>
      <c r="Q59" s="220" t="s">
        <v>514</v>
      </c>
      <c r="R59" s="125">
        <v>12</v>
      </c>
      <c r="S59" s="125" t="s">
        <v>103</v>
      </c>
    </row>
    <row r="60" spans="1:20" x14ac:dyDescent="0.3">
      <c r="A60" s="125" t="s">
        <v>2444</v>
      </c>
      <c r="B60" s="125">
        <v>169</v>
      </c>
      <c r="C60" t="s">
        <v>102</v>
      </c>
      <c r="D60" t="s">
        <v>104</v>
      </c>
      <c r="E60" t="s">
        <v>605</v>
      </c>
      <c r="F60" s="125" t="s">
        <v>11</v>
      </c>
      <c r="G60" s="125" t="s">
        <v>422</v>
      </c>
      <c r="H60" s="125" t="s">
        <v>423</v>
      </c>
      <c r="I60" s="396">
        <v>1330.93</v>
      </c>
      <c r="J60" s="396">
        <v>100475</v>
      </c>
      <c r="K60" s="396" t="s">
        <v>1390</v>
      </c>
      <c r="L60" s="396">
        <v>13865.550000000001</v>
      </c>
      <c r="M60" s="416"/>
      <c r="N60" s="415">
        <v>13.246379696441901</v>
      </c>
      <c r="O60" s="415"/>
      <c r="P60" s="398">
        <v>0.13800000000000001</v>
      </c>
      <c r="Q60" s="220" t="s">
        <v>549</v>
      </c>
      <c r="R60" s="125">
        <v>12</v>
      </c>
      <c r="S60" s="125" t="s">
        <v>104</v>
      </c>
    </row>
    <row r="61" spans="1:20" x14ac:dyDescent="0.3">
      <c r="A61" s="125" t="s">
        <v>2445</v>
      </c>
      <c r="B61" s="125">
        <v>169</v>
      </c>
      <c r="C61" t="s">
        <v>102</v>
      </c>
      <c r="D61" t="s">
        <v>172</v>
      </c>
      <c r="E61" t="s">
        <v>607</v>
      </c>
      <c r="F61" s="125" t="s">
        <v>9</v>
      </c>
      <c r="G61" s="125" t="s">
        <v>422</v>
      </c>
      <c r="H61" s="125" t="s">
        <v>423</v>
      </c>
      <c r="I61" s="396">
        <v>41601.5</v>
      </c>
      <c r="J61" s="396">
        <v>3035762</v>
      </c>
      <c r="K61" s="396" t="s">
        <v>1390</v>
      </c>
      <c r="L61" s="396">
        <v>418935.15600000002</v>
      </c>
      <c r="M61" s="416">
        <v>0</v>
      </c>
      <c r="N61" s="415">
        <v>13.703808137792093</v>
      </c>
      <c r="O61" s="415">
        <v>0</v>
      </c>
      <c r="P61" s="398">
        <v>0.13800000000000001</v>
      </c>
      <c r="Q61" s="220" t="s">
        <v>514</v>
      </c>
      <c r="R61" s="125">
        <v>12</v>
      </c>
      <c r="S61" s="125" t="s">
        <v>608</v>
      </c>
    </row>
    <row r="62" spans="1:20" x14ac:dyDescent="0.3">
      <c r="A62" s="125" t="s">
        <v>2445</v>
      </c>
      <c r="B62" s="125">
        <v>169</v>
      </c>
      <c r="C62" t="s">
        <v>102</v>
      </c>
      <c r="D62" t="s">
        <v>172</v>
      </c>
      <c r="E62" t="s">
        <v>607</v>
      </c>
      <c r="F62" s="125" t="s">
        <v>9</v>
      </c>
      <c r="G62" s="125" t="s">
        <v>427</v>
      </c>
      <c r="H62" s="125" t="s">
        <v>428</v>
      </c>
      <c r="I62" s="396">
        <v>1340.5679999999998</v>
      </c>
      <c r="J62" s="396">
        <v>0</v>
      </c>
      <c r="K62" s="396"/>
      <c r="L62" s="396">
        <v>0</v>
      </c>
      <c r="M62" s="416">
        <v>0</v>
      </c>
      <c r="N62" s="415" t="s">
        <v>2108</v>
      </c>
      <c r="O62" s="415" t="s">
        <v>2108</v>
      </c>
      <c r="P62" s="398">
        <v>0</v>
      </c>
      <c r="Q62" s="220" t="s">
        <v>514</v>
      </c>
      <c r="R62" s="125">
        <v>12</v>
      </c>
      <c r="S62" s="125" t="s">
        <v>608</v>
      </c>
    </row>
    <row r="63" spans="1:20" x14ac:dyDescent="0.3">
      <c r="A63" s="125" t="s">
        <v>2446</v>
      </c>
      <c r="B63" s="125">
        <v>169</v>
      </c>
      <c r="C63" t="s">
        <v>102</v>
      </c>
      <c r="D63" t="s">
        <v>106</v>
      </c>
      <c r="E63" t="s">
        <v>610</v>
      </c>
      <c r="F63" s="125" t="s">
        <v>5</v>
      </c>
      <c r="G63" s="125" t="s">
        <v>422</v>
      </c>
      <c r="H63" s="125" t="s">
        <v>423</v>
      </c>
      <c r="I63" s="396">
        <v>1321.1279999999999</v>
      </c>
      <c r="J63" s="396">
        <v>91225</v>
      </c>
      <c r="K63" s="396" t="s">
        <v>1390</v>
      </c>
      <c r="L63" s="396">
        <v>12589.050000000001</v>
      </c>
      <c r="M63" s="416">
        <v>0</v>
      </c>
      <c r="N63" s="415">
        <v>14.482082762400658</v>
      </c>
      <c r="O63" s="415">
        <v>0</v>
      </c>
      <c r="P63" s="398">
        <v>0.13800000000000001</v>
      </c>
      <c r="Q63" s="220" t="s">
        <v>514</v>
      </c>
      <c r="R63" s="125">
        <v>1</v>
      </c>
      <c r="S63" s="125" t="s">
        <v>106</v>
      </c>
    </row>
    <row r="64" spans="1:20" x14ac:dyDescent="0.3">
      <c r="A64" s="125" t="s">
        <v>2447</v>
      </c>
      <c r="B64" s="125">
        <v>169</v>
      </c>
      <c r="C64" t="s">
        <v>102</v>
      </c>
      <c r="D64" t="s">
        <v>107</v>
      </c>
      <c r="E64" t="s">
        <v>612</v>
      </c>
      <c r="F64" s="125" t="s">
        <v>9</v>
      </c>
      <c r="G64" s="125" t="s">
        <v>422</v>
      </c>
      <c r="H64" s="125" t="s">
        <v>423</v>
      </c>
      <c r="I64" s="396">
        <v>1794.7900000000002</v>
      </c>
      <c r="J64" s="396">
        <v>172777</v>
      </c>
      <c r="K64" s="396" t="s">
        <v>1390</v>
      </c>
      <c r="L64" s="396">
        <v>23843.226000000002</v>
      </c>
      <c r="M64" s="416">
        <v>0</v>
      </c>
      <c r="N64" s="415">
        <v>10.387898852277793</v>
      </c>
      <c r="O64" s="415">
        <v>0</v>
      </c>
      <c r="P64" s="398">
        <v>0.13800000000000001</v>
      </c>
      <c r="Q64" s="220" t="s">
        <v>514</v>
      </c>
      <c r="R64" s="125">
        <v>12</v>
      </c>
      <c r="S64" s="125" t="s">
        <v>107</v>
      </c>
    </row>
    <row r="65" spans="1:20" x14ac:dyDescent="0.3">
      <c r="A65" s="125" t="s">
        <v>2447</v>
      </c>
      <c r="B65" s="125">
        <v>169</v>
      </c>
      <c r="C65" t="s">
        <v>102</v>
      </c>
      <c r="D65" t="s">
        <v>107</v>
      </c>
      <c r="E65" t="s">
        <v>612</v>
      </c>
      <c r="F65" s="125" t="s">
        <v>9</v>
      </c>
      <c r="G65" s="125" t="s">
        <v>427</v>
      </c>
      <c r="H65" s="125" t="s">
        <v>428</v>
      </c>
      <c r="I65" s="396">
        <v>842.51700000000005</v>
      </c>
      <c r="J65" s="396">
        <v>0</v>
      </c>
      <c r="K65" s="396"/>
      <c r="L65" s="396">
        <v>0</v>
      </c>
      <c r="M65" s="416">
        <v>0</v>
      </c>
      <c r="N65" s="415" t="s">
        <v>2108</v>
      </c>
      <c r="O65" s="415" t="s">
        <v>2108</v>
      </c>
      <c r="P65" s="398">
        <v>0</v>
      </c>
      <c r="Q65" s="220" t="s">
        <v>514</v>
      </c>
      <c r="R65" s="125">
        <v>12</v>
      </c>
      <c r="S65" s="125" t="s">
        <v>107</v>
      </c>
    </row>
    <row r="66" spans="1:20" x14ac:dyDescent="0.3">
      <c r="A66" s="125" t="s">
        <v>2448</v>
      </c>
      <c r="B66" s="125">
        <v>169</v>
      </c>
      <c r="C66" t="s">
        <v>102</v>
      </c>
      <c r="D66" t="s">
        <v>110</v>
      </c>
      <c r="E66" t="s">
        <v>614</v>
      </c>
      <c r="F66" s="125" t="s">
        <v>5</v>
      </c>
      <c r="G66" s="125" t="s">
        <v>422</v>
      </c>
      <c r="H66" s="125" t="s">
        <v>423</v>
      </c>
      <c r="I66" s="396">
        <v>1371.3229999999999</v>
      </c>
      <c r="J66" s="396">
        <v>105658</v>
      </c>
      <c r="K66" s="396" t="s">
        <v>1390</v>
      </c>
      <c r="L66" s="396">
        <v>14580.804000000002</v>
      </c>
      <c r="M66" s="416">
        <v>6.745000000000001</v>
      </c>
      <c r="N66" s="417">
        <v>12.978884703477254</v>
      </c>
      <c r="O66" s="415">
        <v>0.51969026261500773</v>
      </c>
      <c r="P66" s="398">
        <v>0.13800000000000001</v>
      </c>
      <c r="Q66" s="220" t="s">
        <v>514</v>
      </c>
      <c r="R66" s="125">
        <v>12</v>
      </c>
      <c r="S66" s="125" t="s">
        <v>110</v>
      </c>
    </row>
    <row r="67" spans="1:20" x14ac:dyDescent="0.3">
      <c r="A67" s="125" t="s">
        <v>2449</v>
      </c>
      <c r="B67" s="125">
        <v>169</v>
      </c>
      <c r="C67" t="s">
        <v>102</v>
      </c>
      <c r="D67" t="s">
        <v>111</v>
      </c>
      <c r="E67" t="s">
        <v>603</v>
      </c>
      <c r="F67" s="125" t="s">
        <v>9</v>
      </c>
      <c r="G67" s="125" t="s">
        <v>422</v>
      </c>
      <c r="H67" s="125" t="s">
        <v>423</v>
      </c>
      <c r="I67" s="396">
        <v>5355.7089999999989</v>
      </c>
      <c r="J67" s="396">
        <v>383936</v>
      </c>
      <c r="K67" s="396" t="s">
        <v>1390</v>
      </c>
      <c r="L67" s="396">
        <v>52983.168000000005</v>
      </c>
      <c r="M67" s="416">
        <v>0</v>
      </c>
      <c r="N67" s="415">
        <v>13.949483768128019</v>
      </c>
      <c r="O67" s="415">
        <v>0</v>
      </c>
      <c r="P67" s="398">
        <v>0.13800000000000001</v>
      </c>
      <c r="Q67" s="220" t="s">
        <v>514</v>
      </c>
      <c r="R67" s="125">
        <v>12</v>
      </c>
      <c r="S67" s="125" t="s">
        <v>111</v>
      </c>
    </row>
    <row r="68" spans="1:20" x14ac:dyDescent="0.3">
      <c r="A68" s="125" t="s">
        <v>2449</v>
      </c>
      <c r="B68" s="125">
        <v>169</v>
      </c>
      <c r="C68" t="s">
        <v>102</v>
      </c>
      <c r="D68" t="s">
        <v>111</v>
      </c>
      <c r="E68" t="s">
        <v>603</v>
      </c>
      <c r="F68" s="125" t="s">
        <v>9</v>
      </c>
      <c r="G68" s="125" t="s">
        <v>427</v>
      </c>
      <c r="H68" s="125" t="s">
        <v>428</v>
      </c>
      <c r="I68" s="396">
        <v>563.27699999999993</v>
      </c>
      <c r="J68" s="396">
        <v>0</v>
      </c>
      <c r="K68" s="396"/>
      <c r="L68" s="396">
        <v>0</v>
      </c>
      <c r="M68" s="416">
        <v>0</v>
      </c>
      <c r="N68" s="415" t="s">
        <v>2108</v>
      </c>
      <c r="O68" s="415" t="s">
        <v>2108</v>
      </c>
      <c r="P68" s="398">
        <v>0</v>
      </c>
      <c r="Q68" s="220" t="s">
        <v>514</v>
      </c>
      <c r="R68" s="125">
        <v>7</v>
      </c>
      <c r="S68" s="125" t="s">
        <v>111</v>
      </c>
    </row>
    <row r="69" spans="1:20" x14ac:dyDescent="0.3">
      <c r="A69" s="125" t="s">
        <v>2450</v>
      </c>
      <c r="B69" s="125">
        <v>169</v>
      </c>
      <c r="C69" t="s">
        <v>102</v>
      </c>
      <c r="D69" t="s">
        <v>112</v>
      </c>
      <c r="E69" t="s">
        <v>617</v>
      </c>
      <c r="F69" s="125" t="s">
        <v>5</v>
      </c>
      <c r="G69" s="125" t="s">
        <v>422</v>
      </c>
      <c r="H69" s="125" t="s">
        <v>423</v>
      </c>
      <c r="I69" s="396">
        <v>2212.8880000000004</v>
      </c>
      <c r="J69" s="396">
        <v>164812</v>
      </c>
      <c r="K69" s="396" t="s">
        <v>1390</v>
      </c>
      <c r="L69" s="396">
        <v>22744.056</v>
      </c>
      <c r="M69" s="416">
        <v>3.6599999999999993</v>
      </c>
      <c r="N69" s="417">
        <v>13.426740771303063</v>
      </c>
      <c r="O69" s="415">
        <v>0.2725903525167111</v>
      </c>
      <c r="P69" s="398">
        <v>0.13800000000000001</v>
      </c>
      <c r="Q69" s="220" t="s">
        <v>514</v>
      </c>
      <c r="R69" s="125">
        <v>11</v>
      </c>
      <c r="S69" s="125" t="s">
        <v>112</v>
      </c>
    </row>
    <row r="70" spans="1:20" x14ac:dyDescent="0.3">
      <c r="A70" s="125" t="s">
        <v>2450</v>
      </c>
      <c r="B70" s="125">
        <v>169</v>
      </c>
      <c r="C70" t="s">
        <v>102</v>
      </c>
      <c r="D70" t="s">
        <v>112</v>
      </c>
      <c r="E70" t="s">
        <v>617</v>
      </c>
      <c r="F70" s="125" t="s">
        <v>5</v>
      </c>
      <c r="G70" s="125" t="s">
        <v>427</v>
      </c>
      <c r="H70" s="125" t="s">
        <v>428</v>
      </c>
      <c r="I70" s="396">
        <v>36.668999999999997</v>
      </c>
      <c r="J70" s="396">
        <v>0</v>
      </c>
      <c r="K70" s="396"/>
      <c r="L70" s="396">
        <v>0</v>
      </c>
      <c r="M70" s="416">
        <v>0</v>
      </c>
      <c r="N70" s="417" t="s">
        <v>2108</v>
      </c>
      <c r="O70" s="415" t="s">
        <v>2108</v>
      </c>
      <c r="P70" s="398">
        <v>0</v>
      </c>
      <c r="Q70" s="220" t="s">
        <v>514</v>
      </c>
      <c r="R70" s="125">
        <v>12</v>
      </c>
      <c r="S70" s="125" t="s">
        <v>112</v>
      </c>
    </row>
    <row r="71" spans="1:20" x14ac:dyDescent="0.3">
      <c r="A71" s="125" t="s">
        <v>2451</v>
      </c>
      <c r="B71" s="125">
        <v>169</v>
      </c>
      <c r="C71" t="s">
        <v>102</v>
      </c>
      <c r="D71" t="s">
        <v>116</v>
      </c>
      <c r="E71" t="s">
        <v>619</v>
      </c>
      <c r="F71" s="125" t="s">
        <v>9</v>
      </c>
      <c r="G71" s="125" t="s">
        <v>422</v>
      </c>
      <c r="H71" s="125" t="s">
        <v>423</v>
      </c>
      <c r="I71" s="396">
        <v>3312.4470000000001</v>
      </c>
      <c r="J71" s="396">
        <v>243954</v>
      </c>
      <c r="K71" s="396" t="s">
        <v>1390</v>
      </c>
      <c r="L71" s="396">
        <v>33665.652000000002</v>
      </c>
      <c r="M71" s="416"/>
      <c r="N71" s="415">
        <v>13.57816227649475</v>
      </c>
      <c r="O71" s="415"/>
      <c r="P71" s="398">
        <v>0.13800000000000001</v>
      </c>
      <c r="Q71" s="220" t="s">
        <v>549</v>
      </c>
      <c r="R71" s="125">
        <v>1</v>
      </c>
      <c r="S71" s="125" t="s">
        <v>116</v>
      </c>
    </row>
    <row r="72" spans="1:20" x14ac:dyDescent="0.3">
      <c r="A72" s="125" t="s">
        <v>2451</v>
      </c>
      <c r="B72" s="125">
        <v>169</v>
      </c>
      <c r="C72" t="s">
        <v>102</v>
      </c>
      <c r="D72" t="s">
        <v>116</v>
      </c>
      <c r="E72" t="s">
        <v>619</v>
      </c>
      <c r="F72" s="125" t="s">
        <v>9</v>
      </c>
      <c r="G72" s="125" t="s">
        <v>427</v>
      </c>
      <c r="H72" s="125" t="s">
        <v>428</v>
      </c>
      <c r="I72" s="396">
        <v>346.95299999999997</v>
      </c>
      <c r="J72" s="396">
        <v>0</v>
      </c>
      <c r="K72" s="396"/>
      <c r="L72" s="396">
        <v>0</v>
      </c>
      <c r="M72" s="416">
        <v>0</v>
      </c>
      <c r="N72" s="415" t="s">
        <v>2108</v>
      </c>
      <c r="O72" s="415" t="s">
        <v>2108</v>
      </c>
      <c r="P72" s="398">
        <v>0</v>
      </c>
      <c r="Q72" s="220" t="s">
        <v>514</v>
      </c>
      <c r="R72" s="125">
        <v>12</v>
      </c>
      <c r="S72" s="125" t="s">
        <v>116</v>
      </c>
    </row>
    <row r="73" spans="1:20" x14ac:dyDescent="0.3">
      <c r="A73" s="125" t="s">
        <v>2452</v>
      </c>
      <c r="B73" s="125">
        <v>169</v>
      </c>
      <c r="C73" t="s">
        <v>102</v>
      </c>
      <c r="D73" t="s">
        <v>119</v>
      </c>
      <c r="E73" t="s">
        <v>621</v>
      </c>
      <c r="F73" s="125" t="s">
        <v>9</v>
      </c>
      <c r="G73" s="125" t="s">
        <v>422</v>
      </c>
      <c r="H73" s="125" t="s">
        <v>423</v>
      </c>
      <c r="I73" s="396">
        <v>2467.0309999999999</v>
      </c>
      <c r="J73" s="396">
        <v>191278</v>
      </c>
      <c r="K73" s="396" t="s">
        <v>1390</v>
      </c>
      <c r="L73" s="396">
        <v>26396.364000000001</v>
      </c>
      <c r="M73" s="416">
        <v>4.7874999999999988</v>
      </c>
      <c r="N73" s="415">
        <v>12.897620217693619</v>
      </c>
      <c r="O73" s="415">
        <v>0.37119250832275708</v>
      </c>
      <c r="P73" s="398">
        <v>0.13800000000000001</v>
      </c>
      <c r="Q73" s="220" t="s">
        <v>514</v>
      </c>
      <c r="R73" s="125">
        <v>12</v>
      </c>
      <c r="S73" s="125" t="s">
        <v>119</v>
      </c>
    </row>
    <row r="74" spans="1:20" x14ac:dyDescent="0.3">
      <c r="A74" s="125" t="s">
        <v>2452</v>
      </c>
      <c r="B74" s="125">
        <v>169</v>
      </c>
      <c r="C74" t="s">
        <v>102</v>
      </c>
      <c r="D74" t="s">
        <v>119</v>
      </c>
      <c r="E74" t="s">
        <v>621</v>
      </c>
      <c r="F74" s="125" t="s">
        <v>9</v>
      </c>
      <c r="G74" s="125" t="s">
        <v>427</v>
      </c>
      <c r="H74" s="125" t="s">
        <v>428</v>
      </c>
      <c r="I74" s="396">
        <v>322.36299999999994</v>
      </c>
      <c r="J74" s="396">
        <v>0</v>
      </c>
      <c r="K74" s="396"/>
      <c r="L74" s="396">
        <v>0</v>
      </c>
      <c r="M74" s="416"/>
      <c r="N74" s="417" t="s">
        <v>2108</v>
      </c>
      <c r="O74" s="415"/>
      <c r="P74" s="398">
        <v>0</v>
      </c>
      <c r="Q74" s="220" t="s">
        <v>549</v>
      </c>
      <c r="R74" s="125">
        <v>12</v>
      </c>
      <c r="S74" s="125" t="s">
        <v>119</v>
      </c>
    </row>
    <row r="75" spans="1:20" x14ac:dyDescent="0.3">
      <c r="A75" s="125" t="s">
        <v>2399</v>
      </c>
      <c r="B75" s="125">
        <v>169</v>
      </c>
      <c r="C75" t="s">
        <v>102</v>
      </c>
      <c r="D75" t="s">
        <v>120</v>
      </c>
      <c r="E75" t="s">
        <v>623</v>
      </c>
      <c r="F75" s="125" t="s">
        <v>11</v>
      </c>
      <c r="G75" s="125" t="s">
        <v>422</v>
      </c>
      <c r="H75" s="125" t="s">
        <v>423</v>
      </c>
      <c r="I75" s="396">
        <v>1715.15</v>
      </c>
      <c r="J75" s="396">
        <v>139545</v>
      </c>
      <c r="K75" s="396" t="s">
        <v>1390</v>
      </c>
      <c r="L75" s="396">
        <v>19257.210000000003</v>
      </c>
      <c r="M75" s="416"/>
      <c r="N75" s="415">
        <v>12.291017234583826</v>
      </c>
      <c r="O75" s="415"/>
      <c r="P75" s="398">
        <v>0.13800000000000001</v>
      </c>
      <c r="Q75" s="220" t="s">
        <v>549</v>
      </c>
      <c r="R75" s="125">
        <v>12</v>
      </c>
      <c r="S75" s="125" t="s">
        <v>120</v>
      </c>
    </row>
    <row r="76" spans="1:20" x14ac:dyDescent="0.3">
      <c r="A76" s="125" t="s">
        <v>2453</v>
      </c>
      <c r="B76" s="125">
        <v>169</v>
      </c>
      <c r="C76" t="s">
        <v>102</v>
      </c>
      <c r="D76" t="s">
        <v>121</v>
      </c>
      <c r="E76" t="s">
        <v>625</v>
      </c>
      <c r="F76" s="125" t="s">
        <v>11</v>
      </c>
      <c r="G76" s="125" t="s">
        <v>422</v>
      </c>
      <c r="H76" s="125" t="s">
        <v>423</v>
      </c>
      <c r="I76" s="396">
        <v>1873.5210000000002</v>
      </c>
      <c r="J76" s="396">
        <v>135091</v>
      </c>
      <c r="K76" s="396" t="s">
        <v>1390</v>
      </c>
      <c r="L76" s="396">
        <v>18642.558000000001</v>
      </c>
      <c r="M76" s="416"/>
      <c r="N76" s="415">
        <v>13.868584879821752</v>
      </c>
      <c r="O76" s="415"/>
      <c r="P76" s="398">
        <v>0.13800000000000001</v>
      </c>
      <c r="Q76" s="220" t="s">
        <v>549</v>
      </c>
      <c r="R76" s="125">
        <v>12</v>
      </c>
      <c r="S76" s="125" t="s">
        <v>121</v>
      </c>
    </row>
    <row r="77" spans="1:20" x14ac:dyDescent="0.3">
      <c r="A77" s="125" t="s">
        <v>2454</v>
      </c>
      <c r="B77" s="125">
        <v>169</v>
      </c>
      <c r="C77" t="s">
        <v>102</v>
      </c>
      <c r="D77" t="s">
        <v>122</v>
      </c>
      <c r="E77" t="s">
        <v>627</v>
      </c>
      <c r="F77" s="125" t="s">
        <v>9</v>
      </c>
      <c r="G77" s="125" t="s">
        <v>422</v>
      </c>
      <c r="H77" s="125" t="s">
        <v>423</v>
      </c>
      <c r="I77" s="396">
        <v>2178.5499999999997</v>
      </c>
      <c r="J77" s="396">
        <v>157401</v>
      </c>
      <c r="K77" s="396" t="s">
        <v>1390</v>
      </c>
      <c r="L77" s="396">
        <v>21721.338000000003</v>
      </c>
      <c r="M77" s="416"/>
      <c r="N77" s="415">
        <v>13.840763400486653</v>
      </c>
      <c r="O77" s="415"/>
      <c r="P77" s="398">
        <v>0.13800000000000001</v>
      </c>
      <c r="Q77" s="220" t="s">
        <v>549</v>
      </c>
      <c r="R77" s="125">
        <v>12</v>
      </c>
      <c r="S77" s="125" t="s">
        <v>122</v>
      </c>
    </row>
    <row r="78" spans="1:20" x14ac:dyDescent="0.3">
      <c r="A78" s="125" t="s">
        <v>2455</v>
      </c>
      <c r="B78" s="125">
        <v>169</v>
      </c>
      <c r="C78" t="s">
        <v>102</v>
      </c>
      <c r="D78" t="s">
        <v>123</v>
      </c>
      <c r="E78" t="s">
        <v>629</v>
      </c>
      <c r="F78" s="125" t="s">
        <v>5</v>
      </c>
      <c r="G78" s="125" t="s">
        <v>422</v>
      </c>
      <c r="H78" s="125" t="s">
        <v>423</v>
      </c>
      <c r="I78" s="396">
        <v>1286.8269999999998</v>
      </c>
      <c r="J78" s="396">
        <v>93254</v>
      </c>
      <c r="K78" s="396" t="s">
        <v>1390</v>
      </c>
      <c r="L78" s="396">
        <v>12869.052000000001</v>
      </c>
      <c r="M78" s="416">
        <v>0</v>
      </c>
      <c r="N78" s="417">
        <v>13.799161430072703</v>
      </c>
      <c r="O78" s="415">
        <v>0</v>
      </c>
      <c r="P78" s="398">
        <v>0.13800000000000001</v>
      </c>
      <c r="Q78" s="220" t="s">
        <v>514</v>
      </c>
      <c r="R78" s="125">
        <v>8</v>
      </c>
      <c r="S78" s="125" t="s">
        <v>123</v>
      </c>
    </row>
    <row r="79" spans="1:20" x14ac:dyDescent="0.3">
      <c r="A79" s="125" t="s">
        <v>2456</v>
      </c>
      <c r="B79" s="125">
        <v>169</v>
      </c>
      <c r="C79" t="s">
        <v>102</v>
      </c>
      <c r="D79" t="s">
        <v>124</v>
      </c>
      <c r="E79" t="s">
        <v>631</v>
      </c>
      <c r="F79" s="125" t="s">
        <v>9</v>
      </c>
      <c r="G79" s="125" t="s">
        <v>422</v>
      </c>
      <c r="H79" s="125" t="s">
        <v>423</v>
      </c>
      <c r="I79" s="396">
        <v>1564.7779999999998</v>
      </c>
      <c r="J79" s="396">
        <v>108618</v>
      </c>
      <c r="K79" s="396" t="s">
        <v>1390</v>
      </c>
      <c r="L79" s="396">
        <v>14989.284000000001</v>
      </c>
      <c r="M79" s="416">
        <v>3.5236363636363635</v>
      </c>
      <c r="N79" s="415">
        <v>14.406249424588925</v>
      </c>
      <c r="O79" s="415">
        <v>0.24459082026041687</v>
      </c>
      <c r="P79" s="398">
        <v>0.13800000000000001</v>
      </c>
      <c r="Q79" s="220" t="s">
        <v>514</v>
      </c>
      <c r="R79" s="125">
        <v>11</v>
      </c>
      <c r="S79" s="125" t="s">
        <v>124</v>
      </c>
    </row>
    <row r="80" spans="1:20" x14ac:dyDescent="0.3">
      <c r="A80" s="125" t="s">
        <v>2457</v>
      </c>
      <c r="B80" s="125">
        <v>169</v>
      </c>
      <c r="C80" t="s">
        <v>102</v>
      </c>
      <c r="D80" t="s">
        <v>127</v>
      </c>
      <c r="E80" t="s">
        <v>645</v>
      </c>
      <c r="F80" s="125" t="s">
        <v>9</v>
      </c>
      <c r="G80" s="125" t="s">
        <v>422</v>
      </c>
      <c r="H80" s="125" t="s">
        <v>423</v>
      </c>
      <c r="I80" s="396"/>
      <c r="J80" s="396"/>
      <c r="K80" s="396"/>
      <c r="L80" s="396"/>
      <c r="M80" s="416"/>
      <c r="N80" s="415"/>
      <c r="O80" s="415"/>
      <c r="P80" s="398"/>
      <c r="Q80" s="220"/>
      <c r="T80" t="s">
        <v>2126</v>
      </c>
    </row>
    <row r="81" spans="1:20" x14ac:dyDescent="0.3">
      <c r="A81" s="125" t="s">
        <v>2458</v>
      </c>
      <c r="B81" s="125">
        <v>169</v>
      </c>
      <c r="C81" t="s">
        <v>102</v>
      </c>
      <c r="D81" t="s">
        <v>128</v>
      </c>
      <c r="E81" t="s">
        <v>1077</v>
      </c>
      <c r="F81" s="125" t="s">
        <v>6</v>
      </c>
      <c r="G81" s="125" t="s">
        <v>422</v>
      </c>
      <c r="H81" s="125" t="s">
        <v>423</v>
      </c>
      <c r="I81" s="396">
        <v>1921.7079999999999</v>
      </c>
      <c r="J81" s="396">
        <v>145466</v>
      </c>
      <c r="K81" s="396" t="s">
        <v>1390</v>
      </c>
      <c r="L81" s="396">
        <v>20074.308000000001</v>
      </c>
      <c r="M81" s="416"/>
      <c r="N81" s="415">
        <v>13.210702157205118</v>
      </c>
      <c r="O81" s="415"/>
      <c r="P81" s="398">
        <v>0.13800000000000001</v>
      </c>
      <c r="Q81" s="220" t="s">
        <v>549</v>
      </c>
      <c r="R81" s="125">
        <v>12</v>
      </c>
      <c r="S81" t="s">
        <v>1385</v>
      </c>
    </row>
    <row r="82" spans="1:20" x14ac:dyDescent="0.3">
      <c r="A82" s="125" t="s">
        <v>2459</v>
      </c>
      <c r="B82" s="125">
        <v>169</v>
      </c>
      <c r="C82" t="s">
        <v>102</v>
      </c>
      <c r="D82" t="s">
        <v>130</v>
      </c>
      <c r="E82" t="s">
        <v>637</v>
      </c>
      <c r="F82" s="125" t="s">
        <v>11</v>
      </c>
      <c r="G82" s="125" t="s">
        <v>422</v>
      </c>
      <c r="H82" s="125" t="s">
        <v>423</v>
      </c>
      <c r="I82" s="396">
        <v>1852.7710000000002</v>
      </c>
      <c r="J82" s="396">
        <v>142410</v>
      </c>
      <c r="K82" s="396" t="s">
        <v>1390</v>
      </c>
      <c r="L82" s="396">
        <v>19652.580000000002</v>
      </c>
      <c r="M82" s="416"/>
      <c r="N82" s="415">
        <v>13.010118671441614</v>
      </c>
      <c r="O82" s="415"/>
      <c r="P82" s="398">
        <v>0.13800000000000001</v>
      </c>
      <c r="Q82" s="220" t="s">
        <v>549</v>
      </c>
      <c r="R82" s="125">
        <v>6</v>
      </c>
      <c r="S82" s="125" t="s">
        <v>130</v>
      </c>
    </row>
    <row r="83" spans="1:20" x14ac:dyDescent="0.3">
      <c r="A83" s="125" t="s">
        <v>2460</v>
      </c>
      <c r="B83" s="125">
        <v>169</v>
      </c>
      <c r="C83" t="s">
        <v>102</v>
      </c>
      <c r="D83" t="s">
        <v>131</v>
      </c>
      <c r="E83" t="s">
        <v>639</v>
      </c>
      <c r="F83" s="125" t="s">
        <v>11</v>
      </c>
      <c r="G83" s="125" t="s">
        <v>422</v>
      </c>
      <c r="H83" s="125" t="s">
        <v>423</v>
      </c>
      <c r="I83" s="396">
        <v>1963.1210000000003</v>
      </c>
      <c r="J83" s="396">
        <v>158914</v>
      </c>
      <c r="K83" s="396" t="s">
        <v>1390</v>
      </c>
      <c r="L83" s="396">
        <v>21930.132000000001</v>
      </c>
      <c r="M83" s="416"/>
      <c r="N83" s="415">
        <v>12.353354644650567</v>
      </c>
      <c r="O83" s="415"/>
      <c r="P83" s="398">
        <v>0.13800000000000001</v>
      </c>
      <c r="Q83" s="220" t="s">
        <v>549</v>
      </c>
      <c r="R83" s="125">
        <v>12</v>
      </c>
      <c r="S83" s="125" t="s">
        <v>131</v>
      </c>
    </row>
    <row r="84" spans="1:20" x14ac:dyDescent="0.3">
      <c r="A84" s="125" t="s">
        <v>2460</v>
      </c>
      <c r="B84" s="125">
        <v>169</v>
      </c>
      <c r="C84" t="s">
        <v>102</v>
      </c>
      <c r="D84" t="s">
        <v>131</v>
      </c>
      <c r="E84" t="s">
        <v>639</v>
      </c>
      <c r="F84" s="125" t="s">
        <v>11</v>
      </c>
      <c r="G84" s="125" t="s">
        <v>1019</v>
      </c>
      <c r="H84" s="125" t="s">
        <v>1020</v>
      </c>
      <c r="I84" s="396"/>
      <c r="J84" s="396"/>
      <c r="K84" s="396"/>
      <c r="L84" s="396"/>
      <c r="M84" s="416"/>
      <c r="N84" s="417"/>
      <c r="O84" s="415"/>
      <c r="P84" s="398"/>
      <c r="Q84" s="220"/>
      <c r="T84" t="s">
        <v>2126</v>
      </c>
    </row>
    <row r="85" spans="1:20" x14ac:dyDescent="0.3">
      <c r="A85" s="125" t="s">
        <v>2461</v>
      </c>
      <c r="B85" s="125">
        <v>169</v>
      </c>
      <c r="C85" t="s">
        <v>102</v>
      </c>
      <c r="D85" t="s">
        <v>133</v>
      </c>
      <c r="E85" t="s">
        <v>1333</v>
      </c>
      <c r="F85" s="125" t="s">
        <v>9</v>
      </c>
      <c r="G85" s="125" t="s">
        <v>422</v>
      </c>
      <c r="H85" s="125" t="s">
        <v>423</v>
      </c>
      <c r="I85" s="396"/>
      <c r="J85" s="396"/>
      <c r="K85" s="396"/>
      <c r="L85" s="396"/>
      <c r="M85" s="416"/>
      <c r="N85" s="415"/>
      <c r="O85" s="415"/>
      <c r="P85" s="398"/>
      <c r="Q85" s="220"/>
      <c r="T85" t="s">
        <v>2126</v>
      </c>
    </row>
    <row r="86" spans="1:20" x14ac:dyDescent="0.3">
      <c r="A86" s="125" t="s">
        <v>2462</v>
      </c>
      <c r="B86" s="125">
        <v>169</v>
      </c>
      <c r="C86" t="s">
        <v>102</v>
      </c>
      <c r="D86" t="s">
        <v>135</v>
      </c>
      <c r="E86" t="s">
        <v>641</v>
      </c>
      <c r="F86" s="125" t="s">
        <v>9</v>
      </c>
      <c r="G86" s="125" t="s">
        <v>422</v>
      </c>
      <c r="H86" s="125" t="s">
        <v>423</v>
      </c>
      <c r="I86" s="396">
        <v>1876.6369999999999</v>
      </c>
      <c r="J86" s="396">
        <v>166394</v>
      </c>
      <c r="K86" s="396" t="s">
        <v>1390</v>
      </c>
      <c r="L86" s="396">
        <v>22962.372000000003</v>
      </c>
      <c r="M86" s="416"/>
      <c r="N86" s="415">
        <v>11.278273255045255</v>
      </c>
      <c r="O86" s="415"/>
      <c r="P86" s="398">
        <v>0.13800000000000001</v>
      </c>
      <c r="Q86" s="220" t="s">
        <v>549</v>
      </c>
      <c r="R86" s="125">
        <v>12</v>
      </c>
      <c r="S86" s="125" t="s">
        <v>135</v>
      </c>
    </row>
    <row r="87" spans="1:20" x14ac:dyDescent="0.3">
      <c r="A87" s="125" t="s">
        <v>2463</v>
      </c>
      <c r="B87" s="125">
        <v>169</v>
      </c>
      <c r="C87" t="s">
        <v>102</v>
      </c>
      <c r="D87" t="s">
        <v>136</v>
      </c>
      <c r="E87" t="s">
        <v>643</v>
      </c>
      <c r="F87" s="125" t="s">
        <v>9</v>
      </c>
      <c r="G87" s="125" t="s">
        <v>422</v>
      </c>
      <c r="H87" s="125" t="s">
        <v>423</v>
      </c>
      <c r="I87" s="396">
        <v>1779.4579999999999</v>
      </c>
      <c r="J87" s="396">
        <v>128416</v>
      </c>
      <c r="K87" s="396" t="s">
        <v>1390</v>
      </c>
      <c r="L87" s="396">
        <v>17721.408000000003</v>
      </c>
      <c r="M87" s="416"/>
      <c r="N87" s="415">
        <v>13.856980438574631</v>
      </c>
      <c r="O87" s="415"/>
      <c r="P87" s="398">
        <v>0.13800000000000001</v>
      </c>
      <c r="Q87" s="220" t="s">
        <v>549</v>
      </c>
      <c r="R87" s="125">
        <v>12</v>
      </c>
      <c r="S87" s="125" t="s">
        <v>136</v>
      </c>
    </row>
    <row r="88" spans="1:20" x14ac:dyDescent="0.3">
      <c r="A88" s="125" t="s">
        <v>2463</v>
      </c>
      <c r="B88" s="125">
        <v>169</v>
      </c>
      <c r="C88" t="s">
        <v>102</v>
      </c>
      <c r="D88" t="s">
        <v>136</v>
      </c>
      <c r="E88" t="s">
        <v>643</v>
      </c>
      <c r="F88" s="125" t="s">
        <v>9</v>
      </c>
      <c r="G88" s="125" t="s">
        <v>427</v>
      </c>
      <c r="H88" s="125" t="s">
        <v>428</v>
      </c>
      <c r="I88" s="396">
        <v>561.29499999999996</v>
      </c>
      <c r="J88" s="396">
        <v>0</v>
      </c>
      <c r="K88" s="396"/>
      <c r="L88" s="396">
        <v>0</v>
      </c>
      <c r="M88" s="416"/>
      <c r="N88" s="415" t="s">
        <v>2108</v>
      </c>
      <c r="O88" s="415"/>
      <c r="P88" s="398">
        <v>0</v>
      </c>
      <c r="Q88" s="220" t="s">
        <v>549</v>
      </c>
      <c r="R88" s="125">
        <v>12</v>
      </c>
      <c r="S88" s="125" t="s">
        <v>136</v>
      </c>
    </row>
    <row r="89" spans="1:20" x14ac:dyDescent="0.3">
      <c r="A89" s="125" t="s">
        <v>2464</v>
      </c>
      <c r="B89" s="125">
        <v>169</v>
      </c>
      <c r="C89" t="s">
        <v>102</v>
      </c>
      <c r="D89" t="s">
        <v>1111</v>
      </c>
      <c r="E89" t="s">
        <v>645</v>
      </c>
      <c r="F89" s="125" t="s">
        <v>9</v>
      </c>
      <c r="G89" s="125" t="s">
        <v>422</v>
      </c>
      <c r="H89" s="125" t="s">
        <v>423</v>
      </c>
      <c r="I89" s="396">
        <v>3649.8040000000001</v>
      </c>
      <c r="J89" s="396">
        <v>197943</v>
      </c>
      <c r="K89" s="396" t="s">
        <v>1390</v>
      </c>
      <c r="L89" s="396">
        <v>27316.134000000002</v>
      </c>
      <c r="M89" s="416">
        <v>3.4800000000000004</v>
      </c>
      <c r="N89" s="415">
        <v>18.438661634915103</v>
      </c>
      <c r="O89" s="415">
        <v>0.18873387173667408</v>
      </c>
      <c r="P89" s="398">
        <v>0.13800000000000001</v>
      </c>
      <c r="Q89" s="220" t="s">
        <v>514</v>
      </c>
      <c r="R89" s="125">
        <v>12</v>
      </c>
      <c r="S89" s="125" t="s">
        <v>646</v>
      </c>
    </row>
    <row r="90" spans="1:20" x14ac:dyDescent="0.3">
      <c r="A90" s="125" t="s">
        <v>2464</v>
      </c>
      <c r="B90" s="125">
        <v>169</v>
      </c>
      <c r="C90" t="s">
        <v>102</v>
      </c>
      <c r="D90" t="s">
        <v>1111</v>
      </c>
      <c r="E90" t="s">
        <v>645</v>
      </c>
      <c r="F90" s="125" t="s">
        <v>9</v>
      </c>
      <c r="G90" s="125" t="s">
        <v>427</v>
      </c>
      <c r="H90" s="125" t="s">
        <v>428</v>
      </c>
      <c r="I90" s="396">
        <v>2060.4780000000001</v>
      </c>
      <c r="J90" s="396">
        <v>0</v>
      </c>
      <c r="K90" s="396"/>
      <c r="L90" s="396">
        <v>0</v>
      </c>
      <c r="M90" s="416"/>
      <c r="N90" s="415" t="s">
        <v>2108</v>
      </c>
      <c r="O90" s="415" t="s">
        <v>2108</v>
      </c>
      <c r="P90" s="398">
        <v>0</v>
      </c>
      <c r="Q90" s="220" t="s">
        <v>514</v>
      </c>
      <c r="R90" s="125">
        <v>11</v>
      </c>
      <c r="S90" s="125" t="s">
        <v>646</v>
      </c>
    </row>
    <row r="91" spans="1:20" x14ac:dyDescent="0.3">
      <c r="A91" s="125" t="s">
        <v>2465</v>
      </c>
      <c r="B91" s="125">
        <v>169</v>
      </c>
      <c r="C91" t="s">
        <v>102</v>
      </c>
      <c r="D91" t="s">
        <v>140</v>
      </c>
      <c r="E91" t="s">
        <v>648</v>
      </c>
      <c r="F91" s="125" t="s">
        <v>5</v>
      </c>
      <c r="G91" s="125" t="s">
        <v>422</v>
      </c>
      <c r="H91" s="125" t="s">
        <v>423</v>
      </c>
      <c r="I91" s="396">
        <v>2472.6770000000001</v>
      </c>
      <c r="J91" s="396">
        <v>167561</v>
      </c>
      <c r="K91" s="396" t="s">
        <v>1390</v>
      </c>
      <c r="L91" s="396">
        <v>23123.418000000001</v>
      </c>
      <c r="M91" s="416">
        <v>3.143636363636364</v>
      </c>
      <c r="N91" s="417">
        <v>14.756876600163523</v>
      </c>
      <c r="O91" s="415">
        <v>0.21302857297061961</v>
      </c>
      <c r="P91" s="398">
        <v>0.13800000000000001</v>
      </c>
      <c r="Q91" s="220" t="s">
        <v>514</v>
      </c>
      <c r="R91" s="125">
        <v>11</v>
      </c>
      <c r="S91" s="125" t="s">
        <v>140</v>
      </c>
    </row>
    <row r="92" spans="1:20" x14ac:dyDescent="0.3">
      <c r="A92" s="125" t="s">
        <v>2465</v>
      </c>
      <c r="B92" s="125">
        <v>169</v>
      </c>
      <c r="C92" t="s">
        <v>102</v>
      </c>
      <c r="D92" t="s">
        <v>140</v>
      </c>
      <c r="E92" t="s">
        <v>648</v>
      </c>
      <c r="F92" s="125" t="s">
        <v>5</v>
      </c>
      <c r="G92" s="125" t="s">
        <v>427</v>
      </c>
      <c r="H92" s="125" t="s">
        <v>428</v>
      </c>
      <c r="I92" s="396">
        <v>54.957999999999998</v>
      </c>
      <c r="J92" s="396">
        <v>0</v>
      </c>
      <c r="K92" s="396"/>
      <c r="L92" s="396">
        <v>0</v>
      </c>
      <c r="M92" s="416"/>
      <c r="N92" s="415" t="s">
        <v>2108</v>
      </c>
      <c r="O92" s="415" t="s">
        <v>2108</v>
      </c>
      <c r="P92" s="398">
        <v>0</v>
      </c>
      <c r="Q92" s="220" t="s">
        <v>514</v>
      </c>
      <c r="R92" s="125">
        <v>12</v>
      </c>
      <c r="S92" s="125" t="s">
        <v>140</v>
      </c>
    </row>
    <row r="93" spans="1:20" x14ac:dyDescent="0.3">
      <c r="A93" s="125" t="s">
        <v>2466</v>
      </c>
      <c r="B93" s="125">
        <v>169</v>
      </c>
      <c r="C93" t="s">
        <v>102</v>
      </c>
      <c r="D93" t="s">
        <v>141</v>
      </c>
      <c r="E93" t="s">
        <v>650</v>
      </c>
      <c r="F93" s="125" t="s">
        <v>9</v>
      </c>
      <c r="G93" s="125" t="s">
        <v>422</v>
      </c>
      <c r="H93" s="125" t="s">
        <v>423</v>
      </c>
      <c r="I93" s="396">
        <v>1710.6110000000001</v>
      </c>
      <c r="J93" s="396">
        <v>131447</v>
      </c>
      <c r="K93" s="396" t="s">
        <v>1390</v>
      </c>
      <c r="L93" s="396">
        <v>18139.686000000002</v>
      </c>
      <c r="M93" s="416"/>
      <c r="N93" s="415">
        <v>13.013693732074524</v>
      </c>
      <c r="O93" s="415"/>
      <c r="P93" s="398">
        <v>0.13800000000000001</v>
      </c>
      <c r="Q93" s="220" t="s">
        <v>549</v>
      </c>
      <c r="R93" s="125">
        <v>12</v>
      </c>
      <c r="S93" s="125" t="s">
        <v>141</v>
      </c>
    </row>
    <row r="94" spans="1:20" x14ac:dyDescent="0.3">
      <c r="A94" s="125" t="s">
        <v>2467</v>
      </c>
      <c r="B94" s="125">
        <v>169</v>
      </c>
      <c r="C94" t="s">
        <v>102</v>
      </c>
      <c r="D94" t="s">
        <v>142</v>
      </c>
      <c r="E94" t="s">
        <v>652</v>
      </c>
      <c r="F94" s="125" t="s">
        <v>11</v>
      </c>
      <c r="G94" s="125" t="s">
        <v>422</v>
      </c>
      <c r="H94" s="125" t="s">
        <v>423</v>
      </c>
      <c r="I94" s="396">
        <v>2859.9809999999998</v>
      </c>
      <c r="J94" s="396">
        <v>218048</v>
      </c>
      <c r="K94" s="396" t="s">
        <v>1390</v>
      </c>
      <c r="L94" s="396">
        <v>30090.624000000003</v>
      </c>
      <c r="M94" s="416"/>
      <c r="N94" s="415">
        <v>13.116290908423833</v>
      </c>
      <c r="O94" s="415"/>
      <c r="P94" s="398">
        <v>0.13800000000000001</v>
      </c>
      <c r="Q94" s="220" t="s">
        <v>549</v>
      </c>
      <c r="R94" s="125">
        <v>12</v>
      </c>
      <c r="S94" s="125" t="s">
        <v>142</v>
      </c>
    </row>
    <row r="95" spans="1:20" x14ac:dyDescent="0.3">
      <c r="A95" s="125" t="s">
        <v>2467</v>
      </c>
      <c r="B95" s="125">
        <v>169</v>
      </c>
      <c r="C95" t="s">
        <v>102</v>
      </c>
      <c r="D95" t="s">
        <v>142</v>
      </c>
      <c r="E95" t="s">
        <v>652</v>
      </c>
      <c r="F95" s="125" t="s">
        <v>11</v>
      </c>
      <c r="G95" s="125" t="s">
        <v>427</v>
      </c>
      <c r="H95" s="125" t="s">
        <v>428</v>
      </c>
      <c r="I95" s="396"/>
      <c r="J95" s="396"/>
      <c r="K95" s="396"/>
      <c r="L95" s="396"/>
      <c r="M95" s="416"/>
      <c r="N95" s="417"/>
      <c r="O95" s="415"/>
      <c r="P95" s="398"/>
      <c r="Q95" s="220"/>
      <c r="T95" t="s">
        <v>2126</v>
      </c>
    </row>
    <row r="96" spans="1:20" x14ac:dyDescent="0.3">
      <c r="A96" s="125" t="s">
        <v>2468</v>
      </c>
      <c r="B96" s="125">
        <v>169</v>
      </c>
      <c r="C96" t="s">
        <v>102</v>
      </c>
      <c r="D96" t="s">
        <v>145</v>
      </c>
      <c r="E96" t="s">
        <v>654</v>
      </c>
      <c r="F96" s="125" t="s">
        <v>5</v>
      </c>
      <c r="G96" s="125" t="s">
        <v>422</v>
      </c>
      <c r="H96" s="125" t="s">
        <v>423</v>
      </c>
      <c r="I96" s="396">
        <v>1851.2930000000001</v>
      </c>
      <c r="J96" s="396">
        <v>135835</v>
      </c>
      <c r="K96" s="396" t="s">
        <v>1390</v>
      </c>
      <c r="L96" s="396">
        <v>18745.230000000003</v>
      </c>
      <c r="M96" s="416">
        <v>3.0060000000000002</v>
      </c>
      <c r="N96" s="415">
        <v>13.628983693451616</v>
      </c>
      <c r="O96" s="415">
        <v>0.22055936580541274</v>
      </c>
      <c r="P96" s="398">
        <v>0.13800000000000001</v>
      </c>
      <c r="Q96" s="220" t="s">
        <v>514</v>
      </c>
      <c r="R96" s="125">
        <v>5</v>
      </c>
      <c r="S96" s="125" t="s">
        <v>145</v>
      </c>
    </row>
    <row r="97" spans="1:20" x14ac:dyDescent="0.3">
      <c r="A97" s="125" t="s">
        <v>2469</v>
      </c>
      <c r="B97" s="125">
        <v>169</v>
      </c>
      <c r="C97" t="s">
        <v>102</v>
      </c>
      <c r="D97" t="s">
        <v>146</v>
      </c>
      <c r="E97" t="s">
        <v>656</v>
      </c>
      <c r="F97" s="125" t="s">
        <v>11</v>
      </c>
      <c r="G97" s="125" t="s">
        <v>422</v>
      </c>
      <c r="H97" s="125" t="s">
        <v>423</v>
      </c>
      <c r="I97" s="396">
        <v>1633.6879999999999</v>
      </c>
      <c r="J97" s="396">
        <v>145776</v>
      </c>
      <c r="K97" s="396" t="s">
        <v>1390</v>
      </c>
      <c r="L97" s="396">
        <v>20117.088000000003</v>
      </c>
      <c r="M97" s="416"/>
      <c r="N97" s="415">
        <v>11.206837888266929</v>
      </c>
      <c r="O97" s="415"/>
      <c r="P97" s="398">
        <v>0.13800000000000001</v>
      </c>
      <c r="Q97" s="220" t="s">
        <v>549</v>
      </c>
      <c r="R97" s="125">
        <v>12</v>
      </c>
      <c r="S97" s="125" t="s">
        <v>657</v>
      </c>
    </row>
    <row r="98" spans="1:20" x14ac:dyDescent="0.3">
      <c r="A98" s="125" t="s">
        <v>2470</v>
      </c>
      <c r="B98" s="125">
        <v>169</v>
      </c>
      <c r="C98" t="s">
        <v>102</v>
      </c>
      <c r="D98" t="s">
        <v>139</v>
      </c>
      <c r="E98" t="s">
        <v>659</v>
      </c>
      <c r="F98" s="125" t="s">
        <v>5</v>
      </c>
      <c r="G98" s="125" t="s">
        <v>422</v>
      </c>
      <c r="H98" s="125" t="s">
        <v>423</v>
      </c>
      <c r="I98" s="396"/>
      <c r="J98" s="396"/>
      <c r="K98" s="396"/>
      <c r="L98" s="396"/>
      <c r="M98" s="416"/>
      <c r="N98" s="415"/>
      <c r="O98" s="415"/>
      <c r="P98" s="398"/>
      <c r="Q98" s="220"/>
      <c r="T98" t="s">
        <v>2126</v>
      </c>
    </row>
    <row r="99" spans="1:20" x14ac:dyDescent="0.3">
      <c r="A99" s="125" t="s">
        <v>2471</v>
      </c>
      <c r="B99" s="125">
        <v>169</v>
      </c>
      <c r="C99" t="s">
        <v>102</v>
      </c>
      <c r="D99" t="s">
        <v>147</v>
      </c>
      <c r="E99" t="s">
        <v>659</v>
      </c>
      <c r="F99" s="125" t="s">
        <v>5</v>
      </c>
      <c r="G99" s="125" t="s">
        <v>422</v>
      </c>
      <c r="H99" s="125" t="s">
        <v>423</v>
      </c>
      <c r="I99" s="396">
        <v>3563.7950000000005</v>
      </c>
      <c r="J99" s="396">
        <v>246063</v>
      </c>
      <c r="K99" s="396" t="s">
        <v>1390</v>
      </c>
      <c r="L99" s="396">
        <v>33956.694000000003</v>
      </c>
      <c r="M99" s="416">
        <v>1.8891666666666673</v>
      </c>
      <c r="N99" s="417">
        <v>14.483262416535604</v>
      </c>
      <c r="O99" s="415">
        <v>0.13043792291644163</v>
      </c>
      <c r="P99" s="398">
        <v>0.13800000000000001</v>
      </c>
      <c r="Q99" s="220" t="s">
        <v>514</v>
      </c>
      <c r="R99" s="125">
        <v>12</v>
      </c>
      <c r="S99" s="125" t="s">
        <v>147</v>
      </c>
    </row>
    <row r="100" spans="1:20" x14ac:dyDescent="0.3">
      <c r="A100" s="125" t="s">
        <v>2472</v>
      </c>
      <c r="B100" s="125">
        <v>169</v>
      </c>
      <c r="C100" t="s">
        <v>102</v>
      </c>
      <c r="D100" t="s">
        <v>149</v>
      </c>
      <c r="E100" t="s">
        <v>661</v>
      </c>
      <c r="F100" s="125" t="s">
        <v>6</v>
      </c>
      <c r="G100" s="125" t="s">
        <v>422</v>
      </c>
      <c r="H100" s="125" t="s">
        <v>423</v>
      </c>
      <c r="I100" s="396">
        <v>3271.28</v>
      </c>
      <c r="J100" s="396">
        <v>227196</v>
      </c>
      <c r="K100" s="396" t="s">
        <v>1390</v>
      </c>
      <c r="L100" s="396">
        <v>31353.048000000003</v>
      </c>
      <c r="M100" s="416"/>
      <c r="N100" s="415">
        <v>14.398492931213578</v>
      </c>
      <c r="O100" s="415"/>
      <c r="P100" s="398">
        <v>0.13800000000000001</v>
      </c>
      <c r="Q100" s="220" t="s">
        <v>549</v>
      </c>
      <c r="R100" s="125">
        <v>12</v>
      </c>
      <c r="S100" s="125" t="s">
        <v>149</v>
      </c>
    </row>
    <row r="101" spans="1:20" x14ac:dyDescent="0.3">
      <c r="A101" s="125" t="s">
        <v>2473</v>
      </c>
      <c r="B101" s="125">
        <v>169</v>
      </c>
      <c r="C101" t="s">
        <v>102</v>
      </c>
      <c r="D101" t="s">
        <v>150</v>
      </c>
      <c r="E101" t="s">
        <v>663</v>
      </c>
      <c r="F101" s="125" t="s">
        <v>9</v>
      </c>
      <c r="G101" s="125" t="s">
        <v>422</v>
      </c>
      <c r="H101" s="125" t="s">
        <v>423</v>
      </c>
      <c r="I101" s="396">
        <v>3270.3009999999995</v>
      </c>
      <c r="J101" s="396">
        <v>256658</v>
      </c>
      <c r="K101" s="396" t="s">
        <v>1390</v>
      </c>
      <c r="L101" s="396">
        <v>35418.804000000004</v>
      </c>
      <c r="M101" s="416">
        <v>0</v>
      </c>
      <c r="N101" s="415">
        <v>12.741862712247425</v>
      </c>
      <c r="O101" s="415">
        <v>0</v>
      </c>
      <c r="P101" s="398">
        <v>0.13800000000000001</v>
      </c>
      <c r="Q101" s="220" t="s">
        <v>514</v>
      </c>
      <c r="R101" s="125">
        <v>12</v>
      </c>
      <c r="S101" s="125" t="s">
        <v>150</v>
      </c>
    </row>
    <row r="102" spans="1:20" x14ac:dyDescent="0.3">
      <c r="A102" s="125" t="s">
        <v>2473</v>
      </c>
      <c r="B102" s="125">
        <v>169</v>
      </c>
      <c r="C102" t="s">
        <v>102</v>
      </c>
      <c r="D102" t="s">
        <v>150</v>
      </c>
      <c r="E102" t="s">
        <v>663</v>
      </c>
      <c r="F102" s="125" t="s">
        <v>9</v>
      </c>
      <c r="G102" s="125" t="s">
        <v>427</v>
      </c>
      <c r="H102" s="125" t="s">
        <v>428</v>
      </c>
      <c r="I102" s="396">
        <v>445.88799999999998</v>
      </c>
      <c r="J102" s="396">
        <v>0</v>
      </c>
      <c r="K102" s="396"/>
      <c r="L102" s="396">
        <v>0</v>
      </c>
      <c r="M102" s="416"/>
      <c r="N102" s="415" t="s">
        <v>2108</v>
      </c>
      <c r="O102" s="415"/>
      <c r="P102" s="398">
        <v>0</v>
      </c>
      <c r="Q102" s="220" t="s">
        <v>549</v>
      </c>
      <c r="R102" s="125">
        <v>12</v>
      </c>
      <c r="S102" s="125" t="s">
        <v>150</v>
      </c>
    </row>
    <row r="103" spans="1:20" x14ac:dyDescent="0.3">
      <c r="A103" s="125" t="s">
        <v>2474</v>
      </c>
      <c r="B103" s="125">
        <v>169</v>
      </c>
      <c r="C103" t="s">
        <v>102</v>
      </c>
      <c r="D103" t="s">
        <v>394</v>
      </c>
      <c r="E103" t="s">
        <v>665</v>
      </c>
      <c r="F103" s="125" t="s">
        <v>9</v>
      </c>
      <c r="G103" s="125" t="s">
        <v>422</v>
      </c>
      <c r="H103" s="125" t="s">
        <v>423</v>
      </c>
      <c r="I103" s="396">
        <v>1545.2649999999999</v>
      </c>
      <c r="J103" s="396">
        <v>109532</v>
      </c>
      <c r="K103" s="396" t="s">
        <v>1390</v>
      </c>
      <c r="L103" s="396">
        <v>15115.416000000001</v>
      </c>
      <c r="M103" s="416">
        <v>2.5099999999999993</v>
      </c>
      <c r="N103" s="415">
        <v>14.107886279808639</v>
      </c>
      <c r="O103" s="415">
        <v>0.17791467482923637</v>
      </c>
      <c r="P103" s="398">
        <v>0.13800000000000001</v>
      </c>
      <c r="Q103" s="220" t="s">
        <v>514</v>
      </c>
      <c r="R103" s="125">
        <v>12</v>
      </c>
      <c r="S103" s="125" t="s">
        <v>394</v>
      </c>
    </row>
    <row r="104" spans="1:20" x14ac:dyDescent="0.3">
      <c r="A104" s="125" t="s">
        <v>2475</v>
      </c>
      <c r="B104" s="125">
        <v>169</v>
      </c>
      <c r="C104" t="s">
        <v>102</v>
      </c>
      <c r="D104" t="s">
        <v>383</v>
      </c>
      <c r="E104" t="s">
        <v>667</v>
      </c>
      <c r="F104" s="125" t="s">
        <v>13</v>
      </c>
      <c r="G104" s="125" t="s">
        <v>422</v>
      </c>
      <c r="H104" s="125" t="s">
        <v>423</v>
      </c>
      <c r="I104" s="396">
        <v>6506.5649999999996</v>
      </c>
      <c r="J104" s="396">
        <v>422118</v>
      </c>
      <c r="K104" s="396" t="s">
        <v>1390</v>
      </c>
      <c r="L104" s="396">
        <v>58252.284000000007</v>
      </c>
      <c r="M104" s="416">
        <v>2.4866666666666668</v>
      </c>
      <c r="N104" s="417">
        <v>15.414090372834137</v>
      </c>
      <c r="O104" s="415">
        <v>0.16132425634724312</v>
      </c>
      <c r="P104" s="398">
        <v>0.13800000000000001</v>
      </c>
      <c r="Q104" s="220" t="s">
        <v>514</v>
      </c>
      <c r="R104" s="125">
        <v>12</v>
      </c>
      <c r="S104" s="125" t="s">
        <v>383</v>
      </c>
    </row>
    <row r="105" spans="1:20" x14ac:dyDescent="0.3">
      <c r="A105" s="125" t="s">
        <v>2476</v>
      </c>
      <c r="B105" s="125">
        <v>169</v>
      </c>
      <c r="C105" t="s">
        <v>102</v>
      </c>
      <c r="D105" t="s">
        <v>105</v>
      </c>
      <c r="E105" t="s">
        <v>669</v>
      </c>
      <c r="F105" s="125" t="s">
        <v>14</v>
      </c>
      <c r="G105" s="125" t="s">
        <v>422</v>
      </c>
      <c r="H105" s="125" t="s">
        <v>423</v>
      </c>
      <c r="I105" s="396">
        <v>400.1</v>
      </c>
      <c r="J105" s="396">
        <v>35912</v>
      </c>
      <c r="K105" s="396" t="s">
        <v>1390</v>
      </c>
      <c r="L105" s="396">
        <v>4955.8560000000007</v>
      </c>
      <c r="M105" s="416" t="e">
        <v>#N/A</v>
      </c>
      <c r="N105" s="415">
        <v>11.141122744486523</v>
      </c>
      <c r="O105" s="415" t="s">
        <v>2108</v>
      </c>
      <c r="P105" s="398">
        <v>0.13800000000000001</v>
      </c>
      <c r="Q105" s="220" t="e">
        <v>#N/A</v>
      </c>
      <c r="R105" s="125" t="e">
        <v>#N/A</v>
      </c>
      <c r="S105" s="125" t="s">
        <v>105</v>
      </c>
    </row>
    <row r="106" spans="1:20" x14ac:dyDescent="0.3">
      <c r="A106" s="125" t="s">
        <v>2402</v>
      </c>
      <c r="B106" s="125">
        <v>169</v>
      </c>
      <c r="C106" t="s">
        <v>102</v>
      </c>
      <c r="D106" t="s">
        <v>108</v>
      </c>
      <c r="E106" t="s">
        <v>671</v>
      </c>
      <c r="F106" s="125" t="s">
        <v>9</v>
      </c>
      <c r="G106" s="125" t="s">
        <v>422</v>
      </c>
      <c r="H106" s="125" t="s">
        <v>423</v>
      </c>
      <c r="I106" s="396">
        <v>1221.0740000000001</v>
      </c>
      <c r="J106" s="396">
        <v>91576</v>
      </c>
      <c r="K106" s="396" t="s">
        <v>1390</v>
      </c>
      <c r="L106" s="396">
        <v>12637.488000000001</v>
      </c>
      <c r="M106" s="416">
        <v>0</v>
      </c>
      <c r="N106" s="415">
        <v>13.333995806761598</v>
      </c>
      <c r="O106" s="415">
        <v>0</v>
      </c>
      <c r="P106" s="398">
        <v>0.13800000000000001</v>
      </c>
      <c r="Q106" s="220" t="s">
        <v>514</v>
      </c>
      <c r="R106" s="125">
        <v>8</v>
      </c>
      <c r="S106" s="125" t="s">
        <v>108</v>
      </c>
    </row>
    <row r="107" spans="1:20" x14ac:dyDescent="0.3">
      <c r="A107" s="125" t="s">
        <v>2403</v>
      </c>
      <c r="B107" s="291">
        <v>169</v>
      </c>
      <c r="C107" t="s">
        <v>102</v>
      </c>
      <c r="D107" t="s">
        <v>109</v>
      </c>
      <c r="E107" t="s">
        <v>1077</v>
      </c>
      <c r="F107" s="125" t="s">
        <v>6</v>
      </c>
      <c r="G107" s="125" t="s">
        <v>422</v>
      </c>
      <c r="H107" s="125" t="s">
        <v>423</v>
      </c>
      <c r="I107" s="396"/>
      <c r="J107" s="396"/>
      <c r="K107" s="396"/>
      <c r="L107" s="396"/>
      <c r="M107" s="416"/>
      <c r="N107" s="415"/>
      <c r="O107" s="415"/>
      <c r="P107" s="398"/>
      <c r="Q107" s="220" t="s">
        <v>514</v>
      </c>
      <c r="R107" s="125">
        <v>12</v>
      </c>
      <c r="T107" t="s">
        <v>2155</v>
      </c>
    </row>
    <row r="108" spans="1:20" x14ac:dyDescent="0.3">
      <c r="A108" s="125" t="s">
        <v>2477</v>
      </c>
      <c r="B108" s="125">
        <v>169</v>
      </c>
      <c r="C108" t="s">
        <v>102</v>
      </c>
      <c r="D108" t="s">
        <v>113</v>
      </c>
      <c r="E108" t="s">
        <v>673</v>
      </c>
      <c r="F108" s="125" t="s">
        <v>9</v>
      </c>
      <c r="G108" s="125" t="s">
        <v>422</v>
      </c>
      <c r="H108" s="125" t="s">
        <v>423</v>
      </c>
      <c r="I108" s="396">
        <v>779.87100000000021</v>
      </c>
      <c r="J108" s="396">
        <v>50916</v>
      </c>
      <c r="K108" s="396" t="s">
        <v>1390</v>
      </c>
      <c r="L108" s="396">
        <v>7026.4080000000004</v>
      </c>
      <c r="M108" s="416">
        <v>2.4566666666666666</v>
      </c>
      <c r="N108" s="415">
        <v>15.316815932123502</v>
      </c>
      <c r="O108" s="415">
        <v>0.16039016709173692</v>
      </c>
      <c r="P108" s="398">
        <v>0.13800000000000001</v>
      </c>
      <c r="Q108" s="220" t="s">
        <v>514</v>
      </c>
      <c r="R108" s="125">
        <v>12</v>
      </c>
      <c r="S108" s="125" t="s">
        <v>113</v>
      </c>
    </row>
    <row r="109" spans="1:20" x14ac:dyDescent="0.3">
      <c r="A109" s="125" t="s">
        <v>2478</v>
      </c>
      <c r="B109" s="125">
        <v>169</v>
      </c>
      <c r="C109" t="s">
        <v>102</v>
      </c>
      <c r="D109" t="s">
        <v>114</v>
      </c>
      <c r="E109" t="s">
        <v>675</v>
      </c>
      <c r="F109" s="125" t="s">
        <v>14</v>
      </c>
      <c r="G109" s="125" t="s">
        <v>422</v>
      </c>
      <c r="H109" s="125" t="s">
        <v>423</v>
      </c>
      <c r="I109" s="396">
        <v>611.70799999999997</v>
      </c>
      <c r="J109" s="396">
        <v>47295</v>
      </c>
      <c r="K109" s="396" t="s">
        <v>1390</v>
      </c>
      <c r="L109" s="396">
        <v>6526.7100000000009</v>
      </c>
      <c r="M109" s="416" t="e">
        <v>#N/A</v>
      </c>
      <c r="N109" s="415">
        <v>12.933883074320752</v>
      </c>
      <c r="O109" s="415" t="s">
        <v>2108</v>
      </c>
      <c r="P109" s="398">
        <v>0.13800000000000001</v>
      </c>
      <c r="Q109" s="220" t="e">
        <v>#N/A</v>
      </c>
      <c r="R109" s="125" t="e">
        <v>#N/A</v>
      </c>
      <c r="S109" s="125" t="s">
        <v>114</v>
      </c>
    </row>
    <row r="110" spans="1:20" x14ac:dyDescent="0.3">
      <c r="A110" s="125" t="s">
        <v>2479</v>
      </c>
      <c r="B110" s="125">
        <v>169</v>
      </c>
      <c r="C110" t="s">
        <v>102</v>
      </c>
      <c r="D110" t="s">
        <v>115</v>
      </c>
      <c r="E110" t="s">
        <v>677</v>
      </c>
      <c r="F110" s="125" t="s">
        <v>14</v>
      </c>
      <c r="G110" s="125" t="s">
        <v>422</v>
      </c>
      <c r="H110" s="125" t="s">
        <v>423</v>
      </c>
      <c r="I110" s="396">
        <v>576.3370000000001</v>
      </c>
      <c r="J110" s="396">
        <v>43774</v>
      </c>
      <c r="K110" s="396" t="s">
        <v>1390</v>
      </c>
      <c r="L110" s="396">
        <v>6040.8120000000008</v>
      </c>
      <c r="M110" s="416" t="e">
        <v>#N/A</v>
      </c>
      <c r="N110" s="415">
        <v>13.166194544706906</v>
      </c>
      <c r="O110" s="415" t="s">
        <v>2108</v>
      </c>
      <c r="P110" s="398">
        <v>0.13800000000000001</v>
      </c>
      <c r="Q110" s="220" t="e">
        <v>#N/A</v>
      </c>
      <c r="R110" s="125" t="e">
        <v>#N/A</v>
      </c>
      <c r="S110" s="125" t="s">
        <v>115</v>
      </c>
    </row>
    <row r="111" spans="1:20" x14ac:dyDescent="0.3">
      <c r="A111" s="125" t="s">
        <v>2480</v>
      </c>
      <c r="B111" s="125">
        <v>169</v>
      </c>
      <c r="C111" t="s">
        <v>102</v>
      </c>
      <c r="D111" t="s">
        <v>117</v>
      </c>
      <c r="E111" t="s">
        <v>679</v>
      </c>
      <c r="F111" s="125" t="s">
        <v>14</v>
      </c>
      <c r="G111" s="125" t="s">
        <v>422</v>
      </c>
      <c r="H111" s="125" t="s">
        <v>423</v>
      </c>
      <c r="I111" s="396">
        <v>1106.171</v>
      </c>
      <c r="J111" s="396">
        <v>83191</v>
      </c>
      <c r="K111" s="396" t="s">
        <v>1390</v>
      </c>
      <c r="L111" s="396">
        <v>11480.358</v>
      </c>
      <c r="M111" s="416" t="e">
        <v>#N/A</v>
      </c>
      <c r="N111" s="415">
        <v>13.29676287098364</v>
      </c>
      <c r="O111" s="415" t="s">
        <v>2108</v>
      </c>
      <c r="P111" s="398">
        <v>0.13800000000000001</v>
      </c>
      <c r="Q111" s="220" t="e">
        <v>#N/A</v>
      </c>
      <c r="R111" s="125" t="e">
        <v>#N/A</v>
      </c>
      <c r="S111" s="125" t="s">
        <v>117</v>
      </c>
    </row>
    <row r="112" spans="1:20" x14ac:dyDescent="0.3">
      <c r="A112" s="125" t="s">
        <v>2481</v>
      </c>
      <c r="B112" s="125">
        <v>169</v>
      </c>
      <c r="C112" t="s">
        <v>102</v>
      </c>
      <c r="D112" t="s">
        <v>118</v>
      </c>
      <c r="E112" t="s">
        <v>681</v>
      </c>
      <c r="F112" s="125" t="s">
        <v>14</v>
      </c>
      <c r="G112" s="125" t="s">
        <v>422</v>
      </c>
      <c r="H112" s="125" t="s">
        <v>423</v>
      </c>
      <c r="I112" s="396">
        <v>670.65600000000006</v>
      </c>
      <c r="J112" s="396">
        <v>53624</v>
      </c>
      <c r="K112" s="396" t="s">
        <v>1390</v>
      </c>
      <c r="L112" s="396">
        <v>7400.112000000001</v>
      </c>
      <c r="M112" s="416" t="e">
        <v>#N/A</v>
      </c>
      <c r="N112" s="417">
        <v>12.506638818439507</v>
      </c>
      <c r="O112" s="415" t="s">
        <v>2108</v>
      </c>
      <c r="P112" s="398">
        <v>0.13800000000000001</v>
      </c>
      <c r="Q112" s="220" t="e">
        <v>#N/A</v>
      </c>
      <c r="R112" s="125" t="e">
        <v>#N/A</v>
      </c>
      <c r="S112" s="125" t="s">
        <v>118</v>
      </c>
    </row>
    <row r="113" spans="1:20" x14ac:dyDescent="0.3">
      <c r="A113" s="125" t="s">
        <v>2481</v>
      </c>
      <c r="B113" s="125">
        <v>169</v>
      </c>
      <c r="C113" t="s">
        <v>102</v>
      </c>
      <c r="D113" t="s">
        <v>118</v>
      </c>
      <c r="E113" t="s">
        <v>681</v>
      </c>
      <c r="F113" s="125" t="s">
        <v>14</v>
      </c>
      <c r="G113" s="125" t="s">
        <v>1019</v>
      </c>
      <c r="H113" s="125" t="s">
        <v>1020</v>
      </c>
      <c r="I113" s="396">
        <v>6.6360000000000001</v>
      </c>
      <c r="J113" s="396">
        <v>0</v>
      </c>
      <c r="K113" s="396"/>
      <c r="L113" s="396"/>
      <c r="M113" s="416"/>
      <c r="N113" s="415" t="s">
        <v>2108</v>
      </c>
      <c r="O113" s="415" t="s">
        <v>2108</v>
      </c>
      <c r="P113" s="398"/>
      <c r="Q113" s="220" t="e">
        <v>#N/A</v>
      </c>
      <c r="R113" s="125" t="e">
        <v>#N/A</v>
      </c>
      <c r="S113" s="125" t="s">
        <v>118</v>
      </c>
    </row>
    <row r="114" spans="1:20" x14ac:dyDescent="0.3">
      <c r="A114" s="125" t="s">
        <v>2482</v>
      </c>
      <c r="B114" s="125">
        <v>169</v>
      </c>
      <c r="C114" t="s">
        <v>102</v>
      </c>
      <c r="D114" t="s">
        <v>125</v>
      </c>
      <c r="E114" t="s">
        <v>683</v>
      </c>
      <c r="F114" s="125" t="s">
        <v>9</v>
      </c>
      <c r="G114" s="125" t="s">
        <v>422</v>
      </c>
      <c r="H114" s="125" t="s">
        <v>423</v>
      </c>
      <c r="I114" s="396">
        <v>920.31899999999996</v>
      </c>
      <c r="J114" s="396">
        <v>57513</v>
      </c>
      <c r="K114" s="396" t="s">
        <v>1390</v>
      </c>
      <c r="L114" s="396">
        <v>7936.7940000000008</v>
      </c>
      <c r="M114" s="416">
        <v>2.0800000000000005</v>
      </c>
      <c r="N114" s="415">
        <v>16.001929998435138</v>
      </c>
      <c r="O114" s="415">
        <v>0.12998432065403412</v>
      </c>
      <c r="P114" s="398">
        <v>0.13800000000000001</v>
      </c>
      <c r="Q114" s="220" t="s">
        <v>514</v>
      </c>
      <c r="R114" s="125">
        <v>12</v>
      </c>
      <c r="S114" s="125" t="s">
        <v>125</v>
      </c>
    </row>
    <row r="115" spans="1:20" x14ac:dyDescent="0.3">
      <c r="A115" s="125" t="s">
        <v>2482</v>
      </c>
      <c r="B115" s="125">
        <v>169</v>
      </c>
      <c r="C115" t="s">
        <v>102</v>
      </c>
      <c r="D115" t="s">
        <v>125</v>
      </c>
      <c r="E115" t="s">
        <v>683</v>
      </c>
      <c r="F115" s="125" t="s">
        <v>9</v>
      </c>
      <c r="G115" s="125" t="s">
        <v>427</v>
      </c>
      <c r="H115" s="125" t="s">
        <v>428</v>
      </c>
      <c r="I115" s="396">
        <v>4.2400000000000011</v>
      </c>
      <c r="J115" s="396">
        <v>0</v>
      </c>
      <c r="K115" s="396"/>
      <c r="L115" s="396">
        <v>0</v>
      </c>
      <c r="M115" s="416">
        <v>0</v>
      </c>
      <c r="N115" s="415" t="s">
        <v>2108</v>
      </c>
      <c r="O115" s="415" t="s">
        <v>2108</v>
      </c>
      <c r="P115" s="398">
        <v>0</v>
      </c>
      <c r="Q115" s="220" t="s">
        <v>514</v>
      </c>
      <c r="R115" s="125">
        <v>12</v>
      </c>
      <c r="S115" s="125" t="s">
        <v>125</v>
      </c>
    </row>
    <row r="116" spans="1:20" x14ac:dyDescent="0.3">
      <c r="A116" s="125" t="s">
        <v>2483</v>
      </c>
      <c r="B116" s="125">
        <v>169</v>
      </c>
      <c r="C116" t="s">
        <v>102</v>
      </c>
      <c r="D116" t="s">
        <v>126</v>
      </c>
      <c r="E116" t="s">
        <v>685</v>
      </c>
      <c r="F116" s="125" t="s">
        <v>14</v>
      </c>
      <c r="G116" s="125" t="s">
        <v>422</v>
      </c>
      <c r="H116" s="125" t="s">
        <v>423</v>
      </c>
      <c r="I116" s="396">
        <v>768.32300000000009</v>
      </c>
      <c r="J116" s="396">
        <v>62921</v>
      </c>
      <c r="K116" s="396" t="s">
        <v>1390</v>
      </c>
      <c r="L116" s="396">
        <v>8683.098</v>
      </c>
      <c r="M116" s="416" t="e">
        <v>#N/A</v>
      </c>
      <c r="N116" s="415">
        <v>12.210915274709558</v>
      </c>
      <c r="O116" s="415" t="s">
        <v>2108</v>
      </c>
      <c r="P116" s="398">
        <v>0.13800000000000001</v>
      </c>
      <c r="Q116" s="220" t="e">
        <v>#N/A</v>
      </c>
      <c r="R116" s="125" t="e">
        <v>#N/A</v>
      </c>
      <c r="S116" s="125" t="s">
        <v>126</v>
      </c>
    </row>
    <row r="117" spans="1:20" x14ac:dyDescent="0.3">
      <c r="A117" s="125" t="s">
        <v>2484</v>
      </c>
      <c r="B117" s="125">
        <v>169</v>
      </c>
      <c r="C117" t="s">
        <v>102</v>
      </c>
      <c r="D117" t="s">
        <v>129</v>
      </c>
      <c r="E117" t="s">
        <v>663</v>
      </c>
      <c r="F117" s="125" t="s">
        <v>9</v>
      </c>
      <c r="G117" s="125" t="s">
        <v>422</v>
      </c>
      <c r="H117" s="125" t="s">
        <v>423</v>
      </c>
      <c r="I117" s="396"/>
      <c r="J117" s="396"/>
      <c r="K117" s="396"/>
      <c r="L117" s="396"/>
      <c r="M117" s="416"/>
      <c r="N117" s="415"/>
      <c r="O117" s="415"/>
      <c r="P117" s="398"/>
      <c r="Q117" s="220"/>
      <c r="T117" t="s">
        <v>2126</v>
      </c>
    </row>
    <row r="118" spans="1:20" x14ac:dyDescent="0.3">
      <c r="A118" s="125" t="s">
        <v>2485</v>
      </c>
      <c r="B118" s="125">
        <v>169</v>
      </c>
      <c r="C118" t="s">
        <v>102</v>
      </c>
      <c r="D118" t="s">
        <v>132</v>
      </c>
      <c r="E118" t="s">
        <v>687</v>
      </c>
      <c r="F118" s="125" t="s">
        <v>14</v>
      </c>
      <c r="G118" s="125" t="s">
        <v>422</v>
      </c>
      <c r="H118" s="125" t="s">
        <v>423</v>
      </c>
      <c r="I118" s="396">
        <v>1070.9169999999999</v>
      </c>
      <c r="J118" s="396">
        <v>91659</v>
      </c>
      <c r="K118" s="396" t="s">
        <v>1390</v>
      </c>
      <c r="L118" s="396">
        <v>12648.942000000001</v>
      </c>
      <c r="M118" s="416" t="e">
        <v>#N/A</v>
      </c>
      <c r="N118" s="415">
        <v>11.683708091949509</v>
      </c>
      <c r="O118" s="415" t="s">
        <v>2108</v>
      </c>
      <c r="P118" s="398">
        <v>0.13800000000000001</v>
      </c>
      <c r="Q118" s="220" t="e">
        <v>#N/A</v>
      </c>
      <c r="R118" s="125" t="e">
        <v>#N/A</v>
      </c>
      <c r="S118" s="125" t="s">
        <v>132</v>
      </c>
    </row>
    <row r="119" spans="1:20" x14ac:dyDescent="0.3">
      <c r="A119" s="125" t="s">
        <v>2486</v>
      </c>
      <c r="B119" s="125">
        <v>169</v>
      </c>
      <c r="C119" t="s">
        <v>102</v>
      </c>
      <c r="D119" t="s">
        <v>134</v>
      </c>
      <c r="E119" t="s">
        <v>689</v>
      </c>
      <c r="F119" s="125" t="s">
        <v>8</v>
      </c>
      <c r="G119" s="125" t="s">
        <v>422</v>
      </c>
      <c r="H119" s="125" t="s">
        <v>423</v>
      </c>
      <c r="I119" s="396">
        <v>808.80499999999995</v>
      </c>
      <c r="J119" s="396">
        <v>58285</v>
      </c>
      <c r="K119" s="396" t="s">
        <v>1390</v>
      </c>
      <c r="L119" s="396">
        <v>8043.3300000000008</v>
      </c>
      <c r="M119" s="416">
        <v>2.86</v>
      </c>
      <c r="N119" s="415">
        <v>13.876726430470962</v>
      </c>
      <c r="O119" s="415">
        <v>0.20610048157466879</v>
      </c>
      <c r="P119" s="398">
        <v>0.13800000000000001</v>
      </c>
      <c r="Q119" s="220" t="s">
        <v>514</v>
      </c>
      <c r="R119" s="125">
        <v>12</v>
      </c>
      <c r="S119" s="125" t="s">
        <v>134</v>
      </c>
    </row>
    <row r="120" spans="1:20" x14ac:dyDescent="0.3">
      <c r="A120" s="125" t="s">
        <v>2488</v>
      </c>
      <c r="B120" s="125">
        <v>169</v>
      </c>
      <c r="C120" t="s">
        <v>102</v>
      </c>
      <c r="D120" t="s">
        <v>137</v>
      </c>
      <c r="E120" t="s">
        <v>691</v>
      </c>
      <c r="F120" s="125" t="s">
        <v>9</v>
      </c>
      <c r="G120" s="125" t="s">
        <v>422</v>
      </c>
      <c r="H120" s="125" t="s">
        <v>423</v>
      </c>
      <c r="I120" s="396">
        <v>951.29900000000021</v>
      </c>
      <c r="J120" s="396">
        <v>73511</v>
      </c>
      <c r="K120" s="396" t="s">
        <v>1390</v>
      </c>
      <c r="L120" s="396">
        <v>10144.518</v>
      </c>
      <c r="M120" s="416"/>
      <c r="N120" s="415">
        <v>12.94090680306349</v>
      </c>
      <c r="O120" s="415"/>
      <c r="P120" s="398">
        <v>0.13800000000000001</v>
      </c>
      <c r="Q120" s="220" t="s">
        <v>549</v>
      </c>
      <c r="R120" s="125">
        <v>12</v>
      </c>
      <c r="S120" s="125" t="s">
        <v>137</v>
      </c>
    </row>
    <row r="121" spans="1:20" x14ac:dyDescent="0.3">
      <c r="A121" s="125" t="s">
        <v>2489</v>
      </c>
      <c r="B121" s="125">
        <v>169</v>
      </c>
      <c r="C121" t="s">
        <v>102</v>
      </c>
      <c r="D121" t="s">
        <v>143</v>
      </c>
      <c r="E121" t="s">
        <v>693</v>
      </c>
      <c r="F121" s="125" t="s">
        <v>14</v>
      </c>
      <c r="G121" s="125" t="s">
        <v>422</v>
      </c>
      <c r="H121" s="125" t="s">
        <v>423</v>
      </c>
      <c r="I121" s="396">
        <v>434.02799999999996</v>
      </c>
      <c r="J121" s="396">
        <v>34751</v>
      </c>
      <c r="K121" s="396" t="s">
        <v>1390</v>
      </c>
      <c r="L121" s="396">
        <v>4795.6380000000008</v>
      </c>
      <c r="M121" s="416" t="e">
        <v>#N/A</v>
      </c>
      <c r="N121" s="415">
        <v>12.489654973957583</v>
      </c>
      <c r="O121" s="415" t="s">
        <v>2108</v>
      </c>
      <c r="P121" s="398">
        <v>0.13800000000000001</v>
      </c>
      <c r="Q121" s="220" t="e">
        <v>#N/A</v>
      </c>
      <c r="R121" s="125" t="e">
        <v>#N/A</v>
      </c>
      <c r="S121" s="125" t="s">
        <v>143</v>
      </c>
    </row>
    <row r="122" spans="1:20" x14ac:dyDescent="0.3">
      <c r="A122" s="125" t="s">
        <v>2490</v>
      </c>
      <c r="B122" s="125">
        <v>169</v>
      </c>
      <c r="C122" t="s">
        <v>102</v>
      </c>
      <c r="D122" t="s">
        <v>144</v>
      </c>
      <c r="E122" t="s">
        <v>695</v>
      </c>
      <c r="F122" s="125" t="s">
        <v>5</v>
      </c>
      <c r="G122" s="125" t="s">
        <v>422</v>
      </c>
      <c r="H122" s="125" t="s">
        <v>423</v>
      </c>
      <c r="I122" s="396">
        <v>816.60300000000007</v>
      </c>
      <c r="J122" s="396">
        <v>63577</v>
      </c>
      <c r="K122" s="396" t="s">
        <v>1390</v>
      </c>
      <c r="L122" s="396">
        <v>8773.6260000000002</v>
      </c>
      <c r="M122" s="416">
        <v>1.8891666666666664</v>
      </c>
      <c r="N122" s="417">
        <v>12.844314767919219</v>
      </c>
      <c r="O122" s="415">
        <v>0.14708193475491349</v>
      </c>
      <c r="P122" s="398">
        <v>0.13800000000000001</v>
      </c>
      <c r="Q122" s="220" t="s">
        <v>514</v>
      </c>
      <c r="R122" s="125">
        <v>12</v>
      </c>
      <c r="S122" s="125" t="s">
        <v>144</v>
      </c>
    </row>
    <row r="123" spans="1:20" x14ac:dyDescent="0.3">
      <c r="A123" s="125" t="s">
        <v>2490</v>
      </c>
      <c r="B123" s="125">
        <v>169</v>
      </c>
      <c r="C123" t="s">
        <v>102</v>
      </c>
      <c r="D123" t="s">
        <v>144</v>
      </c>
      <c r="E123" t="s">
        <v>695</v>
      </c>
      <c r="F123" s="125" t="s">
        <v>5</v>
      </c>
      <c r="G123" s="125" t="s">
        <v>427</v>
      </c>
      <c r="H123" s="125" t="s">
        <v>428</v>
      </c>
      <c r="I123" s="396">
        <v>292.81799999999998</v>
      </c>
      <c r="J123" s="396">
        <v>0</v>
      </c>
      <c r="K123" s="396"/>
      <c r="L123" s="396">
        <v>0</v>
      </c>
      <c r="M123" s="416"/>
      <c r="N123" s="417" t="s">
        <v>2108</v>
      </c>
      <c r="O123" s="415" t="s">
        <v>2108</v>
      </c>
      <c r="P123" s="398">
        <v>0</v>
      </c>
      <c r="Q123" s="220" t="s">
        <v>514</v>
      </c>
      <c r="R123" s="125">
        <v>12</v>
      </c>
      <c r="S123" s="125" t="s">
        <v>144</v>
      </c>
    </row>
    <row r="124" spans="1:20" x14ac:dyDescent="0.3">
      <c r="A124" s="125" t="s">
        <v>2491</v>
      </c>
      <c r="B124" s="125">
        <v>169</v>
      </c>
      <c r="C124" t="s">
        <v>102</v>
      </c>
      <c r="D124" t="s">
        <v>148</v>
      </c>
      <c r="E124" t="s">
        <v>697</v>
      </c>
      <c r="F124" s="125" t="s">
        <v>5</v>
      </c>
      <c r="G124" s="125" t="s">
        <v>422</v>
      </c>
      <c r="H124" s="125" t="s">
        <v>423</v>
      </c>
      <c r="I124" s="396">
        <v>873.10700000000008</v>
      </c>
      <c r="J124" s="396">
        <v>59752</v>
      </c>
      <c r="K124" s="396" t="s">
        <v>1390</v>
      </c>
      <c r="L124" s="396">
        <v>8245.7759999999998</v>
      </c>
      <c r="M124" s="416">
        <v>3.2716666666666665</v>
      </c>
      <c r="N124" s="417">
        <v>14.61218034542777</v>
      </c>
      <c r="O124" s="415">
        <v>0.22389996491457131</v>
      </c>
      <c r="P124" s="398">
        <v>0.13800000000000001</v>
      </c>
      <c r="Q124" s="220" t="s">
        <v>514</v>
      </c>
      <c r="R124" s="125">
        <v>12</v>
      </c>
      <c r="S124" s="125" t="s">
        <v>148</v>
      </c>
    </row>
    <row r="125" spans="1:20" x14ac:dyDescent="0.3">
      <c r="A125" s="125" t="s">
        <v>2492</v>
      </c>
      <c r="B125" s="125">
        <v>169</v>
      </c>
      <c r="C125" t="s">
        <v>102</v>
      </c>
      <c r="D125" t="s">
        <v>151</v>
      </c>
      <c r="E125" t="s">
        <v>663</v>
      </c>
      <c r="F125" s="125" t="s">
        <v>9</v>
      </c>
      <c r="G125" s="125" t="s">
        <v>422</v>
      </c>
      <c r="H125" s="125" t="s">
        <v>423</v>
      </c>
      <c r="I125" s="396"/>
      <c r="J125" s="396"/>
      <c r="K125" s="396"/>
      <c r="L125" s="396"/>
      <c r="M125" s="416"/>
      <c r="N125" s="415"/>
      <c r="O125" s="415"/>
      <c r="P125" s="398"/>
      <c r="Q125" s="220"/>
      <c r="T125" t="s">
        <v>2126</v>
      </c>
    </row>
    <row r="126" spans="1:20" x14ac:dyDescent="0.3">
      <c r="A126" s="125" t="s">
        <v>2493</v>
      </c>
      <c r="B126" s="125">
        <v>169</v>
      </c>
      <c r="C126" t="s">
        <v>102</v>
      </c>
      <c r="D126" t="s">
        <v>152</v>
      </c>
      <c r="E126" t="s">
        <v>699</v>
      </c>
      <c r="F126" s="125" t="s">
        <v>5</v>
      </c>
      <c r="G126" s="125" t="s">
        <v>422</v>
      </c>
      <c r="H126" s="125" t="s">
        <v>423</v>
      </c>
      <c r="I126" s="396">
        <v>660.928</v>
      </c>
      <c r="J126" s="396">
        <v>56757</v>
      </c>
      <c r="K126" s="396" t="s">
        <v>1390</v>
      </c>
      <c r="L126" s="396">
        <v>7832.4660000000003</v>
      </c>
      <c r="M126" s="416">
        <v>2.94</v>
      </c>
      <c r="N126" s="415">
        <v>11.644871998167627</v>
      </c>
      <c r="O126" s="415">
        <v>0.25247164592814952</v>
      </c>
      <c r="P126" s="398">
        <v>0.13800000000000001</v>
      </c>
      <c r="Q126" s="220" t="s">
        <v>514</v>
      </c>
      <c r="R126" s="125">
        <v>12</v>
      </c>
      <c r="S126" s="125" t="s">
        <v>152</v>
      </c>
    </row>
    <row r="127" spans="1:20" x14ac:dyDescent="0.3">
      <c r="A127" s="125" t="s">
        <v>2493</v>
      </c>
      <c r="B127" s="125">
        <v>169</v>
      </c>
      <c r="C127" t="s">
        <v>102</v>
      </c>
      <c r="D127" t="s">
        <v>152</v>
      </c>
      <c r="E127" t="s">
        <v>699</v>
      </c>
      <c r="F127" s="125" t="s">
        <v>5</v>
      </c>
      <c r="G127" s="125" t="s">
        <v>427</v>
      </c>
      <c r="H127" s="125" t="s">
        <v>428</v>
      </c>
      <c r="I127" s="396"/>
      <c r="J127" s="396"/>
      <c r="K127" s="396"/>
      <c r="L127" s="396"/>
      <c r="M127" s="416"/>
      <c r="N127" s="415"/>
      <c r="O127" s="415"/>
      <c r="P127" s="398"/>
      <c r="Q127" s="220"/>
      <c r="T127" t="s">
        <v>2126</v>
      </c>
    </row>
    <row r="128" spans="1:20" x14ac:dyDescent="0.3">
      <c r="A128" s="125" t="s">
        <v>2494</v>
      </c>
      <c r="B128" s="125">
        <v>169</v>
      </c>
      <c r="C128" t="s">
        <v>102</v>
      </c>
      <c r="D128" t="s">
        <v>395</v>
      </c>
      <c r="E128" t="s">
        <v>665</v>
      </c>
      <c r="F128" s="125" t="s">
        <v>9</v>
      </c>
      <c r="G128" s="125" t="s">
        <v>422</v>
      </c>
      <c r="H128" s="125" t="s">
        <v>423</v>
      </c>
      <c r="I128" s="396"/>
      <c r="J128" s="396"/>
      <c r="K128" s="396"/>
      <c r="L128" s="396"/>
      <c r="M128" s="416"/>
      <c r="N128" s="415"/>
      <c r="O128" s="415"/>
      <c r="P128" s="398"/>
      <c r="Q128" s="220"/>
      <c r="T128" t="s">
        <v>2126</v>
      </c>
    </row>
    <row r="129" spans="1:20" x14ac:dyDescent="0.3">
      <c r="A129" s="125" t="s">
        <v>700</v>
      </c>
      <c r="B129" s="125">
        <v>683</v>
      </c>
      <c r="C129" t="s">
        <v>153</v>
      </c>
      <c r="D129" t="s">
        <v>154</v>
      </c>
      <c r="E129" t="s">
        <v>701</v>
      </c>
      <c r="F129" s="125" t="s">
        <v>8</v>
      </c>
      <c r="G129" s="125" t="s">
        <v>422</v>
      </c>
      <c r="H129" s="125" t="s">
        <v>423</v>
      </c>
      <c r="I129" s="396">
        <v>206.79400000000004</v>
      </c>
      <c r="J129" s="396">
        <v>20229</v>
      </c>
      <c r="K129" s="396" t="s">
        <v>1390</v>
      </c>
      <c r="L129" s="396">
        <v>2791.6020000000003</v>
      </c>
      <c r="M129" s="416">
        <v>2.5766666666666671</v>
      </c>
      <c r="N129" s="415">
        <v>10.222650650056851</v>
      </c>
      <c r="O129" s="415">
        <v>0.25205465342321343</v>
      </c>
      <c r="P129" s="398">
        <v>0.13800000000000001</v>
      </c>
      <c r="Q129" s="220" t="s">
        <v>514</v>
      </c>
      <c r="R129" s="125">
        <v>12</v>
      </c>
      <c r="S129" s="125" t="s">
        <v>154</v>
      </c>
    </row>
    <row r="130" spans="1:20" x14ac:dyDescent="0.3">
      <c r="A130" s="125" t="s">
        <v>702</v>
      </c>
      <c r="B130" s="125">
        <v>121</v>
      </c>
      <c r="C130" t="s">
        <v>188</v>
      </c>
      <c r="D130" t="s">
        <v>1343</v>
      </c>
      <c r="E130" t="s">
        <v>561</v>
      </c>
      <c r="F130" s="125" t="s">
        <v>12</v>
      </c>
      <c r="G130" s="327" t="s">
        <v>422</v>
      </c>
      <c r="H130" s="327" t="s">
        <v>426</v>
      </c>
      <c r="I130" s="396">
        <v>1.4790000000000001</v>
      </c>
      <c r="J130" s="396">
        <v>546</v>
      </c>
      <c r="K130" s="396" t="s">
        <v>1390</v>
      </c>
      <c r="L130" s="396">
        <v>75.348000000000013</v>
      </c>
      <c r="M130" s="416"/>
      <c r="N130" s="415">
        <v>2.7087912087912089</v>
      </c>
      <c r="O130" s="415"/>
      <c r="P130" s="398">
        <v>0.13800000000000001</v>
      </c>
      <c r="Q130" s="220" t="s">
        <v>549</v>
      </c>
      <c r="R130" s="125">
        <v>12</v>
      </c>
      <c r="S130" s="125">
        <v>0</v>
      </c>
    </row>
    <row r="131" spans="1:20" x14ac:dyDescent="0.3">
      <c r="A131" s="125" t="s">
        <v>702</v>
      </c>
      <c r="B131" s="125">
        <v>121</v>
      </c>
      <c r="C131" t="s">
        <v>188</v>
      </c>
      <c r="D131" t="s">
        <v>1343</v>
      </c>
      <c r="E131" t="s">
        <v>561</v>
      </c>
      <c r="F131" s="125" t="s">
        <v>12</v>
      </c>
      <c r="G131" s="125" t="s">
        <v>429</v>
      </c>
      <c r="H131" s="125" t="s">
        <v>426</v>
      </c>
      <c r="I131" s="396">
        <v>2250.5210000000002</v>
      </c>
      <c r="J131" s="396">
        <v>110760</v>
      </c>
      <c r="K131" s="396" t="s">
        <v>2597</v>
      </c>
      <c r="L131" s="397">
        <v>110760</v>
      </c>
      <c r="M131" s="416"/>
      <c r="N131" s="415">
        <v>20.318896713615022</v>
      </c>
      <c r="O131" s="415"/>
      <c r="P131" s="398">
        <v>1</v>
      </c>
      <c r="Q131" s="220" t="s">
        <v>549</v>
      </c>
      <c r="R131" s="125">
        <v>12</v>
      </c>
      <c r="S131" s="125">
        <v>0</v>
      </c>
    </row>
    <row r="132" spans="1:20" x14ac:dyDescent="0.3">
      <c r="A132" s="125" t="s">
        <v>702</v>
      </c>
      <c r="B132" s="125">
        <v>121</v>
      </c>
      <c r="C132" t="s">
        <v>188</v>
      </c>
      <c r="D132" t="s">
        <v>1343</v>
      </c>
      <c r="E132" t="s">
        <v>561</v>
      </c>
      <c r="F132" s="125" t="s">
        <v>12</v>
      </c>
      <c r="G132" s="327" t="s">
        <v>422</v>
      </c>
      <c r="H132" s="327" t="s">
        <v>423</v>
      </c>
      <c r="I132" s="396">
        <v>0</v>
      </c>
      <c r="J132" s="396">
        <v>798</v>
      </c>
      <c r="K132" s="396" t="s">
        <v>1390</v>
      </c>
      <c r="L132" s="396">
        <v>110.12400000000001</v>
      </c>
      <c r="M132" s="416"/>
      <c r="N132" s="415">
        <v>0</v>
      </c>
      <c r="O132" s="415"/>
      <c r="P132" s="398">
        <v>0.13800000000000001</v>
      </c>
      <c r="Q132" s="220" t="s">
        <v>549</v>
      </c>
      <c r="R132" s="125">
        <v>12</v>
      </c>
      <c r="S132" s="125">
        <v>0</v>
      </c>
    </row>
    <row r="133" spans="1:20" x14ac:dyDescent="0.3">
      <c r="A133" s="125" t="s">
        <v>703</v>
      </c>
      <c r="B133" s="125">
        <v>121</v>
      </c>
      <c r="C133" t="s">
        <v>188</v>
      </c>
      <c r="D133" t="s">
        <v>704</v>
      </c>
      <c r="E133" t="s">
        <v>561</v>
      </c>
      <c r="F133" s="125" t="s">
        <v>12</v>
      </c>
      <c r="G133" s="125" t="s">
        <v>424</v>
      </c>
      <c r="H133" s="125" t="s">
        <v>425</v>
      </c>
      <c r="I133" s="396">
        <v>139994</v>
      </c>
      <c r="J133" s="396">
        <v>0</v>
      </c>
      <c r="K133" s="396"/>
      <c r="L133" s="396">
        <v>0</v>
      </c>
      <c r="M133" s="416"/>
      <c r="N133" s="415" t="s">
        <v>2108</v>
      </c>
      <c r="O133" s="415"/>
      <c r="P133" s="398">
        <v>0</v>
      </c>
      <c r="Q133" s="220" t="s">
        <v>549</v>
      </c>
      <c r="R133" s="125">
        <v>12</v>
      </c>
      <c r="S133" s="125">
        <v>0</v>
      </c>
    </row>
    <row r="134" spans="1:20" x14ac:dyDescent="0.3">
      <c r="A134" s="125" t="s">
        <v>705</v>
      </c>
      <c r="B134" s="125">
        <v>121</v>
      </c>
      <c r="C134" t="s">
        <v>188</v>
      </c>
      <c r="D134" t="s">
        <v>157</v>
      </c>
      <c r="E134" t="s">
        <v>561</v>
      </c>
      <c r="F134" s="125" t="s">
        <v>12</v>
      </c>
      <c r="G134" s="328" t="s">
        <v>429</v>
      </c>
      <c r="H134" s="328" t="s">
        <v>430</v>
      </c>
      <c r="I134" s="396">
        <v>188491</v>
      </c>
      <c r="J134" s="396">
        <v>0</v>
      </c>
      <c r="K134" s="396" t="s">
        <v>2597</v>
      </c>
      <c r="L134" s="396">
        <v>0</v>
      </c>
      <c r="M134" s="416"/>
      <c r="N134" s="415" t="s">
        <v>2108</v>
      </c>
      <c r="O134" s="415"/>
      <c r="P134" s="398"/>
      <c r="Q134" s="220" t="s">
        <v>549</v>
      </c>
      <c r="R134" s="125">
        <v>12</v>
      </c>
      <c r="S134" s="125">
        <v>0</v>
      </c>
      <c r="T134" t="s">
        <v>2157</v>
      </c>
    </row>
    <row r="135" spans="1:20" x14ac:dyDescent="0.3">
      <c r="A135" s="125" t="s">
        <v>705</v>
      </c>
      <c r="B135" s="125">
        <v>121</v>
      </c>
      <c r="C135" t="s">
        <v>188</v>
      </c>
      <c r="D135" t="s">
        <v>157</v>
      </c>
      <c r="E135" t="s">
        <v>561</v>
      </c>
      <c r="F135" s="125" t="s">
        <v>12</v>
      </c>
      <c r="G135" s="328" t="s">
        <v>429</v>
      </c>
      <c r="H135" s="328" t="s">
        <v>431</v>
      </c>
      <c r="I135" s="396">
        <v>570231</v>
      </c>
      <c r="J135" s="396">
        <v>5820448</v>
      </c>
      <c r="K135" s="396" t="s">
        <v>2597</v>
      </c>
      <c r="L135" s="397">
        <v>5820448</v>
      </c>
      <c r="M135" s="416"/>
      <c r="N135" s="415">
        <v>97.970293695605562</v>
      </c>
      <c r="O135" s="415"/>
      <c r="P135" s="398">
        <v>1</v>
      </c>
      <c r="Q135" s="220" t="s">
        <v>549</v>
      </c>
      <c r="R135" s="125">
        <v>12</v>
      </c>
      <c r="S135" s="125">
        <v>0</v>
      </c>
    </row>
    <row r="136" spans="1:20" x14ac:dyDescent="0.3">
      <c r="A136" s="125" t="s">
        <v>705</v>
      </c>
      <c r="B136" s="125">
        <v>121</v>
      </c>
      <c r="C136" t="s">
        <v>188</v>
      </c>
      <c r="D136" t="s">
        <v>157</v>
      </c>
      <c r="E136" t="s">
        <v>561</v>
      </c>
      <c r="F136" s="125" t="s">
        <v>12</v>
      </c>
      <c r="G136" s="125" t="s">
        <v>429</v>
      </c>
      <c r="H136" s="125" t="s">
        <v>426</v>
      </c>
      <c r="I136" s="396">
        <v>2649.9999999999995</v>
      </c>
      <c r="J136" s="396">
        <v>108225</v>
      </c>
      <c r="K136" s="396" t="s">
        <v>2597</v>
      </c>
      <c r="L136" s="397">
        <v>108225</v>
      </c>
      <c r="M136" s="416"/>
      <c r="N136" s="415">
        <v>24.486024486024483</v>
      </c>
      <c r="O136" s="415"/>
      <c r="P136" s="398">
        <v>1</v>
      </c>
      <c r="Q136" s="220" t="s">
        <v>549</v>
      </c>
      <c r="R136" s="125">
        <v>12</v>
      </c>
      <c r="S136" s="125">
        <v>0</v>
      </c>
    </row>
    <row r="137" spans="1:20" x14ac:dyDescent="0.3">
      <c r="A137" s="125" t="s">
        <v>706</v>
      </c>
      <c r="B137" s="125">
        <v>5</v>
      </c>
      <c r="C137" t="s">
        <v>158</v>
      </c>
      <c r="D137" t="s">
        <v>159</v>
      </c>
      <c r="E137" t="s">
        <v>707</v>
      </c>
      <c r="F137" s="125" t="s">
        <v>9</v>
      </c>
      <c r="G137" s="125" t="s">
        <v>422</v>
      </c>
      <c r="H137" s="125" t="s">
        <v>423</v>
      </c>
      <c r="I137" s="396">
        <v>2670.8999999999996</v>
      </c>
      <c r="J137" s="396">
        <v>203744</v>
      </c>
      <c r="K137" s="396" t="s">
        <v>1390</v>
      </c>
      <c r="L137" s="396">
        <v>28116.672000000002</v>
      </c>
      <c r="M137" s="416">
        <v>0</v>
      </c>
      <c r="N137" s="415">
        <v>13.109097691220352</v>
      </c>
      <c r="O137" s="415">
        <v>0</v>
      </c>
      <c r="P137" s="398">
        <v>0.13800000000000001</v>
      </c>
      <c r="Q137" s="220" t="s">
        <v>514</v>
      </c>
      <c r="R137" s="125">
        <v>8</v>
      </c>
      <c r="S137" s="125" t="s">
        <v>159</v>
      </c>
    </row>
    <row r="138" spans="1:20" x14ac:dyDescent="0.3">
      <c r="A138" s="125" t="s">
        <v>708</v>
      </c>
      <c r="B138" s="125">
        <v>747</v>
      </c>
      <c r="C138" t="s">
        <v>160</v>
      </c>
      <c r="D138" t="s">
        <v>161</v>
      </c>
      <c r="E138" t="s">
        <v>709</v>
      </c>
      <c r="F138" s="125" t="s">
        <v>14</v>
      </c>
      <c r="G138" s="125" t="s">
        <v>422</v>
      </c>
      <c r="H138" s="125" t="s">
        <v>423</v>
      </c>
      <c r="I138" s="396">
        <v>466.56700000000001</v>
      </c>
      <c r="J138" s="396">
        <v>43982</v>
      </c>
      <c r="K138" s="396" t="s">
        <v>1390</v>
      </c>
      <c r="L138" s="396">
        <v>6069.5160000000005</v>
      </c>
      <c r="M138" s="416">
        <v>4.45</v>
      </c>
      <c r="N138" s="417">
        <v>10.608135146196171</v>
      </c>
      <c r="O138" s="415">
        <v>0.41948937665972952</v>
      </c>
      <c r="P138" s="398">
        <v>0.13800000000000001</v>
      </c>
      <c r="Q138" s="220" t="s">
        <v>514</v>
      </c>
      <c r="R138" s="125">
        <v>6</v>
      </c>
      <c r="S138" s="125" t="s">
        <v>161</v>
      </c>
    </row>
    <row r="139" spans="1:20" x14ac:dyDescent="0.3">
      <c r="A139" s="125" t="s">
        <v>710</v>
      </c>
      <c r="B139" s="125">
        <v>291</v>
      </c>
      <c r="C139" t="s">
        <v>162</v>
      </c>
      <c r="D139" t="s">
        <v>163</v>
      </c>
      <c r="E139" t="s">
        <v>711</v>
      </c>
      <c r="F139" s="125" t="s">
        <v>4</v>
      </c>
      <c r="G139" s="125" t="s">
        <v>424</v>
      </c>
      <c r="H139" s="125" t="s">
        <v>425</v>
      </c>
      <c r="I139" s="396">
        <v>310</v>
      </c>
      <c r="J139" s="396">
        <v>0</v>
      </c>
      <c r="K139" s="396"/>
      <c r="L139" s="396">
        <v>0</v>
      </c>
      <c r="M139" s="416"/>
      <c r="N139" s="415" t="s">
        <v>2108</v>
      </c>
      <c r="O139" s="415" t="s">
        <v>2108</v>
      </c>
      <c r="P139" s="398">
        <v>0</v>
      </c>
      <c r="Q139" s="220" t="s">
        <v>514</v>
      </c>
      <c r="R139" s="125">
        <v>12</v>
      </c>
      <c r="S139" s="125" t="s">
        <v>163</v>
      </c>
    </row>
    <row r="140" spans="1:20" x14ac:dyDescent="0.3">
      <c r="A140" s="125" t="s">
        <v>710</v>
      </c>
      <c r="B140" s="125">
        <v>291</v>
      </c>
      <c r="C140" t="s">
        <v>162</v>
      </c>
      <c r="D140" t="s">
        <v>163</v>
      </c>
      <c r="E140" t="s">
        <v>711</v>
      </c>
      <c r="F140" s="125" t="s">
        <v>4</v>
      </c>
      <c r="G140" s="125" t="s">
        <v>422</v>
      </c>
      <c r="H140" s="125" t="s">
        <v>423</v>
      </c>
      <c r="I140" s="396">
        <v>57.14</v>
      </c>
      <c r="J140" s="396">
        <v>6313</v>
      </c>
      <c r="K140" s="396" t="s">
        <v>1390</v>
      </c>
      <c r="L140" s="396">
        <v>871.19400000000007</v>
      </c>
      <c r="M140" s="416">
        <v>2</v>
      </c>
      <c r="N140" s="415">
        <v>9.0511642642166965</v>
      </c>
      <c r="O140" s="415">
        <v>0.22096604830241509</v>
      </c>
      <c r="P140" s="398">
        <v>0.13800000000000001</v>
      </c>
      <c r="Q140" s="220" t="s">
        <v>514</v>
      </c>
      <c r="R140" s="125">
        <v>12</v>
      </c>
      <c r="S140" s="125" t="s">
        <v>163</v>
      </c>
    </row>
    <row r="141" spans="1:20" x14ac:dyDescent="0.3">
      <c r="A141" s="125" t="s">
        <v>712</v>
      </c>
      <c r="B141" s="125">
        <v>337</v>
      </c>
      <c r="C141" t="s">
        <v>164</v>
      </c>
      <c r="D141" t="s">
        <v>165</v>
      </c>
      <c r="E141" t="s">
        <v>713</v>
      </c>
      <c r="F141" s="125" t="s">
        <v>9</v>
      </c>
      <c r="G141" s="125" t="s">
        <v>422</v>
      </c>
      <c r="H141" s="125" t="s">
        <v>423</v>
      </c>
      <c r="I141" s="396">
        <v>1112.585</v>
      </c>
      <c r="J141" s="396">
        <v>82447</v>
      </c>
      <c r="K141" s="396" t="s">
        <v>1390</v>
      </c>
      <c r="L141" s="396">
        <v>11377.686000000002</v>
      </c>
      <c r="M141" s="416">
        <v>2.8700000000000006</v>
      </c>
      <c r="N141" s="415">
        <v>13.49454801266268</v>
      </c>
      <c r="O141" s="415">
        <v>0.21267848299231074</v>
      </c>
      <c r="P141" s="398">
        <v>0.13800000000000001</v>
      </c>
      <c r="Q141" s="220" t="s">
        <v>514</v>
      </c>
      <c r="R141" s="125">
        <v>12</v>
      </c>
      <c r="S141" s="125" t="s">
        <v>165</v>
      </c>
    </row>
    <row r="142" spans="1:20" x14ac:dyDescent="0.3">
      <c r="A142" s="125" t="s">
        <v>714</v>
      </c>
      <c r="B142" s="125">
        <v>520</v>
      </c>
      <c r="C142" t="s">
        <v>166</v>
      </c>
      <c r="D142" t="s">
        <v>166</v>
      </c>
      <c r="E142" t="s">
        <v>561</v>
      </c>
      <c r="F142" s="125" t="s">
        <v>12</v>
      </c>
      <c r="G142" s="125" t="s">
        <v>422</v>
      </c>
      <c r="H142" s="125" t="s">
        <v>433</v>
      </c>
      <c r="I142" s="396"/>
      <c r="J142" s="396"/>
      <c r="K142" s="396"/>
      <c r="L142" s="396"/>
      <c r="M142" s="416"/>
      <c r="N142" s="415"/>
      <c r="O142" s="415"/>
      <c r="P142" s="398"/>
      <c r="Q142" s="220"/>
      <c r="T142" t="s">
        <v>2126</v>
      </c>
    </row>
    <row r="143" spans="1:20" x14ac:dyDescent="0.3">
      <c r="A143" s="125" t="s">
        <v>714</v>
      </c>
      <c r="B143" s="125">
        <v>520</v>
      </c>
      <c r="C143" t="s">
        <v>715</v>
      </c>
      <c r="D143" t="s">
        <v>166</v>
      </c>
      <c r="E143" t="s">
        <v>561</v>
      </c>
      <c r="F143" s="125" t="s">
        <v>12</v>
      </c>
      <c r="G143" s="125" t="s">
        <v>432</v>
      </c>
      <c r="H143" s="125" t="s">
        <v>433</v>
      </c>
      <c r="I143" s="396">
        <v>177115</v>
      </c>
      <c r="J143" s="396">
        <v>146844</v>
      </c>
      <c r="K143" s="396" t="s">
        <v>2585</v>
      </c>
      <c r="L143" s="296">
        <v>2232540</v>
      </c>
      <c r="M143" s="416"/>
      <c r="N143" s="415">
        <v>1206.1439350603362</v>
      </c>
      <c r="O143" s="415"/>
      <c r="P143" s="398">
        <v>15.203481245403285</v>
      </c>
      <c r="Q143" s="220" t="s">
        <v>549</v>
      </c>
      <c r="R143" s="125">
        <v>12</v>
      </c>
      <c r="S143" s="125">
        <v>0</v>
      </c>
    </row>
    <row r="144" spans="1:20" x14ac:dyDescent="0.3">
      <c r="A144" s="125" t="s">
        <v>714</v>
      </c>
      <c r="B144" s="125">
        <v>520</v>
      </c>
      <c r="C144" t="s">
        <v>166</v>
      </c>
      <c r="D144" t="s">
        <v>166</v>
      </c>
      <c r="E144" t="s">
        <v>561</v>
      </c>
      <c r="F144" s="125" t="s">
        <v>12</v>
      </c>
      <c r="G144" s="125" t="s">
        <v>1391</v>
      </c>
      <c r="H144" s="125" t="s">
        <v>433</v>
      </c>
      <c r="I144" s="396"/>
      <c r="J144" s="396"/>
      <c r="K144" s="396"/>
      <c r="L144" s="396"/>
      <c r="M144" s="416"/>
      <c r="N144" s="415"/>
      <c r="O144" s="415"/>
      <c r="P144" s="398"/>
      <c r="Q144" s="220"/>
      <c r="T144" t="s">
        <v>2126</v>
      </c>
    </row>
    <row r="145" spans="1:20" x14ac:dyDescent="0.3">
      <c r="A145" s="125" t="s">
        <v>716</v>
      </c>
      <c r="B145" s="125">
        <v>214</v>
      </c>
      <c r="C145" t="s">
        <v>1345</v>
      </c>
      <c r="D145" t="s">
        <v>169</v>
      </c>
      <c r="E145" t="s">
        <v>718</v>
      </c>
      <c r="F145" s="125" t="s">
        <v>10</v>
      </c>
      <c r="G145" s="125" t="s">
        <v>422</v>
      </c>
      <c r="H145" s="125" t="s">
        <v>426</v>
      </c>
      <c r="I145" s="396">
        <v>1.139</v>
      </c>
      <c r="J145" s="396">
        <v>126</v>
      </c>
      <c r="K145" s="396" t="s">
        <v>1390</v>
      </c>
      <c r="L145" s="396">
        <v>17.388000000000002</v>
      </c>
      <c r="M145" s="416">
        <v>0</v>
      </c>
      <c r="N145" s="415">
        <v>9.0396825396825395</v>
      </c>
      <c r="O145" s="415">
        <v>0</v>
      </c>
      <c r="P145" s="398">
        <v>0.13800000000000001</v>
      </c>
      <c r="Q145" s="220" t="s">
        <v>514</v>
      </c>
      <c r="R145" s="125">
        <v>12</v>
      </c>
      <c r="S145" s="125" t="s">
        <v>717</v>
      </c>
    </row>
    <row r="146" spans="1:20" x14ac:dyDescent="0.3">
      <c r="A146" s="125" t="s">
        <v>716</v>
      </c>
      <c r="B146" s="125">
        <v>214</v>
      </c>
      <c r="C146" t="s">
        <v>1345</v>
      </c>
      <c r="D146" t="s">
        <v>169</v>
      </c>
      <c r="E146" t="s">
        <v>718</v>
      </c>
      <c r="F146" s="125" t="s">
        <v>10</v>
      </c>
      <c r="G146" s="125" t="s">
        <v>429</v>
      </c>
      <c r="H146" s="125" t="s">
        <v>426</v>
      </c>
      <c r="I146" s="396">
        <v>47329.860999999997</v>
      </c>
      <c r="J146" s="396">
        <v>748176</v>
      </c>
      <c r="K146" s="396" t="s">
        <v>1021</v>
      </c>
      <c r="L146" s="397">
        <v>748176</v>
      </c>
      <c r="M146" s="416">
        <v>0</v>
      </c>
      <c r="N146" s="415">
        <v>63.26033045700477</v>
      </c>
      <c r="O146" s="415">
        <v>0</v>
      </c>
      <c r="P146" s="398">
        <v>1</v>
      </c>
      <c r="Q146" s="323" t="s">
        <v>549</v>
      </c>
      <c r="R146" s="125">
        <v>12</v>
      </c>
      <c r="S146" s="125" t="s">
        <v>717</v>
      </c>
    </row>
    <row r="147" spans="1:20" x14ac:dyDescent="0.3">
      <c r="A147" s="125" t="s">
        <v>716</v>
      </c>
      <c r="B147" s="125">
        <v>214</v>
      </c>
      <c r="C147" t="s">
        <v>168</v>
      </c>
      <c r="D147" t="s">
        <v>169</v>
      </c>
      <c r="E147" t="s">
        <v>718</v>
      </c>
      <c r="F147" s="125" t="s">
        <v>10</v>
      </c>
      <c r="G147" s="125" t="s">
        <v>422</v>
      </c>
      <c r="H147" s="125" t="s">
        <v>423</v>
      </c>
      <c r="I147" s="396"/>
      <c r="J147" s="396"/>
      <c r="K147" s="396"/>
      <c r="L147" s="396"/>
      <c r="M147" s="416"/>
      <c r="N147" s="415"/>
      <c r="O147" s="415"/>
      <c r="P147" s="398"/>
      <c r="Q147" s="220"/>
      <c r="T147" t="s">
        <v>2126</v>
      </c>
    </row>
    <row r="148" spans="1:20" x14ac:dyDescent="0.3">
      <c r="A148" s="125" t="s">
        <v>716</v>
      </c>
      <c r="B148" s="125">
        <v>214</v>
      </c>
      <c r="C148" t="s">
        <v>168</v>
      </c>
      <c r="D148" t="s">
        <v>169</v>
      </c>
      <c r="E148" t="s">
        <v>718</v>
      </c>
      <c r="F148" s="125" t="s">
        <v>10</v>
      </c>
      <c r="G148" s="125" t="s">
        <v>429</v>
      </c>
      <c r="H148" s="125" t="s">
        <v>423</v>
      </c>
      <c r="I148" s="396"/>
      <c r="J148" s="396"/>
      <c r="K148" s="396"/>
      <c r="L148" s="396"/>
      <c r="M148" s="416"/>
      <c r="N148" s="415"/>
      <c r="O148" s="415"/>
      <c r="P148" s="398"/>
      <c r="Q148" s="220"/>
      <c r="T148" t="s">
        <v>2126</v>
      </c>
    </row>
    <row r="149" spans="1:20" x14ac:dyDescent="0.3">
      <c r="A149" s="125" t="s">
        <v>716</v>
      </c>
      <c r="B149" s="125">
        <v>214</v>
      </c>
      <c r="C149" t="s">
        <v>168</v>
      </c>
      <c r="D149" t="s">
        <v>169</v>
      </c>
      <c r="E149" t="s">
        <v>718</v>
      </c>
      <c r="F149" s="125" t="s">
        <v>10</v>
      </c>
      <c r="G149" s="125" t="s">
        <v>429</v>
      </c>
      <c r="I149" s="396"/>
      <c r="J149" s="396"/>
      <c r="K149" s="396"/>
      <c r="L149" s="396"/>
      <c r="M149" s="416"/>
      <c r="N149" s="415"/>
      <c r="O149" s="415"/>
      <c r="P149" s="398"/>
      <c r="Q149" s="220"/>
      <c r="T149" t="s">
        <v>2126</v>
      </c>
    </row>
    <row r="150" spans="1:20" x14ac:dyDescent="0.3">
      <c r="A150" s="125" t="s">
        <v>719</v>
      </c>
      <c r="B150" s="125">
        <v>420</v>
      </c>
      <c r="C150" t="s">
        <v>170</v>
      </c>
      <c r="D150" t="s">
        <v>171</v>
      </c>
      <c r="E150" t="s">
        <v>720</v>
      </c>
      <c r="F150" s="125" t="s">
        <v>14</v>
      </c>
      <c r="G150" s="125" t="s">
        <v>422</v>
      </c>
      <c r="H150" s="125" t="s">
        <v>423</v>
      </c>
      <c r="I150" s="396">
        <v>91.299999999999983</v>
      </c>
      <c r="J150" s="396">
        <v>10350</v>
      </c>
      <c r="K150" s="396" t="s">
        <v>1390</v>
      </c>
      <c r="L150" s="396">
        <v>1428.3000000000002</v>
      </c>
      <c r="M150" s="416">
        <v>2.2725</v>
      </c>
      <c r="N150" s="417">
        <v>8.8212560386473413</v>
      </c>
      <c r="O150" s="415">
        <v>0.25761637458926623</v>
      </c>
      <c r="P150" s="398">
        <v>0.13800000000000001</v>
      </c>
      <c r="Q150" s="220" t="s">
        <v>514</v>
      </c>
      <c r="R150" s="125">
        <v>12</v>
      </c>
      <c r="S150" s="125" t="s">
        <v>171</v>
      </c>
    </row>
    <row r="151" spans="1:20" x14ac:dyDescent="0.3">
      <c r="A151" s="125" t="s">
        <v>721</v>
      </c>
      <c r="B151" s="125">
        <v>767</v>
      </c>
      <c r="C151" t="s">
        <v>722</v>
      </c>
      <c r="D151" t="s">
        <v>173</v>
      </c>
      <c r="E151" t="s">
        <v>723</v>
      </c>
      <c r="F151" s="125" t="s">
        <v>14</v>
      </c>
      <c r="G151" s="125" t="s">
        <v>422</v>
      </c>
      <c r="H151" s="125" t="s">
        <v>423</v>
      </c>
      <c r="I151" s="396">
        <v>81.951999999999998</v>
      </c>
      <c r="J151" s="396">
        <v>12618</v>
      </c>
      <c r="K151" s="396" t="s">
        <v>1390</v>
      </c>
      <c r="L151" s="396">
        <v>1741.2840000000001</v>
      </c>
      <c r="M151" s="416">
        <v>4.5500000000000007</v>
      </c>
      <c r="N151" s="417">
        <v>6.4948486289427798</v>
      </c>
      <c r="O151" s="415">
        <v>0.70055520304568542</v>
      </c>
      <c r="P151" s="398">
        <v>0.13800000000000001</v>
      </c>
      <c r="Q151" s="220" t="s">
        <v>514</v>
      </c>
      <c r="R151" s="125">
        <v>12</v>
      </c>
      <c r="S151" s="125" t="s">
        <v>173</v>
      </c>
    </row>
    <row r="152" spans="1:20" x14ac:dyDescent="0.3">
      <c r="A152" s="125" t="s">
        <v>724</v>
      </c>
      <c r="B152" s="125">
        <v>432</v>
      </c>
      <c r="C152" t="s">
        <v>174</v>
      </c>
      <c r="D152" t="s">
        <v>175</v>
      </c>
      <c r="E152" t="s">
        <v>725</v>
      </c>
      <c r="F152" s="125" t="s">
        <v>11</v>
      </c>
      <c r="G152" s="125" t="s">
        <v>422</v>
      </c>
      <c r="H152" s="125" t="s">
        <v>423</v>
      </c>
      <c r="I152" s="396">
        <v>1695.8000000000004</v>
      </c>
      <c r="J152" s="396">
        <v>160206</v>
      </c>
      <c r="K152" s="396" t="s">
        <v>1390</v>
      </c>
      <c r="L152" s="396">
        <v>22108.428000000004</v>
      </c>
      <c r="M152" s="416"/>
      <c r="N152" s="415">
        <v>10.585121655868074</v>
      </c>
      <c r="O152" s="415"/>
      <c r="P152" s="398">
        <v>0.13800000000000001</v>
      </c>
      <c r="Q152" s="220" t="s">
        <v>549</v>
      </c>
      <c r="R152" s="125">
        <v>12</v>
      </c>
      <c r="S152" s="125" t="s">
        <v>175</v>
      </c>
    </row>
    <row r="153" spans="1:20" x14ac:dyDescent="0.3">
      <c r="A153" s="125" t="s">
        <v>724</v>
      </c>
      <c r="B153" s="125">
        <v>432</v>
      </c>
      <c r="C153" t="s">
        <v>174</v>
      </c>
      <c r="D153" t="s">
        <v>175</v>
      </c>
      <c r="E153" t="s">
        <v>725</v>
      </c>
      <c r="F153" s="125" t="s">
        <v>11</v>
      </c>
      <c r="G153" s="125" t="s">
        <v>427</v>
      </c>
      <c r="H153" s="125" t="s">
        <v>428</v>
      </c>
      <c r="I153" s="396">
        <v>239.392</v>
      </c>
      <c r="J153" s="396">
        <v>0</v>
      </c>
      <c r="K153" s="396"/>
      <c r="L153" s="396">
        <v>0</v>
      </c>
      <c r="M153" s="416"/>
      <c r="N153" s="415" t="s">
        <v>2108</v>
      </c>
      <c r="O153" s="415"/>
      <c r="P153" s="398">
        <v>0</v>
      </c>
      <c r="Q153" s="220" t="s">
        <v>549</v>
      </c>
      <c r="R153" s="125">
        <v>12</v>
      </c>
      <c r="S153" s="125" t="s">
        <v>175</v>
      </c>
    </row>
    <row r="154" spans="1:20" x14ac:dyDescent="0.3">
      <c r="A154" s="125" t="s">
        <v>726</v>
      </c>
      <c r="B154" s="125">
        <v>682</v>
      </c>
      <c r="C154" t="s">
        <v>176</v>
      </c>
      <c r="D154" t="s">
        <v>177</v>
      </c>
      <c r="E154" t="s">
        <v>727</v>
      </c>
      <c r="F154" s="125" t="s">
        <v>14</v>
      </c>
      <c r="G154" s="125" t="s">
        <v>422</v>
      </c>
      <c r="H154" s="125" t="s">
        <v>423</v>
      </c>
      <c r="I154" s="396">
        <v>50.67</v>
      </c>
      <c r="J154" s="396">
        <v>0</v>
      </c>
      <c r="K154" s="396" t="s">
        <v>1390</v>
      </c>
      <c r="L154" s="396">
        <v>0</v>
      </c>
      <c r="M154" s="416">
        <v>3.2074999999999996</v>
      </c>
      <c r="N154" s="417" t="s">
        <v>2108</v>
      </c>
      <c r="O154" s="415" t="s">
        <v>2108</v>
      </c>
      <c r="P154" s="398">
        <v>0.13800000000000001</v>
      </c>
      <c r="Q154" s="220" t="s">
        <v>514</v>
      </c>
      <c r="R154" s="125">
        <v>12</v>
      </c>
      <c r="S154" s="125" t="s">
        <v>177</v>
      </c>
    </row>
    <row r="155" spans="1:20" x14ac:dyDescent="0.3">
      <c r="A155" s="125" t="s">
        <v>728</v>
      </c>
      <c r="B155" s="125">
        <v>686</v>
      </c>
      <c r="C155" t="s">
        <v>178</v>
      </c>
      <c r="D155" t="s">
        <v>179</v>
      </c>
      <c r="E155" t="s">
        <v>729</v>
      </c>
      <c r="F155" s="125" t="s">
        <v>7</v>
      </c>
      <c r="G155" s="125" t="s">
        <v>422</v>
      </c>
      <c r="H155" s="125" t="s">
        <v>423</v>
      </c>
      <c r="I155" s="396">
        <v>218.88199999999998</v>
      </c>
      <c r="J155" s="396">
        <v>16963</v>
      </c>
      <c r="K155" s="396" t="s">
        <v>1390</v>
      </c>
      <c r="L155" s="396">
        <v>2340.8940000000002</v>
      </c>
      <c r="M155" s="416"/>
      <c r="N155" s="415">
        <v>12.903495843895536</v>
      </c>
      <c r="O155" s="415"/>
      <c r="P155" s="398">
        <v>0.13800000000000001</v>
      </c>
      <c r="Q155" s="220" t="s">
        <v>549</v>
      </c>
      <c r="R155" s="125">
        <v>12</v>
      </c>
      <c r="S155" s="125" t="s">
        <v>179</v>
      </c>
    </row>
    <row r="156" spans="1:20" x14ac:dyDescent="0.3">
      <c r="A156" s="125" t="s">
        <v>730</v>
      </c>
      <c r="B156" s="125">
        <v>658</v>
      </c>
      <c r="C156" t="s">
        <v>182</v>
      </c>
      <c r="D156" t="s">
        <v>183</v>
      </c>
      <c r="E156" t="s">
        <v>731</v>
      </c>
      <c r="F156" s="125" t="s">
        <v>6</v>
      </c>
      <c r="G156" s="125" t="s">
        <v>424</v>
      </c>
      <c r="H156" s="125" t="s">
        <v>425</v>
      </c>
      <c r="I156" s="396">
        <v>18.349999999999998</v>
      </c>
      <c r="J156" s="396">
        <v>0</v>
      </c>
      <c r="K156" s="396"/>
      <c r="L156" s="396">
        <v>0</v>
      </c>
      <c r="M156" s="416"/>
      <c r="N156" s="417" t="s">
        <v>2108</v>
      </c>
      <c r="O156" s="415" t="s">
        <v>2108</v>
      </c>
      <c r="P156" s="398">
        <v>0</v>
      </c>
      <c r="Q156" s="220" t="s">
        <v>514</v>
      </c>
      <c r="R156" s="125">
        <v>12</v>
      </c>
      <c r="S156" s="125" t="s">
        <v>183</v>
      </c>
    </row>
    <row r="157" spans="1:20" x14ac:dyDescent="0.3">
      <c r="A157" s="125" t="s">
        <v>730</v>
      </c>
      <c r="B157" s="125">
        <v>658</v>
      </c>
      <c r="C157" t="s">
        <v>182</v>
      </c>
      <c r="D157" t="s">
        <v>183</v>
      </c>
      <c r="E157" t="s">
        <v>731</v>
      </c>
      <c r="F157" s="125" t="s">
        <v>6</v>
      </c>
      <c r="G157" s="125" t="s">
        <v>422</v>
      </c>
      <c r="H157" s="125" t="s">
        <v>423</v>
      </c>
      <c r="I157" s="396">
        <v>513.65599999999995</v>
      </c>
      <c r="J157" s="396">
        <v>40672</v>
      </c>
      <c r="K157" s="396" t="s">
        <v>1390</v>
      </c>
      <c r="L157" s="396">
        <v>5612.7360000000008</v>
      </c>
      <c r="M157" s="416">
        <v>2.9066666666666667</v>
      </c>
      <c r="N157" s="415">
        <v>12.629228953579856</v>
      </c>
      <c r="O157" s="415">
        <v>0.23015392921851724</v>
      </c>
      <c r="P157" s="398">
        <v>0.13800000000000001</v>
      </c>
      <c r="Q157" s="220" t="s">
        <v>514</v>
      </c>
      <c r="R157" s="125">
        <v>12</v>
      </c>
      <c r="S157" s="125" t="s">
        <v>183</v>
      </c>
    </row>
    <row r="158" spans="1:20" x14ac:dyDescent="0.3">
      <c r="A158" s="125" t="s">
        <v>730</v>
      </c>
      <c r="B158" s="125">
        <v>658</v>
      </c>
      <c r="C158" t="s">
        <v>182</v>
      </c>
      <c r="D158" t="s">
        <v>183</v>
      </c>
      <c r="E158" t="s">
        <v>731</v>
      </c>
      <c r="F158" s="125" t="s">
        <v>6</v>
      </c>
      <c r="G158" s="125" t="s">
        <v>427</v>
      </c>
      <c r="H158" s="125" t="s">
        <v>428</v>
      </c>
      <c r="I158" s="396"/>
      <c r="J158" s="396"/>
      <c r="K158" s="396"/>
      <c r="L158" s="396"/>
      <c r="M158" s="416"/>
      <c r="N158" s="415"/>
      <c r="O158" s="415"/>
      <c r="P158" s="398"/>
      <c r="Q158" s="220"/>
      <c r="T158" t="s">
        <v>2126</v>
      </c>
    </row>
    <row r="159" spans="1:20" x14ac:dyDescent="0.3">
      <c r="A159" s="125" t="s">
        <v>732</v>
      </c>
      <c r="B159" s="125">
        <v>437</v>
      </c>
      <c r="C159" t="s">
        <v>184</v>
      </c>
      <c r="D159" t="s">
        <v>185</v>
      </c>
      <c r="E159" t="s">
        <v>733</v>
      </c>
      <c r="F159" s="125" t="s">
        <v>6</v>
      </c>
      <c r="G159" s="125" t="s">
        <v>422</v>
      </c>
      <c r="H159" s="125" t="s">
        <v>423</v>
      </c>
      <c r="I159" s="396">
        <v>190.12999999999997</v>
      </c>
      <c r="J159" s="396">
        <v>20429</v>
      </c>
      <c r="K159" s="396" t="s">
        <v>1390</v>
      </c>
      <c r="L159" s="396">
        <v>2819.2020000000002</v>
      </c>
      <c r="M159" s="416">
        <v>0</v>
      </c>
      <c r="N159" s="415">
        <v>9.3068676880904579</v>
      </c>
      <c r="O159" s="415">
        <v>0</v>
      </c>
      <c r="P159" s="398">
        <v>0.13800000000000001</v>
      </c>
      <c r="Q159" s="220" t="s">
        <v>514</v>
      </c>
      <c r="R159" s="125">
        <v>12</v>
      </c>
      <c r="S159" s="125" t="s">
        <v>185</v>
      </c>
    </row>
    <row r="160" spans="1:20" x14ac:dyDescent="0.3">
      <c r="A160" s="125" t="s">
        <v>734</v>
      </c>
      <c r="B160" s="125">
        <v>297</v>
      </c>
      <c r="C160" t="s">
        <v>180</v>
      </c>
      <c r="D160" t="s">
        <v>1263</v>
      </c>
      <c r="E160" t="s">
        <v>735</v>
      </c>
      <c r="F160" s="125" t="s">
        <v>6</v>
      </c>
      <c r="G160" s="125" t="s">
        <v>424</v>
      </c>
      <c r="H160" s="125" t="s">
        <v>425</v>
      </c>
      <c r="I160" s="396"/>
      <c r="J160" s="396"/>
      <c r="K160" s="396"/>
      <c r="L160" s="396"/>
      <c r="M160" s="416"/>
      <c r="N160" s="415"/>
      <c r="O160" s="415"/>
      <c r="P160" s="398"/>
      <c r="Q160" s="220"/>
      <c r="T160" t="s">
        <v>2126</v>
      </c>
    </row>
    <row r="161" spans="1:20" x14ac:dyDescent="0.3">
      <c r="A161" s="125" t="s">
        <v>734</v>
      </c>
      <c r="B161" s="125">
        <v>297</v>
      </c>
      <c r="C161" t="s">
        <v>180</v>
      </c>
      <c r="D161" t="s">
        <v>181</v>
      </c>
      <c r="E161" t="s">
        <v>735</v>
      </c>
      <c r="F161" s="125" t="s">
        <v>6</v>
      </c>
      <c r="G161" s="125" t="s">
        <v>422</v>
      </c>
      <c r="H161" s="125" t="s">
        <v>423</v>
      </c>
      <c r="I161" s="396">
        <v>665.79499999999996</v>
      </c>
      <c r="J161" s="396">
        <v>62649</v>
      </c>
      <c r="K161" s="396" t="s">
        <v>1390</v>
      </c>
      <c r="L161" s="396">
        <v>8645.5619999999999</v>
      </c>
      <c r="M161" s="416">
        <v>0</v>
      </c>
      <c r="N161" s="415">
        <v>10.627384315791154</v>
      </c>
      <c r="O161" s="415">
        <v>0</v>
      </c>
      <c r="P161" s="398">
        <v>0.13800000000000001</v>
      </c>
      <c r="Q161" s="220" t="s">
        <v>514</v>
      </c>
      <c r="R161" s="125">
        <v>12</v>
      </c>
      <c r="S161" s="125" t="s">
        <v>181</v>
      </c>
    </row>
    <row r="162" spans="1:20" x14ac:dyDescent="0.3">
      <c r="A162" s="125" t="s">
        <v>736</v>
      </c>
      <c r="B162" s="125">
        <v>368</v>
      </c>
      <c r="C162" t="s">
        <v>186</v>
      </c>
      <c r="D162" t="s">
        <v>187</v>
      </c>
      <c r="E162" t="s">
        <v>737</v>
      </c>
      <c r="F162" s="125" t="s">
        <v>7</v>
      </c>
      <c r="G162" s="125" t="s">
        <v>422</v>
      </c>
      <c r="H162" s="125" t="s">
        <v>423</v>
      </c>
      <c r="I162" s="396">
        <v>431.15600000000001</v>
      </c>
      <c r="J162" s="396">
        <v>37792</v>
      </c>
      <c r="K162" s="396" t="s">
        <v>1390</v>
      </c>
      <c r="L162" s="396">
        <v>5215.2960000000003</v>
      </c>
      <c r="M162" s="416"/>
      <c r="N162" s="417">
        <v>11.408657917019475</v>
      </c>
      <c r="O162" s="415"/>
      <c r="P162" s="398">
        <v>0.13800000000000001</v>
      </c>
      <c r="Q162" s="220" t="s">
        <v>549</v>
      </c>
      <c r="R162" s="125">
        <v>12</v>
      </c>
      <c r="S162" s="125" t="s">
        <v>187</v>
      </c>
    </row>
    <row r="163" spans="1:20" x14ac:dyDescent="0.3">
      <c r="A163" s="125" t="s">
        <v>738</v>
      </c>
      <c r="B163" s="125">
        <v>8</v>
      </c>
      <c r="C163" t="s">
        <v>188</v>
      </c>
      <c r="D163" t="s">
        <v>189</v>
      </c>
      <c r="E163" t="s">
        <v>561</v>
      </c>
      <c r="F163" s="125" t="s">
        <v>12</v>
      </c>
      <c r="G163" s="328" t="s">
        <v>429</v>
      </c>
      <c r="H163" s="328" t="s">
        <v>430</v>
      </c>
      <c r="I163" s="396"/>
      <c r="J163" s="396"/>
      <c r="K163" s="396"/>
      <c r="L163" s="396"/>
      <c r="M163" s="416"/>
      <c r="N163" s="415"/>
      <c r="O163" s="415"/>
      <c r="P163" s="398"/>
      <c r="Q163" s="220"/>
      <c r="T163" t="s">
        <v>2126</v>
      </c>
    </row>
    <row r="164" spans="1:20" x14ac:dyDescent="0.3">
      <c r="A164" s="125" t="s">
        <v>738</v>
      </c>
      <c r="B164" s="125">
        <v>8</v>
      </c>
      <c r="C164" t="s">
        <v>188</v>
      </c>
      <c r="D164" t="s">
        <v>189</v>
      </c>
      <c r="E164" t="s">
        <v>561</v>
      </c>
      <c r="F164" s="125" t="s">
        <v>12</v>
      </c>
      <c r="G164" s="328" t="s">
        <v>429</v>
      </c>
      <c r="H164" s="328" t="s">
        <v>431</v>
      </c>
      <c r="I164" s="396"/>
      <c r="J164" s="396"/>
      <c r="K164" s="396"/>
      <c r="L164" s="396"/>
      <c r="M164" s="416"/>
      <c r="N164" s="415"/>
      <c r="O164" s="415"/>
      <c r="P164" s="398"/>
      <c r="Q164" s="220"/>
      <c r="T164" t="s">
        <v>2126</v>
      </c>
    </row>
    <row r="165" spans="1:20" x14ac:dyDescent="0.3">
      <c r="A165" s="125" t="s">
        <v>738</v>
      </c>
      <c r="B165" s="125">
        <v>8</v>
      </c>
      <c r="C165" t="s">
        <v>188</v>
      </c>
      <c r="D165" t="s">
        <v>189</v>
      </c>
      <c r="E165" t="s">
        <v>561</v>
      </c>
      <c r="F165" s="125" t="s">
        <v>12</v>
      </c>
      <c r="G165" s="125" t="s">
        <v>429</v>
      </c>
      <c r="H165" s="125" t="s">
        <v>426</v>
      </c>
      <c r="I165" s="396">
        <v>2049</v>
      </c>
      <c r="J165" s="396">
        <v>138262</v>
      </c>
      <c r="K165" s="396" t="s">
        <v>2597</v>
      </c>
      <c r="L165" s="397">
        <v>138262</v>
      </c>
      <c r="M165" s="416"/>
      <c r="N165" s="417">
        <v>14.819690153476733</v>
      </c>
      <c r="O165" s="415"/>
      <c r="P165" s="398">
        <v>1</v>
      </c>
      <c r="Q165" s="220" t="s">
        <v>549</v>
      </c>
      <c r="R165" s="125">
        <v>6</v>
      </c>
      <c r="S165" s="125">
        <v>0</v>
      </c>
    </row>
    <row r="166" spans="1:20" x14ac:dyDescent="0.3">
      <c r="A166" s="125" t="s">
        <v>739</v>
      </c>
      <c r="B166" s="125">
        <v>8</v>
      </c>
      <c r="C166" t="s">
        <v>188</v>
      </c>
      <c r="D166" t="s">
        <v>190</v>
      </c>
      <c r="E166" t="s">
        <v>561</v>
      </c>
      <c r="F166" s="125" t="s">
        <v>12</v>
      </c>
      <c r="G166" s="125" t="s">
        <v>424</v>
      </c>
      <c r="H166" s="125" t="s">
        <v>425</v>
      </c>
      <c r="I166" s="396">
        <v>36381.000000000007</v>
      </c>
      <c r="J166" s="396">
        <v>0</v>
      </c>
      <c r="K166" s="396"/>
      <c r="L166" s="396">
        <v>0</v>
      </c>
      <c r="M166" s="416"/>
      <c r="N166" s="415" t="s">
        <v>2108</v>
      </c>
      <c r="O166" s="415"/>
      <c r="P166" s="398">
        <v>0</v>
      </c>
      <c r="Q166" s="220" t="s">
        <v>549</v>
      </c>
      <c r="R166" s="125">
        <v>6</v>
      </c>
      <c r="S166" s="125">
        <v>0</v>
      </c>
    </row>
    <row r="167" spans="1:20" x14ac:dyDescent="0.3">
      <c r="A167" s="125" t="s">
        <v>740</v>
      </c>
      <c r="B167" s="125">
        <v>121</v>
      </c>
      <c r="C167" t="s">
        <v>188</v>
      </c>
      <c r="D167" t="s">
        <v>191</v>
      </c>
      <c r="E167" t="s">
        <v>561</v>
      </c>
      <c r="F167" s="125" t="s">
        <v>12</v>
      </c>
      <c r="G167" s="125" t="s">
        <v>429</v>
      </c>
      <c r="H167" s="125" t="s">
        <v>426</v>
      </c>
      <c r="I167" s="396"/>
      <c r="J167" s="396"/>
      <c r="K167" s="396"/>
      <c r="L167" s="396"/>
      <c r="M167" s="416"/>
      <c r="N167" s="415"/>
      <c r="O167" s="415"/>
      <c r="P167" s="398"/>
      <c r="Q167" s="220"/>
      <c r="T167" t="s">
        <v>2126</v>
      </c>
    </row>
    <row r="168" spans="1:20" x14ac:dyDescent="0.3">
      <c r="A168" s="125" t="s">
        <v>740</v>
      </c>
      <c r="B168" s="125">
        <v>121</v>
      </c>
      <c r="C168" t="s">
        <v>188</v>
      </c>
      <c r="D168" t="s">
        <v>191</v>
      </c>
      <c r="E168" t="s">
        <v>561</v>
      </c>
      <c r="F168" s="125" t="s">
        <v>12</v>
      </c>
      <c r="G168" s="125" t="s">
        <v>422</v>
      </c>
      <c r="H168" s="125" t="s">
        <v>423</v>
      </c>
      <c r="I168" s="396"/>
      <c r="J168" s="396"/>
      <c r="K168" s="396"/>
      <c r="L168" s="396"/>
      <c r="M168" s="416"/>
      <c r="N168" s="415"/>
      <c r="O168" s="415"/>
      <c r="P168" s="398"/>
      <c r="Q168" s="220"/>
      <c r="T168" t="s">
        <v>2126</v>
      </c>
    </row>
    <row r="169" spans="1:20" x14ac:dyDescent="0.3">
      <c r="A169" s="125" t="s">
        <v>740</v>
      </c>
      <c r="B169" s="125">
        <v>121</v>
      </c>
      <c r="C169" t="s">
        <v>188</v>
      </c>
      <c r="D169" t="s">
        <v>191</v>
      </c>
      <c r="E169" t="s">
        <v>561</v>
      </c>
      <c r="F169" s="125" t="s">
        <v>12</v>
      </c>
      <c r="G169" s="125" t="s">
        <v>429</v>
      </c>
      <c r="I169" s="396"/>
      <c r="J169" s="396"/>
      <c r="K169" s="396"/>
      <c r="L169" s="396"/>
      <c r="M169" s="416"/>
      <c r="N169" s="415"/>
      <c r="O169" s="415"/>
      <c r="P169" s="398"/>
      <c r="Q169" s="220"/>
      <c r="T169" t="s">
        <v>2126</v>
      </c>
    </row>
    <row r="170" spans="1:20" x14ac:dyDescent="0.3">
      <c r="A170" s="125" t="s">
        <v>741</v>
      </c>
      <c r="B170" s="125">
        <v>8</v>
      </c>
      <c r="C170" t="s">
        <v>188</v>
      </c>
      <c r="D170" t="s">
        <v>504</v>
      </c>
      <c r="E170" t="s">
        <v>561</v>
      </c>
      <c r="F170" s="125" t="s">
        <v>12</v>
      </c>
      <c r="G170" s="328" t="s">
        <v>429</v>
      </c>
      <c r="H170" s="328" t="s">
        <v>430</v>
      </c>
      <c r="I170" s="396">
        <v>239180</v>
      </c>
      <c r="J170" s="396">
        <v>1</v>
      </c>
      <c r="K170" s="396" t="s">
        <v>2597</v>
      </c>
      <c r="L170" s="396">
        <v>0</v>
      </c>
      <c r="M170" s="416"/>
      <c r="N170" s="419">
        <f>0</f>
        <v>0</v>
      </c>
      <c r="O170" s="415"/>
      <c r="P170" s="398">
        <v>0</v>
      </c>
      <c r="Q170" s="220" t="s">
        <v>549</v>
      </c>
      <c r="R170" s="125">
        <v>12</v>
      </c>
      <c r="S170" s="125">
        <v>0</v>
      </c>
      <c r="T170" t="s">
        <v>2157</v>
      </c>
    </row>
    <row r="171" spans="1:20" x14ac:dyDescent="0.3">
      <c r="A171" s="125" t="s">
        <v>741</v>
      </c>
      <c r="B171" s="125">
        <v>8</v>
      </c>
      <c r="C171" t="s">
        <v>188</v>
      </c>
      <c r="D171" t="s">
        <v>504</v>
      </c>
      <c r="E171" t="s">
        <v>561</v>
      </c>
      <c r="F171" s="125" t="s">
        <v>12</v>
      </c>
      <c r="G171" s="328" t="s">
        <v>429</v>
      </c>
      <c r="H171" s="328" t="s">
        <v>431</v>
      </c>
      <c r="I171" s="396">
        <v>802514</v>
      </c>
      <c r="J171" s="396">
        <v>8073093</v>
      </c>
      <c r="K171" s="396" t="s">
        <v>2597</v>
      </c>
      <c r="L171" s="397">
        <v>8073093</v>
      </c>
      <c r="M171" s="416"/>
      <c r="N171" s="415">
        <v>99.406014522562785</v>
      </c>
      <c r="O171" s="415"/>
      <c r="P171" s="398">
        <v>1</v>
      </c>
      <c r="Q171" s="220" t="s">
        <v>549</v>
      </c>
      <c r="R171" s="125">
        <v>12</v>
      </c>
      <c r="S171" s="125">
        <v>0</v>
      </c>
    </row>
    <row r="172" spans="1:20" x14ac:dyDescent="0.3">
      <c r="A172" s="125" t="s">
        <v>742</v>
      </c>
      <c r="B172" s="125">
        <v>256</v>
      </c>
      <c r="C172" t="s">
        <v>192</v>
      </c>
      <c r="D172" t="s">
        <v>193</v>
      </c>
      <c r="E172" t="s">
        <v>743</v>
      </c>
      <c r="F172" s="125" t="s">
        <v>14</v>
      </c>
      <c r="G172" s="125" t="s">
        <v>422</v>
      </c>
      <c r="H172" s="125" t="s">
        <v>423</v>
      </c>
      <c r="I172" s="396">
        <v>421.5619999999999</v>
      </c>
      <c r="J172" s="396">
        <v>34677</v>
      </c>
      <c r="K172" s="396" t="s">
        <v>1390</v>
      </c>
      <c r="L172" s="396">
        <v>4785.4260000000004</v>
      </c>
      <c r="M172" s="416">
        <v>0</v>
      </c>
      <c r="N172" s="417">
        <v>12.15681864059751</v>
      </c>
      <c r="O172" s="415">
        <v>0</v>
      </c>
      <c r="P172" s="398">
        <v>0.13800000000000001</v>
      </c>
      <c r="Q172" s="220" t="s">
        <v>514</v>
      </c>
      <c r="R172" s="125">
        <v>6</v>
      </c>
      <c r="S172" s="125" t="s">
        <v>193</v>
      </c>
    </row>
    <row r="173" spans="1:20" x14ac:dyDescent="0.3">
      <c r="A173" s="125" t="s">
        <v>746</v>
      </c>
      <c r="B173" s="125">
        <v>360</v>
      </c>
      <c r="C173" t="s">
        <v>194</v>
      </c>
      <c r="D173" t="s">
        <v>195</v>
      </c>
      <c r="E173" t="s">
        <v>747</v>
      </c>
      <c r="F173" s="125" t="s">
        <v>6</v>
      </c>
      <c r="G173" s="125" t="s">
        <v>422</v>
      </c>
      <c r="H173" s="125" t="s">
        <v>423</v>
      </c>
      <c r="I173" s="396">
        <v>413.43</v>
      </c>
      <c r="J173" s="396">
        <v>36036</v>
      </c>
      <c r="K173" s="396" t="s">
        <v>1390</v>
      </c>
      <c r="L173" s="396">
        <v>4972.9680000000008</v>
      </c>
      <c r="M173" s="416">
        <v>3.8340000000000005</v>
      </c>
      <c r="N173" s="415">
        <v>11.472693972693973</v>
      </c>
      <c r="O173" s="415">
        <v>0.33418480516653365</v>
      </c>
      <c r="P173" s="398">
        <v>0.13800000000000001</v>
      </c>
      <c r="Q173" s="220" t="s">
        <v>514</v>
      </c>
      <c r="R173" s="125">
        <v>10</v>
      </c>
      <c r="S173" s="125" t="s">
        <v>195</v>
      </c>
    </row>
    <row r="174" spans="1:20" x14ac:dyDescent="0.3">
      <c r="A174" s="125" t="s">
        <v>748</v>
      </c>
      <c r="B174" s="125">
        <v>10</v>
      </c>
      <c r="C174" t="s">
        <v>749</v>
      </c>
      <c r="D174" t="s">
        <v>750</v>
      </c>
      <c r="E174" t="s">
        <v>751</v>
      </c>
      <c r="F174" s="125" t="s">
        <v>7</v>
      </c>
      <c r="G174" s="125" t="s">
        <v>424</v>
      </c>
      <c r="H174" s="125" t="s">
        <v>425</v>
      </c>
      <c r="I174" s="396">
        <v>17551</v>
      </c>
      <c r="J174" s="396">
        <v>0</v>
      </c>
      <c r="K174" s="396"/>
      <c r="L174" s="396">
        <v>0</v>
      </c>
      <c r="M174" s="416"/>
      <c r="N174" s="417" t="s">
        <v>2108</v>
      </c>
      <c r="O174" s="415" t="s">
        <v>2108</v>
      </c>
      <c r="P174" s="398">
        <v>0</v>
      </c>
      <c r="Q174" s="220" t="s">
        <v>514</v>
      </c>
      <c r="R174" s="125">
        <v>12</v>
      </c>
      <c r="S174" s="125">
        <v>0</v>
      </c>
    </row>
    <row r="175" spans="1:20" x14ac:dyDescent="0.3">
      <c r="A175" s="125" t="s">
        <v>752</v>
      </c>
      <c r="B175" s="125">
        <v>10</v>
      </c>
      <c r="C175" t="s">
        <v>749</v>
      </c>
      <c r="D175" t="s">
        <v>197</v>
      </c>
      <c r="E175" t="s">
        <v>751</v>
      </c>
      <c r="F175" s="125" t="s">
        <v>7</v>
      </c>
      <c r="G175" s="125" t="s">
        <v>422</v>
      </c>
      <c r="H175" s="125" t="s">
        <v>423</v>
      </c>
      <c r="I175" s="396">
        <v>8490</v>
      </c>
      <c r="J175" s="396">
        <v>638400</v>
      </c>
      <c r="K175" s="396" t="s">
        <v>1390</v>
      </c>
      <c r="L175" s="396">
        <v>88099.200000000012</v>
      </c>
      <c r="M175" s="416">
        <v>2.7224999999999997</v>
      </c>
      <c r="N175" s="417">
        <v>13.298872180451127</v>
      </c>
      <c r="O175" s="415">
        <v>0.20471660777385159</v>
      </c>
      <c r="P175" s="398">
        <v>0.13800000000000001</v>
      </c>
      <c r="Q175" s="220" t="s">
        <v>514</v>
      </c>
      <c r="R175" s="125">
        <v>12</v>
      </c>
      <c r="S175" s="125">
        <v>0</v>
      </c>
    </row>
    <row r="176" spans="1:20" x14ac:dyDescent="0.3">
      <c r="A176" s="125" t="s">
        <v>753</v>
      </c>
      <c r="B176" s="125">
        <v>10</v>
      </c>
      <c r="C176" t="s">
        <v>749</v>
      </c>
      <c r="D176" t="s">
        <v>198</v>
      </c>
      <c r="E176" t="s">
        <v>751</v>
      </c>
      <c r="F176" s="125" t="s">
        <v>7</v>
      </c>
      <c r="G176" s="125" t="s">
        <v>424</v>
      </c>
      <c r="H176" s="125" t="s">
        <v>425</v>
      </c>
      <c r="I176" s="396">
        <v>41182.000000000007</v>
      </c>
      <c r="J176" s="396">
        <v>0</v>
      </c>
      <c r="K176" s="396"/>
      <c r="L176" s="396">
        <v>0</v>
      </c>
      <c r="M176" s="416">
        <v>0</v>
      </c>
      <c r="N176" s="417" t="s">
        <v>2108</v>
      </c>
      <c r="O176" s="415" t="s">
        <v>2108</v>
      </c>
      <c r="P176" s="398">
        <v>0</v>
      </c>
      <c r="Q176" s="220" t="s">
        <v>514</v>
      </c>
      <c r="R176" s="125">
        <v>12</v>
      </c>
      <c r="S176" s="125">
        <v>0</v>
      </c>
    </row>
    <row r="177" spans="1:20" x14ac:dyDescent="0.3">
      <c r="A177" s="125" t="s">
        <v>754</v>
      </c>
      <c r="B177" s="125">
        <v>10</v>
      </c>
      <c r="C177" t="s">
        <v>196</v>
      </c>
      <c r="D177" t="s">
        <v>199</v>
      </c>
      <c r="E177" t="s">
        <v>751</v>
      </c>
      <c r="F177" s="125" t="s">
        <v>7</v>
      </c>
      <c r="G177" s="125" t="s">
        <v>422</v>
      </c>
      <c r="H177" s="125" t="s">
        <v>426</v>
      </c>
      <c r="I177" s="396"/>
      <c r="J177" s="396"/>
      <c r="K177" s="396"/>
      <c r="L177" s="396"/>
      <c r="M177" s="416"/>
      <c r="N177" s="415"/>
      <c r="O177" s="415"/>
      <c r="P177" s="398"/>
      <c r="Q177" s="220"/>
      <c r="T177" t="s">
        <v>2126</v>
      </c>
    </row>
    <row r="178" spans="1:20" x14ac:dyDescent="0.3">
      <c r="A178" s="125" t="s">
        <v>754</v>
      </c>
      <c r="B178" s="125">
        <v>10</v>
      </c>
      <c r="C178" t="s">
        <v>749</v>
      </c>
      <c r="D178" t="s">
        <v>199</v>
      </c>
      <c r="E178" t="s">
        <v>751</v>
      </c>
      <c r="F178" s="125" t="s">
        <v>7</v>
      </c>
      <c r="G178" s="125" t="s">
        <v>422</v>
      </c>
      <c r="H178" s="125" t="s">
        <v>423</v>
      </c>
      <c r="I178" s="396">
        <v>3642</v>
      </c>
      <c r="J178" s="396">
        <v>302904</v>
      </c>
      <c r="K178" s="396" t="s">
        <v>1390</v>
      </c>
      <c r="L178" s="396">
        <v>41800.752</v>
      </c>
      <c r="M178" s="416">
        <v>2.8300000000000005</v>
      </c>
      <c r="N178" s="417">
        <v>12.023611441248713</v>
      </c>
      <c r="O178" s="415">
        <v>0.23537021416803958</v>
      </c>
      <c r="P178" s="398">
        <v>0.13800000000000001</v>
      </c>
      <c r="Q178" s="220" t="s">
        <v>514</v>
      </c>
      <c r="R178" s="125">
        <v>12</v>
      </c>
      <c r="S178" s="125">
        <v>0</v>
      </c>
    </row>
    <row r="179" spans="1:20" x14ac:dyDescent="0.3">
      <c r="A179" s="125" t="s">
        <v>755</v>
      </c>
      <c r="B179" s="125">
        <v>10</v>
      </c>
      <c r="C179" t="s">
        <v>196</v>
      </c>
      <c r="D179" t="s">
        <v>200</v>
      </c>
      <c r="E179" t="s">
        <v>751</v>
      </c>
      <c r="F179" s="125" t="s">
        <v>7</v>
      </c>
      <c r="G179" s="125" t="s">
        <v>434</v>
      </c>
      <c r="H179" s="125" t="s">
        <v>426</v>
      </c>
      <c r="I179" s="396"/>
      <c r="J179" s="396"/>
      <c r="K179" s="396"/>
      <c r="L179" s="396"/>
      <c r="M179" s="416"/>
      <c r="N179" s="415"/>
      <c r="O179" s="415"/>
      <c r="P179" s="398"/>
      <c r="Q179" s="220"/>
      <c r="T179" t="s">
        <v>2126</v>
      </c>
    </row>
    <row r="180" spans="1:20" x14ac:dyDescent="0.3">
      <c r="A180" s="125" t="s">
        <v>755</v>
      </c>
      <c r="B180" s="125">
        <v>10</v>
      </c>
      <c r="C180" t="s">
        <v>749</v>
      </c>
      <c r="D180" t="s">
        <v>200</v>
      </c>
      <c r="E180" t="s">
        <v>751</v>
      </c>
      <c r="F180" s="125" t="s">
        <v>7</v>
      </c>
      <c r="G180" s="125" t="s">
        <v>515</v>
      </c>
      <c r="H180" s="125" t="s">
        <v>426</v>
      </c>
      <c r="I180" s="396">
        <v>25547.000000000004</v>
      </c>
      <c r="J180" s="396">
        <v>1906884</v>
      </c>
      <c r="K180" s="396" t="s">
        <v>1390</v>
      </c>
      <c r="L180" s="397">
        <v>245171</v>
      </c>
      <c r="M180" s="416">
        <v>4.4375000000000009</v>
      </c>
      <c r="N180" s="417">
        <v>13.397249124750118</v>
      </c>
      <c r="O180" s="415">
        <v>0.33122471327357422</v>
      </c>
      <c r="P180" s="399">
        <v>0.12857153345457825</v>
      </c>
      <c r="Q180" s="220" t="s">
        <v>514</v>
      </c>
      <c r="R180" s="125">
        <v>12</v>
      </c>
      <c r="S180" s="125">
        <v>0</v>
      </c>
    </row>
    <row r="181" spans="1:20" x14ac:dyDescent="0.3">
      <c r="A181" s="125" t="s">
        <v>755</v>
      </c>
      <c r="B181" s="125">
        <v>10</v>
      </c>
      <c r="C181" t="s">
        <v>196</v>
      </c>
      <c r="D181" t="s">
        <v>200</v>
      </c>
      <c r="E181" t="s">
        <v>751</v>
      </c>
      <c r="F181" s="125" t="s">
        <v>7</v>
      </c>
      <c r="G181" s="125" t="s">
        <v>434</v>
      </c>
      <c r="H181" s="125" t="s">
        <v>423</v>
      </c>
      <c r="I181" s="396"/>
      <c r="J181" s="396"/>
      <c r="K181" s="396"/>
      <c r="L181" s="396"/>
      <c r="M181" s="416"/>
      <c r="N181" s="415"/>
      <c r="O181" s="415"/>
      <c r="P181" s="398"/>
      <c r="Q181" s="220"/>
      <c r="T181" t="s">
        <v>2126</v>
      </c>
    </row>
    <row r="182" spans="1:20" x14ac:dyDescent="0.3">
      <c r="A182" s="125" t="s">
        <v>756</v>
      </c>
      <c r="B182" s="125">
        <v>160</v>
      </c>
      <c r="C182" t="s">
        <v>1346</v>
      </c>
      <c r="D182" t="s">
        <v>202</v>
      </c>
      <c r="E182" t="s">
        <v>757</v>
      </c>
      <c r="F182" s="125" t="s">
        <v>7</v>
      </c>
      <c r="G182" s="125" t="s">
        <v>424</v>
      </c>
      <c r="H182" s="125" t="s">
        <v>425</v>
      </c>
      <c r="I182" s="396">
        <v>3248</v>
      </c>
      <c r="J182" s="396">
        <v>0</v>
      </c>
      <c r="K182" s="396"/>
      <c r="L182" s="396">
        <v>0</v>
      </c>
      <c r="M182" s="416">
        <v>0</v>
      </c>
      <c r="N182" s="417" t="s">
        <v>2108</v>
      </c>
      <c r="O182" s="415" t="s">
        <v>2108</v>
      </c>
      <c r="P182" s="398">
        <v>0</v>
      </c>
      <c r="Q182" s="220" t="s">
        <v>514</v>
      </c>
      <c r="R182" s="125">
        <v>12</v>
      </c>
      <c r="S182" s="125" t="s">
        <v>758</v>
      </c>
    </row>
    <row r="183" spans="1:20" x14ac:dyDescent="0.3">
      <c r="A183" s="125" t="s">
        <v>759</v>
      </c>
      <c r="B183" s="125">
        <v>160</v>
      </c>
      <c r="C183" t="s">
        <v>1346</v>
      </c>
      <c r="D183" t="s">
        <v>203</v>
      </c>
      <c r="E183" t="s">
        <v>757</v>
      </c>
      <c r="F183" s="125" t="s">
        <v>7</v>
      </c>
      <c r="G183" s="125" t="s">
        <v>422</v>
      </c>
      <c r="H183" s="125" t="s">
        <v>423</v>
      </c>
      <c r="I183" s="396">
        <v>8065</v>
      </c>
      <c r="J183" s="396">
        <v>585816</v>
      </c>
      <c r="K183" s="396" t="s">
        <v>1390</v>
      </c>
      <c r="L183" s="396">
        <v>80842.608000000007</v>
      </c>
      <c r="M183" s="416">
        <v>2.5799999999999996</v>
      </c>
      <c r="N183" s="417">
        <v>13.767121416963688</v>
      </c>
      <c r="O183" s="415">
        <v>0.18740301053936761</v>
      </c>
      <c r="P183" s="398">
        <v>0.13800000000000001</v>
      </c>
      <c r="Q183" s="220" t="s">
        <v>514</v>
      </c>
      <c r="R183" s="125">
        <v>12</v>
      </c>
      <c r="S183" s="125" t="s">
        <v>758</v>
      </c>
    </row>
    <row r="184" spans="1:20" x14ac:dyDescent="0.3">
      <c r="A184" s="125" t="s">
        <v>760</v>
      </c>
      <c r="B184" s="125">
        <v>160</v>
      </c>
      <c r="C184" t="s">
        <v>1346</v>
      </c>
      <c r="D184" t="s">
        <v>204</v>
      </c>
      <c r="E184" t="s">
        <v>757</v>
      </c>
      <c r="F184" s="125" t="s">
        <v>7</v>
      </c>
      <c r="G184" s="125" t="s">
        <v>424</v>
      </c>
      <c r="H184" s="125" t="s">
        <v>425</v>
      </c>
      <c r="I184" s="396">
        <v>15432.999999999998</v>
      </c>
      <c r="J184" s="396">
        <v>0</v>
      </c>
      <c r="K184" s="396"/>
      <c r="L184" s="396">
        <v>0</v>
      </c>
      <c r="M184" s="416"/>
      <c r="N184" s="415" t="s">
        <v>2108</v>
      </c>
      <c r="O184" s="415" t="s">
        <v>2108</v>
      </c>
      <c r="P184" s="398">
        <v>0</v>
      </c>
      <c r="Q184" s="220" t="s">
        <v>514</v>
      </c>
      <c r="R184" s="125">
        <v>12</v>
      </c>
      <c r="S184" s="125" t="s">
        <v>758</v>
      </c>
    </row>
    <row r="185" spans="1:20" x14ac:dyDescent="0.3">
      <c r="A185" s="125" t="s">
        <v>761</v>
      </c>
      <c r="B185" s="125">
        <v>383</v>
      </c>
      <c r="C185" t="s">
        <v>397</v>
      </c>
      <c r="D185" t="s">
        <v>398</v>
      </c>
      <c r="E185" t="s">
        <v>762</v>
      </c>
      <c r="F185" s="125" t="s">
        <v>5</v>
      </c>
      <c r="G185" s="125" t="s">
        <v>422</v>
      </c>
      <c r="H185" s="125" t="s">
        <v>423</v>
      </c>
      <c r="I185" s="396">
        <v>398.43599999999998</v>
      </c>
      <c r="J185" s="396">
        <v>38238</v>
      </c>
      <c r="K185" s="396" t="s">
        <v>1390</v>
      </c>
      <c r="L185" s="396">
        <v>5276.8440000000001</v>
      </c>
      <c r="M185" s="416">
        <v>0</v>
      </c>
      <c r="N185" s="415">
        <v>10.419896438098228</v>
      </c>
      <c r="O185" s="415">
        <v>0</v>
      </c>
      <c r="P185" s="398">
        <v>0.13800000000000001</v>
      </c>
      <c r="Q185" s="220" t="s">
        <v>514</v>
      </c>
      <c r="R185" s="125">
        <v>12</v>
      </c>
      <c r="S185" s="125" t="s">
        <v>398</v>
      </c>
    </row>
    <row r="186" spans="1:20" x14ac:dyDescent="0.3">
      <c r="A186" s="125" t="s">
        <v>763</v>
      </c>
      <c r="B186" s="125">
        <v>720</v>
      </c>
      <c r="C186" t="s">
        <v>764</v>
      </c>
      <c r="D186" t="s">
        <v>765</v>
      </c>
      <c r="E186" t="s">
        <v>561</v>
      </c>
      <c r="F186" s="125" t="s">
        <v>12</v>
      </c>
      <c r="G186" s="125" t="s">
        <v>422</v>
      </c>
      <c r="H186" s="125" t="s">
        <v>423</v>
      </c>
      <c r="I186" s="396">
        <v>59.78</v>
      </c>
      <c r="J186" s="396">
        <v>4158</v>
      </c>
      <c r="K186" s="396" t="s">
        <v>1390</v>
      </c>
      <c r="L186" s="396">
        <v>573.80400000000009</v>
      </c>
      <c r="M186" s="416"/>
      <c r="N186" s="415">
        <v>14.377104377104377</v>
      </c>
      <c r="O186" s="415"/>
      <c r="P186" s="398">
        <v>0.13800000000000001</v>
      </c>
      <c r="Q186" s="220" t="s">
        <v>549</v>
      </c>
      <c r="R186" s="125">
        <v>12</v>
      </c>
      <c r="S186" s="125">
        <v>0</v>
      </c>
    </row>
    <row r="187" spans="1:20" x14ac:dyDescent="0.3">
      <c r="A187" s="125" t="s">
        <v>766</v>
      </c>
      <c r="B187" s="125">
        <v>726</v>
      </c>
      <c r="C187" t="s">
        <v>1265</v>
      </c>
      <c r="D187" t="s">
        <v>768</v>
      </c>
      <c r="E187" t="s">
        <v>561</v>
      </c>
      <c r="F187" s="125" t="s">
        <v>12</v>
      </c>
      <c r="G187" s="125" t="s">
        <v>1392</v>
      </c>
      <c r="H187" s="125" t="s">
        <v>433</v>
      </c>
      <c r="I187" s="396"/>
      <c r="J187" s="396"/>
      <c r="K187" s="396"/>
      <c r="L187" s="396"/>
      <c r="M187" s="416"/>
      <c r="N187" s="415"/>
      <c r="O187" s="415"/>
      <c r="P187" s="398"/>
      <c r="Q187" s="220"/>
      <c r="T187" t="s">
        <v>2126</v>
      </c>
    </row>
    <row r="188" spans="1:20" x14ac:dyDescent="0.3">
      <c r="A188" s="125" t="s">
        <v>766</v>
      </c>
      <c r="B188" s="125">
        <v>726</v>
      </c>
      <c r="C188" t="s">
        <v>767</v>
      </c>
      <c r="D188" t="s">
        <v>768</v>
      </c>
      <c r="E188" t="s">
        <v>561</v>
      </c>
      <c r="F188" s="125" t="s">
        <v>12</v>
      </c>
      <c r="G188" s="125" t="s">
        <v>432</v>
      </c>
      <c r="H188" s="125" t="s">
        <v>433</v>
      </c>
      <c r="I188" s="396">
        <v>65058</v>
      </c>
      <c r="J188" s="396">
        <v>39288</v>
      </c>
      <c r="K188" s="396" t="s">
        <v>2585</v>
      </c>
      <c r="L188" s="296">
        <v>590193</v>
      </c>
      <c r="M188" s="416"/>
      <c r="N188" s="415">
        <v>1655.9254734270005</v>
      </c>
      <c r="O188" s="415"/>
      <c r="P188" s="398">
        <v>15.022220525351253</v>
      </c>
      <c r="Q188" s="220" t="s">
        <v>549</v>
      </c>
      <c r="R188" s="125">
        <v>12</v>
      </c>
      <c r="S188" s="125">
        <v>0</v>
      </c>
    </row>
    <row r="189" spans="1:20" x14ac:dyDescent="0.3">
      <c r="A189" s="125" t="s">
        <v>769</v>
      </c>
      <c r="B189" s="125">
        <v>724</v>
      </c>
      <c r="C189" t="s">
        <v>770</v>
      </c>
      <c r="D189" t="s">
        <v>771</v>
      </c>
      <c r="E189" t="s">
        <v>561</v>
      </c>
      <c r="F189" s="125" t="s">
        <v>12</v>
      </c>
      <c r="G189" s="125" t="s">
        <v>1023</v>
      </c>
      <c r="H189" s="125" t="s">
        <v>423</v>
      </c>
      <c r="I189" s="396">
        <v>38070.955999999998</v>
      </c>
      <c r="J189" s="396">
        <v>774910</v>
      </c>
      <c r="K189" s="396" t="s">
        <v>2597</v>
      </c>
      <c r="L189" s="396"/>
      <c r="M189" s="416"/>
      <c r="N189" s="415">
        <v>49.129519557109859</v>
      </c>
      <c r="O189" s="415"/>
      <c r="P189" s="398" t="e">
        <v>#N/A</v>
      </c>
      <c r="Q189" s="220" t="s">
        <v>549</v>
      </c>
      <c r="R189" s="125">
        <v>12</v>
      </c>
      <c r="S189" s="125">
        <v>0</v>
      </c>
    </row>
    <row r="190" spans="1:20" x14ac:dyDescent="0.3">
      <c r="A190" s="125" t="s">
        <v>769</v>
      </c>
      <c r="B190" s="125">
        <v>724</v>
      </c>
      <c r="C190" t="s">
        <v>770</v>
      </c>
      <c r="D190" t="s">
        <v>771</v>
      </c>
      <c r="E190" t="s">
        <v>561</v>
      </c>
      <c r="F190" s="125" t="s">
        <v>12</v>
      </c>
      <c r="G190" s="125" t="s">
        <v>429</v>
      </c>
      <c r="H190" s="125" t="s">
        <v>423</v>
      </c>
      <c r="I190" s="396">
        <v>22.044</v>
      </c>
      <c r="J190" s="396">
        <v>231</v>
      </c>
      <c r="K190" s="396" t="s">
        <v>2597</v>
      </c>
      <c r="L190" s="397">
        <v>231</v>
      </c>
      <c r="M190" s="416"/>
      <c r="N190" s="415">
        <v>95.428571428571431</v>
      </c>
      <c r="O190" s="415"/>
      <c r="P190" s="398">
        <v>1</v>
      </c>
      <c r="Q190" s="220" t="s">
        <v>549</v>
      </c>
      <c r="R190" s="125">
        <v>12</v>
      </c>
      <c r="S190" s="125">
        <v>0</v>
      </c>
    </row>
    <row r="191" spans="1:20" x14ac:dyDescent="0.3">
      <c r="A191" s="125" t="s">
        <v>772</v>
      </c>
      <c r="B191" s="125">
        <v>320</v>
      </c>
      <c r="C191" t="s">
        <v>205</v>
      </c>
      <c r="D191" t="s">
        <v>206</v>
      </c>
      <c r="E191" t="s">
        <v>773</v>
      </c>
      <c r="F191" s="125" t="s">
        <v>6</v>
      </c>
      <c r="G191" s="125" t="s">
        <v>422</v>
      </c>
      <c r="H191" s="125" t="s">
        <v>423</v>
      </c>
      <c r="I191" s="396">
        <v>647.86800000000005</v>
      </c>
      <c r="J191" s="396">
        <v>54513</v>
      </c>
      <c r="K191" s="396" t="s">
        <v>1390</v>
      </c>
      <c r="L191" s="396">
        <v>7522.7940000000008</v>
      </c>
      <c r="M191" s="416">
        <v>2.7750000000000004</v>
      </c>
      <c r="N191" s="417">
        <v>11.8846513675637</v>
      </c>
      <c r="O191" s="415">
        <v>0.23349443868195377</v>
      </c>
      <c r="P191" s="398">
        <v>0.13800000000000001</v>
      </c>
      <c r="Q191" s="220" t="s">
        <v>514</v>
      </c>
      <c r="R191" s="125">
        <v>12</v>
      </c>
      <c r="S191" s="125" t="s">
        <v>206</v>
      </c>
    </row>
    <row r="192" spans="1:20" x14ac:dyDescent="0.3">
      <c r="A192" s="125" t="s">
        <v>774</v>
      </c>
      <c r="B192" s="125">
        <v>701</v>
      </c>
      <c r="C192" t="s">
        <v>207</v>
      </c>
      <c r="D192" t="s">
        <v>208</v>
      </c>
      <c r="E192" t="s">
        <v>775</v>
      </c>
      <c r="F192" s="125" t="s">
        <v>13</v>
      </c>
      <c r="G192" s="125" t="s">
        <v>422</v>
      </c>
      <c r="H192" s="125" t="s">
        <v>423</v>
      </c>
      <c r="I192" s="396">
        <v>374.82100000000003</v>
      </c>
      <c r="J192" s="396">
        <v>30128</v>
      </c>
      <c r="K192" s="396" t="s">
        <v>1390</v>
      </c>
      <c r="L192" s="396">
        <v>4157.6640000000007</v>
      </c>
      <c r="M192" s="416"/>
      <c r="N192" s="417">
        <v>12.440951938396177</v>
      </c>
      <c r="O192" s="415"/>
      <c r="P192" s="398">
        <v>0.13800000000000001</v>
      </c>
      <c r="Q192" s="220" t="s">
        <v>549</v>
      </c>
      <c r="R192" s="125">
        <v>12</v>
      </c>
      <c r="S192" s="125" t="s">
        <v>208</v>
      </c>
    </row>
    <row r="193" spans="1:20" x14ac:dyDescent="0.3">
      <c r="A193" s="125" t="s">
        <v>776</v>
      </c>
      <c r="B193" s="125">
        <v>442</v>
      </c>
      <c r="C193" t="s">
        <v>210</v>
      </c>
      <c r="D193" t="s">
        <v>211</v>
      </c>
      <c r="E193" t="s">
        <v>777</v>
      </c>
      <c r="F193" s="125" t="s">
        <v>4</v>
      </c>
      <c r="G193" s="125" t="s">
        <v>422</v>
      </c>
      <c r="H193" s="125" t="s">
        <v>423</v>
      </c>
      <c r="I193" s="396">
        <v>661.65200000000004</v>
      </c>
      <c r="J193" s="396">
        <v>29665</v>
      </c>
      <c r="K193" s="396" t="s">
        <v>1390</v>
      </c>
      <c r="L193" s="396">
        <v>4093.7700000000004</v>
      </c>
      <c r="M193" s="416">
        <v>0</v>
      </c>
      <c r="N193" s="415">
        <v>22.304129445474466</v>
      </c>
      <c r="O193" s="415">
        <v>0</v>
      </c>
      <c r="P193" s="398">
        <v>0.13800000000000001</v>
      </c>
      <c r="Q193" s="220" t="s">
        <v>514</v>
      </c>
      <c r="R193" s="125">
        <v>12</v>
      </c>
      <c r="S193" s="125" t="s">
        <v>211</v>
      </c>
    </row>
    <row r="194" spans="1:20" x14ac:dyDescent="0.3">
      <c r="A194" s="125" t="s">
        <v>778</v>
      </c>
      <c r="B194" s="125">
        <v>0</v>
      </c>
      <c r="C194" t="s">
        <v>212</v>
      </c>
      <c r="D194" t="s">
        <v>779</v>
      </c>
      <c r="E194" t="s">
        <v>561</v>
      </c>
      <c r="F194" s="125" t="s">
        <v>12</v>
      </c>
      <c r="G194" s="125" t="s">
        <v>427</v>
      </c>
      <c r="H194" s="125" t="s">
        <v>428</v>
      </c>
      <c r="I194" s="396">
        <v>41759</v>
      </c>
      <c r="J194" s="396">
        <v>0</v>
      </c>
      <c r="K194" s="396"/>
      <c r="L194" s="396">
        <v>0</v>
      </c>
      <c r="M194" s="416"/>
      <c r="N194" s="415" t="s">
        <v>2108</v>
      </c>
      <c r="O194" s="415"/>
      <c r="P194" s="398">
        <v>0</v>
      </c>
      <c r="Q194" s="220" t="s">
        <v>549</v>
      </c>
      <c r="R194" s="125">
        <v>12</v>
      </c>
      <c r="S194" s="125">
        <v>0</v>
      </c>
    </row>
    <row r="195" spans="1:20" x14ac:dyDescent="0.3">
      <c r="A195" s="125" t="s">
        <v>780</v>
      </c>
      <c r="B195" s="125">
        <v>88</v>
      </c>
      <c r="C195" t="s">
        <v>215</v>
      </c>
      <c r="D195" t="s">
        <v>216</v>
      </c>
      <c r="E195" t="s">
        <v>781</v>
      </c>
      <c r="F195" s="125" t="s">
        <v>4</v>
      </c>
      <c r="G195" s="125" t="s">
        <v>422</v>
      </c>
      <c r="H195" s="125" t="s">
        <v>423</v>
      </c>
      <c r="I195" s="396">
        <v>2425.3000000000002</v>
      </c>
      <c r="J195" s="396">
        <v>187803</v>
      </c>
      <c r="K195" s="396" t="s">
        <v>1390</v>
      </c>
      <c r="L195" s="396">
        <v>25916.814000000002</v>
      </c>
      <c r="M195" s="416">
        <v>1.9383333333333335</v>
      </c>
      <c r="N195" s="415">
        <v>12.914064205577121</v>
      </c>
      <c r="O195" s="415">
        <v>0.15009475734960623</v>
      </c>
      <c r="P195" s="398">
        <v>0.13800000000000001</v>
      </c>
      <c r="Q195" s="220" t="s">
        <v>514</v>
      </c>
      <c r="R195" s="125">
        <v>12</v>
      </c>
      <c r="S195" s="125" t="s">
        <v>216</v>
      </c>
    </row>
    <row r="196" spans="1:20" x14ac:dyDescent="0.3">
      <c r="A196" s="125" t="s">
        <v>782</v>
      </c>
      <c r="B196" s="125">
        <v>274</v>
      </c>
      <c r="C196" t="s">
        <v>213</v>
      </c>
      <c r="D196" t="s">
        <v>214</v>
      </c>
      <c r="E196" t="s">
        <v>784</v>
      </c>
      <c r="F196" s="125" t="s">
        <v>14</v>
      </c>
      <c r="G196" s="125" t="s">
        <v>422</v>
      </c>
      <c r="H196" s="125" t="s">
        <v>423</v>
      </c>
      <c r="I196" s="396">
        <v>5360.9720000000007</v>
      </c>
      <c r="J196" s="396">
        <v>411364</v>
      </c>
      <c r="K196" s="396" t="s">
        <v>1390</v>
      </c>
      <c r="L196" s="396">
        <v>56768.232000000004</v>
      </c>
      <c r="M196" s="416">
        <v>2.3725000000000005</v>
      </c>
      <c r="N196" s="417">
        <v>13.032185606907753</v>
      </c>
      <c r="O196" s="415">
        <v>0.18204927949633015</v>
      </c>
      <c r="P196" s="398">
        <v>0.13800000000000001</v>
      </c>
      <c r="Q196" s="220" t="s">
        <v>514</v>
      </c>
      <c r="R196" s="125">
        <v>12</v>
      </c>
      <c r="S196" s="125" t="s">
        <v>214</v>
      </c>
    </row>
    <row r="197" spans="1:20" x14ac:dyDescent="0.3">
      <c r="A197" s="125" t="s">
        <v>785</v>
      </c>
      <c r="B197" s="125">
        <v>341</v>
      </c>
      <c r="C197" t="s">
        <v>217</v>
      </c>
      <c r="D197" t="s">
        <v>218</v>
      </c>
      <c r="E197" t="s">
        <v>786</v>
      </c>
      <c r="F197" s="125" t="s">
        <v>14</v>
      </c>
      <c r="G197" s="125" t="s">
        <v>422</v>
      </c>
      <c r="H197" s="125" t="s">
        <v>423</v>
      </c>
      <c r="I197" s="396">
        <v>460.24899999999997</v>
      </c>
      <c r="J197" s="396">
        <v>42884</v>
      </c>
      <c r="K197" s="396" t="s">
        <v>1390</v>
      </c>
      <c r="L197" s="396">
        <v>5917.9920000000002</v>
      </c>
      <c r="M197" s="416">
        <v>2.9499999999999997</v>
      </c>
      <c r="N197" s="415">
        <v>10.732417684917451</v>
      </c>
      <c r="O197" s="415">
        <v>0.27486816918667939</v>
      </c>
      <c r="P197" s="398">
        <v>0.13800000000000001</v>
      </c>
      <c r="Q197" s="220" t="s">
        <v>514</v>
      </c>
      <c r="R197" s="125">
        <v>12</v>
      </c>
      <c r="S197" s="125" t="s">
        <v>218</v>
      </c>
    </row>
    <row r="198" spans="1:20" x14ac:dyDescent="0.3">
      <c r="A198" s="125" t="s">
        <v>787</v>
      </c>
      <c r="B198" s="125">
        <v>13</v>
      </c>
      <c r="C198" t="s">
        <v>219</v>
      </c>
      <c r="D198" t="s">
        <v>509</v>
      </c>
      <c r="E198" t="s">
        <v>561</v>
      </c>
      <c r="F198" s="125" t="s">
        <v>12</v>
      </c>
      <c r="G198" s="125" t="s">
        <v>1024</v>
      </c>
      <c r="H198" s="125" t="s">
        <v>1025</v>
      </c>
      <c r="I198" s="396">
        <v>-3433</v>
      </c>
      <c r="J198" s="396">
        <v>3725</v>
      </c>
      <c r="K198" s="396" t="s">
        <v>1026</v>
      </c>
      <c r="L198" s="396">
        <v>0</v>
      </c>
      <c r="M198" s="416"/>
      <c r="N198" s="415"/>
      <c r="O198" s="415"/>
      <c r="P198" s="398">
        <v>0</v>
      </c>
      <c r="Q198" s="220" t="s">
        <v>549</v>
      </c>
      <c r="R198" s="125">
        <v>12</v>
      </c>
      <c r="S198" s="125">
        <v>0</v>
      </c>
    </row>
    <row r="199" spans="1:20" x14ac:dyDescent="0.3">
      <c r="A199" s="125" t="s">
        <v>788</v>
      </c>
      <c r="B199" s="125">
        <v>13</v>
      </c>
      <c r="C199" t="s">
        <v>219</v>
      </c>
      <c r="D199" t="s">
        <v>220</v>
      </c>
      <c r="E199" t="s">
        <v>561</v>
      </c>
      <c r="F199" s="125" t="s">
        <v>12</v>
      </c>
      <c r="G199" s="125" t="s">
        <v>422</v>
      </c>
      <c r="H199" s="125" t="s">
        <v>426</v>
      </c>
      <c r="I199" s="396">
        <v>-120.99999999999999</v>
      </c>
      <c r="J199" s="396">
        <v>7812</v>
      </c>
      <c r="K199" s="396" t="s">
        <v>1390</v>
      </c>
      <c r="L199" s="396">
        <v>1078.056</v>
      </c>
      <c r="M199" s="416"/>
      <c r="N199" s="415">
        <v>-15.488991295442906</v>
      </c>
      <c r="O199" s="415"/>
      <c r="P199" s="398">
        <v>0.13800000000000001</v>
      </c>
      <c r="Q199" s="220" t="s">
        <v>549</v>
      </c>
      <c r="R199" s="125">
        <v>12</v>
      </c>
      <c r="S199" s="125">
        <v>0</v>
      </c>
    </row>
    <row r="200" spans="1:20" x14ac:dyDescent="0.3">
      <c r="A200" s="125" t="s">
        <v>789</v>
      </c>
      <c r="B200" s="125">
        <v>13</v>
      </c>
      <c r="C200" t="s">
        <v>219</v>
      </c>
      <c r="D200" t="s">
        <v>790</v>
      </c>
      <c r="E200" t="s">
        <v>561</v>
      </c>
      <c r="F200" s="125" t="s">
        <v>12</v>
      </c>
      <c r="G200" s="125" t="s">
        <v>427</v>
      </c>
      <c r="H200" s="125" t="s">
        <v>428</v>
      </c>
      <c r="I200" s="396">
        <v>56647.999999999993</v>
      </c>
      <c r="J200" s="396">
        <v>0</v>
      </c>
      <c r="K200" s="396"/>
      <c r="L200" s="396">
        <v>0</v>
      </c>
      <c r="M200" s="416"/>
      <c r="N200" s="415" t="s">
        <v>2108</v>
      </c>
      <c r="O200" s="415"/>
      <c r="P200" s="398">
        <v>0</v>
      </c>
      <c r="Q200" s="220" t="s">
        <v>549</v>
      </c>
      <c r="R200" s="125">
        <v>12</v>
      </c>
      <c r="S200" s="125">
        <v>0</v>
      </c>
    </row>
    <row r="201" spans="1:20" x14ac:dyDescent="0.3">
      <c r="A201" s="125" t="s">
        <v>791</v>
      </c>
      <c r="B201" s="125">
        <v>13</v>
      </c>
      <c r="C201" t="s">
        <v>219</v>
      </c>
      <c r="D201" t="s">
        <v>78</v>
      </c>
      <c r="E201" t="s">
        <v>561</v>
      </c>
      <c r="F201" s="125" t="s">
        <v>12</v>
      </c>
      <c r="G201" s="125" t="s">
        <v>422</v>
      </c>
      <c r="H201" s="125" t="s">
        <v>426</v>
      </c>
      <c r="I201" s="396">
        <v>9141</v>
      </c>
      <c r="J201" s="396">
        <v>1329174</v>
      </c>
      <c r="K201" s="396" t="s">
        <v>1390</v>
      </c>
      <c r="L201" s="396">
        <v>183426.01200000002</v>
      </c>
      <c r="M201" s="416"/>
      <c r="N201" s="415">
        <v>6.8772034361189736</v>
      </c>
      <c r="O201" s="415"/>
      <c r="P201" s="398">
        <v>0.13800000000000001</v>
      </c>
      <c r="Q201" s="220" t="s">
        <v>549</v>
      </c>
      <c r="R201" s="125">
        <v>2</v>
      </c>
      <c r="S201" s="125">
        <v>0</v>
      </c>
    </row>
    <row r="202" spans="1:20" x14ac:dyDescent="0.3">
      <c r="A202" s="125" t="s">
        <v>791</v>
      </c>
      <c r="B202" s="125">
        <v>13</v>
      </c>
      <c r="C202" t="s">
        <v>219</v>
      </c>
      <c r="D202" t="s">
        <v>78</v>
      </c>
      <c r="E202" t="s">
        <v>561</v>
      </c>
      <c r="F202" s="125" t="s">
        <v>12</v>
      </c>
      <c r="G202" s="125" t="s">
        <v>1393</v>
      </c>
      <c r="H202" s="125" t="s">
        <v>426</v>
      </c>
      <c r="I202" s="396"/>
      <c r="J202" s="396"/>
      <c r="K202" s="396"/>
      <c r="L202" s="396"/>
      <c r="M202" s="416"/>
      <c r="N202" s="415"/>
      <c r="O202" s="415"/>
      <c r="P202" s="398"/>
      <c r="Q202" s="220"/>
      <c r="T202" t="s">
        <v>2126</v>
      </c>
    </row>
    <row r="203" spans="1:20" x14ac:dyDescent="0.3">
      <c r="A203" s="125" t="s">
        <v>791</v>
      </c>
      <c r="B203" s="125">
        <v>13</v>
      </c>
      <c r="C203" t="s">
        <v>219</v>
      </c>
      <c r="D203" t="s">
        <v>78</v>
      </c>
      <c r="E203" t="s">
        <v>561</v>
      </c>
      <c r="F203" s="125" t="s">
        <v>12</v>
      </c>
      <c r="G203" s="125" t="s">
        <v>422</v>
      </c>
      <c r="H203" s="125" t="s">
        <v>423</v>
      </c>
      <c r="I203" s="396">
        <v>-117.00000000000001</v>
      </c>
      <c r="J203" s="396">
        <v>1092</v>
      </c>
      <c r="K203" s="396" t="s">
        <v>1390</v>
      </c>
      <c r="L203" s="396">
        <v>150.69600000000003</v>
      </c>
      <c r="M203" s="416"/>
      <c r="N203" s="415">
        <v>-107.14285714285715</v>
      </c>
      <c r="O203" s="415"/>
      <c r="P203" s="398">
        <v>0.13800000000000001</v>
      </c>
      <c r="Q203" s="220" t="s">
        <v>549</v>
      </c>
      <c r="R203" s="125">
        <v>11</v>
      </c>
      <c r="S203" s="125">
        <v>0</v>
      </c>
    </row>
    <row r="204" spans="1:20" x14ac:dyDescent="0.3">
      <c r="A204" s="125" t="s">
        <v>791</v>
      </c>
      <c r="B204" s="125">
        <v>13</v>
      </c>
      <c r="C204" t="s">
        <v>219</v>
      </c>
      <c r="D204" t="s">
        <v>78</v>
      </c>
      <c r="E204" t="s">
        <v>561</v>
      </c>
      <c r="F204" s="125" t="s">
        <v>12</v>
      </c>
      <c r="G204" s="125" t="s">
        <v>1393</v>
      </c>
      <c r="H204" s="125" t="s">
        <v>423</v>
      </c>
      <c r="I204" s="396"/>
      <c r="J204" s="396"/>
      <c r="K204" s="396"/>
      <c r="L204" s="396"/>
      <c r="M204" s="416"/>
      <c r="N204" s="415"/>
      <c r="O204" s="415"/>
      <c r="P204" s="398"/>
      <c r="Q204" s="220"/>
      <c r="T204" t="s">
        <v>2126</v>
      </c>
    </row>
    <row r="205" spans="1:20" x14ac:dyDescent="0.3">
      <c r="A205" s="125" t="s">
        <v>791</v>
      </c>
      <c r="B205" s="125">
        <v>13</v>
      </c>
      <c r="C205" t="s">
        <v>219</v>
      </c>
      <c r="D205" t="s">
        <v>78</v>
      </c>
      <c r="E205" t="s">
        <v>561</v>
      </c>
      <c r="F205" s="125" t="s">
        <v>12</v>
      </c>
      <c r="G205" s="125" t="s">
        <v>1393</v>
      </c>
      <c r="I205" s="396"/>
      <c r="J205" s="396"/>
      <c r="K205" s="396"/>
      <c r="L205" s="396"/>
      <c r="M205" s="416"/>
      <c r="N205" s="415"/>
      <c r="O205" s="415"/>
      <c r="P205" s="398"/>
      <c r="Q205" s="220"/>
      <c r="T205" t="s">
        <v>2126</v>
      </c>
    </row>
    <row r="206" spans="1:20" x14ac:dyDescent="0.3">
      <c r="A206" s="125" t="s">
        <v>792</v>
      </c>
      <c r="B206" s="125">
        <v>13</v>
      </c>
      <c r="C206" t="s">
        <v>219</v>
      </c>
      <c r="D206" t="s">
        <v>221</v>
      </c>
      <c r="E206" t="s">
        <v>561</v>
      </c>
      <c r="F206" s="125" t="s">
        <v>12</v>
      </c>
      <c r="G206" s="125" t="s">
        <v>422</v>
      </c>
      <c r="H206" s="125" t="s">
        <v>423</v>
      </c>
      <c r="I206" s="396"/>
      <c r="J206" s="396"/>
      <c r="K206" s="396"/>
      <c r="L206" s="396"/>
      <c r="M206" s="416"/>
      <c r="N206" s="415"/>
      <c r="O206" s="415"/>
      <c r="P206" s="398"/>
      <c r="Q206" s="220"/>
      <c r="T206" t="s">
        <v>2126</v>
      </c>
    </row>
    <row r="207" spans="1:20" x14ac:dyDescent="0.3">
      <c r="A207" s="125" t="s">
        <v>792</v>
      </c>
      <c r="B207" s="125">
        <v>13</v>
      </c>
      <c r="C207" t="s">
        <v>219</v>
      </c>
      <c r="D207" t="s">
        <v>221</v>
      </c>
      <c r="E207" t="s">
        <v>561</v>
      </c>
      <c r="F207" s="125" t="s">
        <v>12</v>
      </c>
      <c r="G207" s="125" t="s">
        <v>422</v>
      </c>
      <c r="H207" s="125" t="s">
        <v>433</v>
      </c>
      <c r="I207" s="396">
        <v>7531.2030000000004</v>
      </c>
      <c r="J207" s="396">
        <v>786618</v>
      </c>
      <c r="K207" s="396" t="s">
        <v>1390</v>
      </c>
      <c r="L207" s="396">
        <v>108553.28400000001</v>
      </c>
      <c r="M207" s="416"/>
      <c r="N207" s="415">
        <v>9.574155435039625</v>
      </c>
      <c r="O207" s="415"/>
      <c r="P207" s="398">
        <v>0.13800000000000001</v>
      </c>
      <c r="Q207" s="220" t="s">
        <v>549</v>
      </c>
      <c r="R207" s="125">
        <v>2</v>
      </c>
      <c r="S207" s="125">
        <v>0</v>
      </c>
    </row>
    <row r="208" spans="1:20" x14ac:dyDescent="0.3">
      <c r="A208" s="125" t="s">
        <v>792</v>
      </c>
      <c r="B208" s="125">
        <v>13</v>
      </c>
      <c r="C208" t="s">
        <v>219</v>
      </c>
      <c r="D208" t="s">
        <v>221</v>
      </c>
      <c r="E208" t="s">
        <v>561</v>
      </c>
      <c r="F208" s="125" t="s">
        <v>12</v>
      </c>
      <c r="G208" s="125" t="s">
        <v>1027</v>
      </c>
      <c r="H208" s="125" t="s">
        <v>433</v>
      </c>
      <c r="I208" s="396">
        <v>273652.054</v>
      </c>
      <c r="J208" s="396">
        <v>246543</v>
      </c>
      <c r="K208" s="396" t="s">
        <v>2585</v>
      </c>
      <c r="L208" s="396">
        <v>3846071</v>
      </c>
      <c r="M208" s="416"/>
      <c r="N208" s="415">
        <v>1109.9566972090061</v>
      </c>
      <c r="O208" s="415"/>
      <c r="P208" s="399">
        <v>15.6</v>
      </c>
      <c r="Q208" s="220" t="s">
        <v>549</v>
      </c>
      <c r="R208" s="125">
        <v>12</v>
      </c>
      <c r="S208" s="125">
        <v>0</v>
      </c>
    </row>
    <row r="209" spans="1:20" x14ac:dyDescent="0.3">
      <c r="A209" s="125" t="s">
        <v>792</v>
      </c>
      <c r="B209" s="125">
        <v>13</v>
      </c>
      <c r="C209" t="s">
        <v>219</v>
      </c>
      <c r="D209" t="s">
        <v>221</v>
      </c>
      <c r="E209" t="s">
        <v>561</v>
      </c>
      <c r="F209" s="125" t="s">
        <v>12</v>
      </c>
      <c r="G209" s="125" t="s">
        <v>432</v>
      </c>
      <c r="H209" s="125" t="s">
        <v>433</v>
      </c>
      <c r="I209" s="396"/>
      <c r="J209" s="396"/>
      <c r="K209" s="396"/>
      <c r="L209" s="396"/>
      <c r="M209" s="416"/>
      <c r="N209" s="415"/>
      <c r="O209" s="415"/>
      <c r="P209" s="398"/>
      <c r="Q209" s="220"/>
      <c r="T209" t="s">
        <v>2126</v>
      </c>
    </row>
    <row r="210" spans="1:20" x14ac:dyDescent="0.3">
      <c r="A210" s="125" t="s">
        <v>792</v>
      </c>
      <c r="B210" s="125">
        <v>13</v>
      </c>
      <c r="C210" t="s">
        <v>219</v>
      </c>
      <c r="D210" t="s">
        <v>221</v>
      </c>
      <c r="E210" t="s">
        <v>561</v>
      </c>
      <c r="F210" s="125" t="s">
        <v>12</v>
      </c>
      <c r="G210" s="125" t="s">
        <v>435</v>
      </c>
      <c r="H210" s="125" t="s">
        <v>433</v>
      </c>
      <c r="I210" s="396">
        <v>92789.743000000002</v>
      </c>
      <c r="J210" s="396">
        <v>106511</v>
      </c>
      <c r="K210" s="396" t="s">
        <v>2585</v>
      </c>
      <c r="L210" s="396">
        <v>1299434</v>
      </c>
      <c r="M210" s="416"/>
      <c r="N210" s="415">
        <v>871.17521194993947</v>
      </c>
      <c r="O210" s="415"/>
      <c r="P210" s="399">
        <v>12.199998122259673</v>
      </c>
      <c r="Q210" s="220" t="s">
        <v>549</v>
      </c>
      <c r="R210" s="125">
        <v>12</v>
      </c>
      <c r="S210" s="125">
        <v>0</v>
      </c>
    </row>
    <row r="211" spans="1:20" x14ac:dyDescent="0.3">
      <c r="A211" s="125" t="s">
        <v>793</v>
      </c>
      <c r="B211" s="125">
        <v>13</v>
      </c>
      <c r="C211" t="s">
        <v>219</v>
      </c>
      <c r="D211" t="s">
        <v>222</v>
      </c>
      <c r="E211" t="s">
        <v>561</v>
      </c>
      <c r="F211" s="125" t="s">
        <v>12</v>
      </c>
      <c r="G211" s="328" t="s">
        <v>422</v>
      </c>
      <c r="H211" s="328" t="s">
        <v>430</v>
      </c>
      <c r="I211" s="396">
        <v>43.717999999999996</v>
      </c>
      <c r="J211" s="396">
        <v>0</v>
      </c>
      <c r="K211" s="396" t="s">
        <v>1390</v>
      </c>
      <c r="L211" s="396">
        <v>0</v>
      </c>
      <c r="M211" s="416"/>
      <c r="N211" s="415" t="s">
        <v>2108</v>
      </c>
      <c r="O211" s="415"/>
      <c r="P211" s="398">
        <v>0.13800000000000001</v>
      </c>
      <c r="Q211" s="220" t="s">
        <v>549</v>
      </c>
      <c r="R211" s="125">
        <v>12</v>
      </c>
      <c r="S211" s="125">
        <v>0</v>
      </c>
    </row>
    <row r="212" spans="1:20" x14ac:dyDescent="0.3">
      <c r="A212" s="125" t="s">
        <v>793</v>
      </c>
      <c r="B212" s="125">
        <v>13</v>
      </c>
      <c r="C212" t="s">
        <v>219</v>
      </c>
      <c r="D212" t="s">
        <v>222</v>
      </c>
      <c r="E212" t="s">
        <v>561</v>
      </c>
      <c r="F212" s="125" t="s">
        <v>12</v>
      </c>
      <c r="G212" s="328" t="s">
        <v>434</v>
      </c>
      <c r="H212" s="328" t="s">
        <v>430</v>
      </c>
      <c r="I212" s="396"/>
      <c r="J212" s="396"/>
      <c r="K212" s="396"/>
      <c r="L212" s="396"/>
      <c r="M212" s="416"/>
      <c r="N212" s="415"/>
      <c r="O212" s="415"/>
      <c r="P212" s="398"/>
      <c r="Q212" s="220"/>
      <c r="T212" t="s">
        <v>2126</v>
      </c>
    </row>
    <row r="213" spans="1:20" x14ac:dyDescent="0.3">
      <c r="A213" s="125" t="s">
        <v>793</v>
      </c>
      <c r="B213" s="125">
        <v>13</v>
      </c>
      <c r="C213" t="s">
        <v>219</v>
      </c>
      <c r="D213" t="s">
        <v>222</v>
      </c>
      <c r="E213" t="s">
        <v>561</v>
      </c>
      <c r="F213" s="125" t="s">
        <v>12</v>
      </c>
      <c r="G213" s="125" t="s">
        <v>515</v>
      </c>
      <c r="H213" s="125" t="s">
        <v>430</v>
      </c>
      <c r="I213" s="396">
        <v>66331.282000000007</v>
      </c>
      <c r="J213" s="396">
        <v>0</v>
      </c>
      <c r="K213" s="396" t="s">
        <v>1390</v>
      </c>
      <c r="L213" s="396">
        <v>0</v>
      </c>
      <c r="M213" s="416"/>
      <c r="N213" s="415" t="s">
        <v>2108</v>
      </c>
      <c r="O213" s="415"/>
      <c r="P213" s="398">
        <v>0.13400000000000001</v>
      </c>
      <c r="Q213" s="220" t="s">
        <v>549</v>
      </c>
      <c r="R213" s="125">
        <v>12</v>
      </c>
      <c r="S213" s="125">
        <v>0</v>
      </c>
    </row>
    <row r="214" spans="1:20" x14ac:dyDescent="0.3">
      <c r="A214" s="125" t="s">
        <v>793</v>
      </c>
      <c r="B214" s="125">
        <v>13</v>
      </c>
      <c r="C214" t="s">
        <v>219</v>
      </c>
      <c r="D214" t="s">
        <v>222</v>
      </c>
      <c r="E214" t="s">
        <v>561</v>
      </c>
      <c r="F214" s="125" t="s">
        <v>12</v>
      </c>
      <c r="G214" s="328" t="s">
        <v>422</v>
      </c>
      <c r="H214" s="328" t="s">
        <v>431</v>
      </c>
      <c r="I214" s="396">
        <v>207.995</v>
      </c>
      <c r="J214" s="396">
        <v>14574</v>
      </c>
      <c r="K214" s="396" t="s">
        <v>1390</v>
      </c>
      <c r="L214" s="396">
        <v>2011.2120000000002</v>
      </c>
      <c r="M214" s="416"/>
      <c r="N214" s="415">
        <v>14.271648140524221</v>
      </c>
      <c r="O214" s="415"/>
      <c r="P214" s="398">
        <v>0.13800000000000001</v>
      </c>
      <c r="Q214" s="220" t="s">
        <v>549</v>
      </c>
      <c r="R214" s="125">
        <v>12</v>
      </c>
      <c r="S214" s="125">
        <v>0</v>
      </c>
    </row>
    <row r="215" spans="1:20" x14ac:dyDescent="0.3">
      <c r="A215" s="125" t="s">
        <v>793</v>
      </c>
      <c r="B215" s="125">
        <v>13</v>
      </c>
      <c r="C215" t="s">
        <v>219</v>
      </c>
      <c r="D215" t="s">
        <v>222</v>
      </c>
      <c r="E215" t="s">
        <v>561</v>
      </c>
      <c r="F215" s="125" t="s">
        <v>12</v>
      </c>
      <c r="G215" s="328" t="s">
        <v>434</v>
      </c>
      <c r="H215" s="328" t="s">
        <v>431</v>
      </c>
      <c r="I215" s="396"/>
      <c r="J215" s="396"/>
      <c r="K215" s="396"/>
      <c r="L215" s="396"/>
      <c r="M215" s="416"/>
      <c r="N215" s="415"/>
      <c r="O215" s="415"/>
      <c r="P215" s="398"/>
      <c r="Q215" s="220"/>
      <c r="T215" t="s">
        <v>2126</v>
      </c>
    </row>
    <row r="216" spans="1:20" x14ac:dyDescent="0.3">
      <c r="A216" s="125" t="s">
        <v>793</v>
      </c>
      <c r="B216" s="125">
        <v>13</v>
      </c>
      <c r="C216" t="s">
        <v>219</v>
      </c>
      <c r="D216" t="s">
        <v>222</v>
      </c>
      <c r="E216" t="s">
        <v>561</v>
      </c>
      <c r="F216" s="125" t="s">
        <v>12</v>
      </c>
      <c r="G216" s="125" t="s">
        <v>515</v>
      </c>
      <c r="H216" s="125" t="s">
        <v>431</v>
      </c>
      <c r="I216" s="396">
        <v>309201.005</v>
      </c>
      <c r="J216" s="396">
        <v>27222972</v>
      </c>
      <c r="K216" s="396" t="s">
        <v>1390</v>
      </c>
      <c r="L216" s="396">
        <v>3647878.2480000001</v>
      </c>
      <c r="M216" s="416"/>
      <c r="N216" s="417">
        <v>11.358091431016422</v>
      </c>
      <c r="O216" s="415"/>
      <c r="P216" s="398">
        <v>0.13400000000000001</v>
      </c>
      <c r="Q216" s="220" t="s">
        <v>549</v>
      </c>
      <c r="R216" s="125">
        <v>12</v>
      </c>
      <c r="S216" s="125">
        <v>0</v>
      </c>
    </row>
    <row r="217" spans="1:20" x14ac:dyDescent="0.3">
      <c r="A217" s="125" t="s">
        <v>793</v>
      </c>
      <c r="B217" s="125">
        <v>13</v>
      </c>
      <c r="C217" t="s">
        <v>219</v>
      </c>
      <c r="D217" t="s">
        <v>222</v>
      </c>
      <c r="E217" t="s">
        <v>561</v>
      </c>
      <c r="F217" s="125" t="s">
        <v>12</v>
      </c>
      <c r="G217" s="125" t="s">
        <v>422</v>
      </c>
      <c r="H217" s="125" t="s">
        <v>426</v>
      </c>
      <c r="I217" s="396">
        <v>89193</v>
      </c>
      <c r="J217" s="396">
        <v>8438430</v>
      </c>
      <c r="K217" s="396" t="s">
        <v>1390</v>
      </c>
      <c r="L217" s="396">
        <v>1164503.3400000001</v>
      </c>
      <c r="M217" s="416"/>
      <c r="N217" s="415">
        <v>10.569857189074272</v>
      </c>
      <c r="O217" s="415"/>
      <c r="P217" s="398">
        <v>0.13800000000000001</v>
      </c>
      <c r="Q217" s="220" t="s">
        <v>549</v>
      </c>
      <c r="R217" s="125">
        <v>12</v>
      </c>
      <c r="S217" s="125">
        <v>0</v>
      </c>
    </row>
    <row r="218" spans="1:20" x14ac:dyDescent="0.3">
      <c r="A218" s="125" t="s">
        <v>793</v>
      </c>
      <c r="B218" s="125">
        <v>13</v>
      </c>
      <c r="C218" t="s">
        <v>219</v>
      </c>
      <c r="D218" t="s">
        <v>222</v>
      </c>
      <c r="E218" t="s">
        <v>561</v>
      </c>
      <c r="F218" s="125" t="s">
        <v>12</v>
      </c>
      <c r="G218" s="125" t="s">
        <v>434</v>
      </c>
      <c r="H218" s="125" t="s">
        <v>426</v>
      </c>
      <c r="I218" s="396"/>
      <c r="J218" s="396"/>
      <c r="K218" s="396"/>
      <c r="L218" s="396"/>
      <c r="M218" s="416"/>
      <c r="N218" s="415"/>
      <c r="O218" s="415"/>
      <c r="P218" s="398"/>
      <c r="Q218" s="220"/>
      <c r="T218" t="s">
        <v>2126</v>
      </c>
    </row>
    <row r="219" spans="1:20" x14ac:dyDescent="0.3">
      <c r="A219" s="125" t="s">
        <v>793</v>
      </c>
      <c r="B219" s="125">
        <v>13</v>
      </c>
      <c r="C219" t="s">
        <v>219</v>
      </c>
      <c r="D219" t="s">
        <v>222</v>
      </c>
      <c r="E219" t="s">
        <v>561</v>
      </c>
      <c r="F219" s="125" t="s">
        <v>12</v>
      </c>
      <c r="G219" s="125" t="s">
        <v>1393</v>
      </c>
      <c r="H219" s="125" t="s">
        <v>426</v>
      </c>
      <c r="I219" s="396"/>
      <c r="J219" s="396"/>
      <c r="K219" s="396"/>
      <c r="L219" s="396"/>
      <c r="M219" s="416"/>
      <c r="N219" s="415"/>
      <c r="O219" s="415"/>
      <c r="P219" s="398"/>
      <c r="Q219" s="220"/>
      <c r="T219" t="s">
        <v>2126</v>
      </c>
    </row>
    <row r="220" spans="1:20" x14ac:dyDescent="0.3">
      <c r="A220" s="125" t="s">
        <v>793</v>
      </c>
      <c r="B220" s="125">
        <v>13</v>
      </c>
      <c r="C220" t="s">
        <v>219</v>
      </c>
      <c r="D220" t="s">
        <v>222</v>
      </c>
      <c r="E220" t="s">
        <v>561</v>
      </c>
      <c r="F220" s="125" t="s">
        <v>12</v>
      </c>
      <c r="G220" s="125" t="s">
        <v>422</v>
      </c>
      <c r="H220" s="125" t="s">
        <v>423</v>
      </c>
      <c r="I220" s="396"/>
      <c r="J220" s="396"/>
      <c r="K220" s="396"/>
      <c r="L220" s="396"/>
      <c r="M220" s="416"/>
      <c r="N220" s="415"/>
      <c r="O220" s="415"/>
      <c r="P220" s="398"/>
      <c r="Q220" s="220"/>
      <c r="T220" t="s">
        <v>2126</v>
      </c>
    </row>
    <row r="221" spans="1:20" x14ac:dyDescent="0.3">
      <c r="A221" s="125" t="s">
        <v>793</v>
      </c>
      <c r="B221" s="125">
        <v>13</v>
      </c>
      <c r="C221" t="s">
        <v>219</v>
      </c>
      <c r="D221" t="s">
        <v>222</v>
      </c>
      <c r="E221" t="s">
        <v>561</v>
      </c>
      <c r="F221" s="125" t="s">
        <v>12</v>
      </c>
      <c r="G221" s="125" t="s">
        <v>1393</v>
      </c>
      <c r="I221" s="396"/>
      <c r="J221" s="396"/>
      <c r="K221" s="396"/>
      <c r="L221" s="396"/>
      <c r="M221" s="416"/>
      <c r="N221" s="415"/>
      <c r="O221" s="415"/>
      <c r="P221" s="398"/>
      <c r="Q221" s="220"/>
      <c r="T221" t="s">
        <v>2126</v>
      </c>
    </row>
    <row r="222" spans="1:20" x14ac:dyDescent="0.3">
      <c r="A222" s="125" t="s">
        <v>794</v>
      </c>
      <c r="B222" s="125">
        <v>373</v>
      </c>
      <c r="C222" t="s">
        <v>223</v>
      </c>
      <c r="D222" t="s">
        <v>224</v>
      </c>
      <c r="E222" t="s">
        <v>795</v>
      </c>
      <c r="F222" s="125" t="s">
        <v>5</v>
      </c>
      <c r="G222" s="125" t="s">
        <v>422</v>
      </c>
      <c r="H222" s="125" t="s">
        <v>423</v>
      </c>
      <c r="I222" s="396">
        <v>949.80400000000009</v>
      </c>
      <c r="J222" s="396">
        <v>114393</v>
      </c>
      <c r="K222" s="396" t="s">
        <v>1390</v>
      </c>
      <c r="L222" s="396">
        <v>15786.234000000002</v>
      </c>
      <c r="M222" s="416">
        <v>0</v>
      </c>
      <c r="N222" s="415">
        <v>8.3029905676046614</v>
      </c>
      <c r="O222" s="415">
        <v>0</v>
      </c>
      <c r="P222" s="398">
        <v>0.13800000000000001</v>
      </c>
      <c r="Q222" s="220" t="s">
        <v>514</v>
      </c>
      <c r="R222" s="125">
        <v>4</v>
      </c>
      <c r="S222" s="125" t="s">
        <v>224</v>
      </c>
    </row>
    <row r="223" spans="1:20" x14ac:dyDescent="0.3">
      <c r="A223" s="125" t="s">
        <v>798</v>
      </c>
      <c r="B223" s="125">
        <v>63</v>
      </c>
      <c r="C223" t="s">
        <v>226</v>
      </c>
      <c r="D223" t="s">
        <v>227</v>
      </c>
      <c r="E223" t="s">
        <v>800</v>
      </c>
      <c r="F223" s="125" t="s">
        <v>14</v>
      </c>
      <c r="G223" s="125" t="s">
        <v>422</v>
      </c>
      <c r="H223" s="125" t="s">
        <v>423</v>
      </c>
      <c r="I223" s="396">
        <v>2546.1039999999998</v>
      </c>
      <c r="J223" s="396">
        <v>180101</v>
      </c>
      <c r="K223" s="396" t="s">
        <v>1390</v>
      </c>
      <c r="L223" s="396">
        <v>24853.938000000002</v>
      </c>
      <c r="M223" s="416">
        <v>0</v>
      </c>
      <c r="N223" s="415">
        <v>14.137089744088039</v>
      </c>
      <c r="O223" s="415">
        <v>0</v>
      </c>
      <c r="P223" s="398">
        <v>0.13800000000000001</v>
      </c>
      <c r="Q223" s="220" t="s">
        <v>514</v>
      </c>
      <c r="R223" s="125">
        <v>12</v>
      </c>
      <c r="S223" s="125" t="s">
        <v>227</v>
      </c>
    </row>
    <row r="224" spans="1:20" x14ac:dyDescent="0.3">
      <c r="A224" s="125" t="s">
        <v>801</v>
      </c>
      <c r="B224" s="125">
        <v>32</v>
      </c>
      <c r="C224" t="s">
        <v>228</v>
      </c>
      <c r="D224" t="s">
        <v>229</v>
      </c>
      <c r="E224" t="s">
        <v>561</v>
      </c>
      <c r="F224" s="125" t="s">
        <v>12</v>
      </c>
      <c r="G224" s="125" t="s">
        <v>429</v>
      </c>
      <c r="H224" s="125" t="s">
        <v>426</v>
      </c>
      <c r="I224" s="396">
        <v>785.00000000000011</v>
      </c>
      <c r="J224" s="396">
        <v>44166</v>
      </c>
      <c r="K224" s="396" t="s">
        <v>2597</v>
      </c>
      <c r="L224" s="397">
        <v>44342</v>
      </c>
      <c r="M224" s="416"/>
      <c r="N224" s="415">
        <v>17.773853190236835</v>
      </c>
      <c r="O224" s="415"/>
      <c r="P224" s="398">
        <v>1.0039849658108047</v>
      </c>
      <c r="Q224" s="220" t="s">
        <v>549</v>
      </c>
      <c r="R224" s="125">
        <v>12</v>
      </c>
      <c r="S224" s="125">
        <v>0</v>
      </c>
    </row>
    <row r="225" spans="1:20" x14ac:dyDescent="0.3">
      <c r="A225" s="125" t="s">
        <v>801</v>
      </c>
      <c r="B225" s="125">
        <v>32</v>
      </c>
      <c r="C225" t="s">
        <v>228</v>
      </c>
      <c r="D225" t="s">
        <v>229</v>
      </c>
      <c r="E225" t="s">
        <v>561</v>
      </c>
      <c r="F225" s="125" t="s">
        <v>12</v>
      </c>
      <c r="G225" s="125" t="s">
        <v>422</v>
      </c>
      <c r="H225" s="125" t="s">
        <v>423</v>
      </c>
      <c r="I225" s="396"/>
      <c r="J225" s="396"/>
      <c r="K225" s="396"/>
      <c r="L225" s="396"/>
      <c r="M225" s="416"/>
      <c r="N225" s="415"/>
      <c r="O225" s="415"/>
      <c r="P225" s="398"/>
      <c r="Q225" s="220"/>
      <c r="T225" t="s">
        <v>2126</v>
      </c>
    </row>
    <row r="226" spans="1:20" x14ac:dyDescent="0.3">
      <c r="A226" s="125" t="s">
        <v>801</v>
      </c>
      <c r="B226" s="125">
        <v>32</v>
      </c>
      <c r="C226" t="s">
        <v>228</v>
      </c>
      <c r="D226" t="s">
        <v>229</v>
      </c>
      <c r="E226" t="s">
        <v>561</v>
      </c>
      <c r="F226" s="125" t="s">
        <v>12</v>
      </c>
      <c r="G226" s="125" t="s">
        <v>429</v>
      </c>
      <c r="H226" s="125" t="s">
        <v>423</v>
      </c>
      <c r="I226" s="396"/>
      <c r="J226" s="396"/>
      <c r="K226" s="396"/>
      <c r="L226" s="396"/>
      <c r="M226" s="416"/>
      <c r="N226" s="415"/>
      <c r="O226" s="415"/>
      <c r="P226" s="398"/>
      <c r="Q226" s="220"/>
      <c r="T226" t="s">
        <v>2126</v>
      </c>
    </row>
    <row r="227" spans="1:20" x14ac:dyDescent="0.3">
      <c r="A227" s="125" t="s">
        <v>803</v>
      </c>
      <c r="B227" s="125">
        <v>32</v>
      </c>
      <c r="C227" t="s">
        <v>228</v>
      </c>
      <c r="D227" t="s">
        <v>230</v>
      </c>
      <c r="E227" t="s">
        <v>561</v>
      </c>
      <c r="F227" s="125" t="s">
        <v>12</v>
      </c>
      <c r="G227" s="125" t="s">
        <v>424</v>
      </c>
      <c r="H227" s="125" t="s">
        <v>425</v>
      </c>
      <c r="I227" s="396">
        <v>391018</v>
      </c>
      <c r="J227" s="396">
        <v>0</v>
      </c>
      <c r="K227" s="396"/>
      <c r="L227" s="396">
        <v>0</v>
      </c>
      <c r="M227" s="416"/>
      <c r="N227" s="417" t="s">
        <v>2108</v>
      </c>
      <c r="O227" s="415" t="s">
        <v>2108</v>
      </c>
      <c r="P227" s="398">
        <v>0</v>
      </c>
      <c r="Q227" s="220" t="s">
        <v>514</v>
      </c>
      <c r="R227" s="125">
        <v>12</v>
      </c>
      <c r="S227" s="125">
        <v>0</v>
      </c>
    </row>
    <row r="228" spans="1:20" x14ac:dyDescent="0.3">
      <c r="A228" s="125" t="s">
        <v>804</v>
      </c>
      <c r="B228" s="125">
        <v>32</v>
      </c>
      <c r="C228" t="s">
        <v>228</v>
      </c>
      <c r="D228" t="s">
        <v>1348</v>
      </c>
      <c r="E228" t="s">
        <v>561</v>
      </c>
      <c r="F228" s="125" t="s">
        <v>12</v>
      </c>
      <c r="G228" s="125" t="s">
        <v>429</v>
      </c>
      <c r="H228" s="125" t="s">
        <v>430</v>
      </c>
      <c r="I228" s="396">
        <v>140058</v>
      </c>
      <c r="J228" s="396">
        <v>226737</v>
      </c>
      <c r="K228" s="396" t="s">
        <v>2597</v>
      </c>
      <c r="L228" s="397">
        <v>227643</v>
      </c>
      <c r="M228" s="416"/>
      <c r="N228" s="417">
        <v>617.71126900329455</v>
      </c>
      <c r="O228" s="415"/>
      <c r="P228" s="398">
        <v>1.0039958189444158</v>
      </c>
      <c r="Q228" s="220" t="s">
        <v>549</v>
      </c>
      <c r="R228" s="125">
        <v>12</v>
      </c>
      <c r="S228" s="125">
        <v>0</v>
      </c>
    </row>
    <row r="229" spans="1:20" x14ac:dyDescent="0.3">
      <c r="A229" s="125" t="s">
        <v>804</v>
      </c>
      <c r="B229" s="125">
        <v>32</v>
      </c>
      <c r="C229" t="s">
        <v>228</v>
      </c>
      <c r="D229" t="s">
        <v>1348</v>
      </c>
      <c r="E229" t="s">
        <v>561</v>
      </c>
      <c r="F229" s="125" t="s">
        <v>12</v>
      </c>
      <c r="G229" s="125" t="s">
        <v>429</v>
      </c>
      <c r="H229" s="125" t="s">
        <v>431</v>
      </c>
      <c r="I229" s="396">
        <v>259296</v>
      </c>
      <c r="J229" s="396">
        <v>3326607</v>
      </c>
      <c r="K229" s="396" t="s">
        <v>2597</v>
      </c>
      <c r="L229" s="397">
        <v>3339912</v>
      </c>
      <c r="M229" s="416"/>
      <c r="N229" s="417">
        <v>77.946087409784198</v>
      </c>
      <c r="O229" s="415"/>
      <c r="P229" s="398">
        <v>1.0039995707337837</v>
      </c>
      <c r="Q229" s="220" t="s">
        <v>549</v>
      </c>
      <c r="R229" s="125">
        <v>12</v>
      </c>
      <c r="S229" s="125">
        <v>0</v>
      </c>
    </row>
    <row r="230" spans="1:20" x14ac:dyDescent="0.3">
      <c r="A230" s="125" t="s">
        <v>804</v>
      </c>
      <c r="B230" s="125">
        <v>32</v>
      </c>
      <c r="C230" t="s">
        <v>228</v>
      </c>
      <c r="D230" t="s">
        <v>231</v>
      </c>
      <c r="E230" t="s">
        <v>561</v>
      </c>
      <c r="F230" s="125" t="s">
        <v>12</v>
      </c>
      <c r="G230" s="125" t="s">
        <v>429</v>
      </c>
      <c r="H230" s="125" t="s">
        <v>426</v>
      </c>
      <c r="I230" s="396"/>
      <c r="J230" s="396"/>
      <c r="K230" s="396"/>
      <c r="L230" s="396"/>
      <c r="M230" s="416"/>
      <c r="N230" s="415"/>
      <c r="O230" s="415"/>
      <c r="P230" s="398"/>
      <c r="Q230" s="220"/>
      <c r="T230" t="s">
        <v>2126</v>
      </c>
    </row>
    <row r="231" spans="1:20" x14ac:dyDescent="0.3">
      <c r="A231" s="125" t="s">
        <v>804</v>
      </c>
      <c r="B231" s="125">
        <v>32</v>
      </c>
      <c r="C231" t="s">
        <v>228</v>
      </c>
      <c r="D231" t="s">
        <v>231</v>
      </c>
      <c r="E231" t="s">
        <v>561</v>
      </c>
      <c r="F231" s="125" t="s">
        <v>12</v>
      </c>
      <c r="G231" s="125" t="s">
        <v>422</v>
      </c>
      <c r="H231" s="125" t="s">
        <v>423</v>
      </c>
      <c r="I231" s="396"/>
      <c r="J231" s="396"/>
      <c r="K231" s="396"/>
      <c r="L231" s="396"/>
      <c r="M231" s="416"/>
      <c r="N231" s="415"/>
      <c r="O231" s="415"/>
      <c r="P231" s="398"/>
      <c r="Q231" s="220"/>
      <c r="T231" t="s">
        <v>2126</v>
      </c>
    </row>
    <row r="232" spans="1:20" x14ac:dyDescent="0.3">
      <c r="A232" s="125" t="s">
        <v>804</v>
      </c>
      <c r="B232" s="125">
        <v>32</v>
      </c>
      <c r="C232" t="s">
        <v>228</v>
      </c>
      <c r="D232" t="s">
        <v>231</v>
      </c>
      <c r="E232" t="s">
        <v>561</v>
      </c>
      <c r="F232" s="125" t="s">
        <v>12</v>
      </c>
      <c r="G232" s="125" t="s">
        <v>429</v>
      </c>
      <c r="I232" s="396"/>
      <c r="J232" s="396"/>
      <c r="K232" s="396"/>
      <c r="L232" s="396"/>
      <c r="M232" s="416"/>
      <c r="N232" s="415"/>
      <c r="O232" s="415"/>
      <c r="P232" s="398"/>
      <c r="Q232" s="220"/>
      <c r="T232" t="s">
        <v>2126</v>
      </c>
    </row>
    <row r="233" spans="1:20" x14ac:dyDescent="0.3">
      <c r="A233" s="125" t="s">
        <v>805</v>
      </c>
      <c r="B233" s="125">
        <v>32</v>
      </c>
      <c r="C233" t="s">
        <v>228</v>
      </c>
      <c r="D233" t="s">
        <v>232</v>
      </c>
      <c r="E233" t="s">
        <v>561</v>
      </c>
      <c r="F233" s="125" t="s">
        <v>12</v>
      </c>
      <c r="G233" s="125" t="s">
        <v>422</v>
      </c>
      <c r="H233" s="125" t="s">
        <v>423</v>
      </c>
      <c r="I233" s="396">
        <v>224</v>
      </c>
      <c r="J233" s="396">
        <v>14868</v>
      </c>
      <c r="K233" s="396" t="s">
        <v>1390</v>
      </c>
      <c r="L233" s="396">
        <v>2051.7840000000001</v>
      </c>
      <c r="M233" s="416"/>
      <c r="N233" s="417">
        <v>15.065913370998116</v>
      </c>
      <c r="O233" s="415"/>
      <c r="P233" s="398">
        <v>0.13800000000000001</v>
      </c>
      <c r="Q233" s="323" t="s">
        <v>549</v>
      </c>
      <c r="R233" s="125">
        <v>12</v>
      </c>
      <c r="S233" s="125">
        <v>0</v>
      </c>
    </row>
    <row r="234" spans="1:20" x14ac:dyDescent="0.3">
      <c r="A234" s="125" t="s">
        <v>806</v>
      </c>
      <c r="B234" s="125">
        <v>32</v>
      </c>
      <c r="C234" t="s">
        <v>228</v>
      </c>
      <c r="D234" t="s">
        <v>807</v>
      </c>
      <c r="E234" t="s">
        <v>561</v>
      </c>
      <c r="F234" s="125" t="s">
        <v>12</v>
      </c>
      <c r="G234" s="125" t="s">
        <v>429</v>
      </c>
      <c r="H234" s="125" t="s">
        <v>426</v>
      </c>
      <c r="I234" s="396">
        <v>33121</v>
      </c>
      <c r="J234" s="396">
        <v>329494</v>
      </c>
      <c r="K234" s="396" t="s">
        <v>2597</v>
      </c>
      <c r="L234" s="397">
        <v>330814</v>
      </c>
      <c r="M234" s="416"/>
      <c r="N234" s="417">
        <v>100.52079855778861</v>
      </c>
      <c r="O234" s="415"/>
      <c r="P234" s="398">
        <v>1.00400614275222</v>
      </c>
      <c r="Q234" s="323" t="s">
        <v>549</v>
      </c>
      <c r="R234" s="125">
        <v>12</v>
      </c>
      <c r="S234" s="125">
        <v>0</v>
      </c>
    </row>
    <row r="235" spans="1:20" x14ac:dyDescent="0.3">
      <c r="A235" s="125" t="s">
        <v>806</v>
      </c>
      <c r="C235" t="s">
        <v>1269</v>
      </c>
      <c r="D235" t="s">
        <v>807</v>
      </c>
      <c r="E235" t="s">
        <v>561</v>
      </c>
      <c r="F235" s="125" t="s">
        <v>12</v>
      </c>
      <c r="G235" s="125" t="s">
        <v>422</v>
      </c>
      <c r="H235" s="125" t="s">
        <v>423</v>
      </c>
      <c r="I235" s="396"/>
      <c r="J235" s="396"/>
      <c r="K235" s="396"/>
      <c r="L235" s="396"/>
      <c r="M235" s="416"/>
      <c r="N235" s="415"/>
      <c r="O235" s="415"/>
      <c r="P235" s="398"/>
      <c r="Q235" s="220"/>
      <c r="T235" t="s">
        <v>2126</v>
      </c>
    </row>
    <row r="236" spans="1:20" x14ac:dyDescent="0.3">
      <c r="A236" s="125" t="s">
        <v>806</v>
      </c>
      <c r="C236" t="s">
        <v>1269</v>
      </c>
      <c r="D236" t="s">
        <v>807</v>
      </c>
      <c r="E236" t="s">
        <v>561</v>
      </c>
      <c r="F236" s="125" t="s">
        <v>12</v>
      </c>
      <c r="G236" s="125" t="s">
        <v>429</v>
      </c>
      <c r="I236" s="396"/>
      <c r="J236" s="396"/>
      <c r="K236" s="396"/>
      <c r="L236" s="396"/>
      <c r="M236" s="416"/>
      <c r="N236" s="415"/>
      <c r="O236" s="415"/>
      <c r="P236" s="398"/>
      <c r="Q236" s="220"/>
      <c r="T236" t="s">
        <v>2126</v>
      </c>
    </row>
    <row r="237" spans="1:20" x14ac:dyDescent="0.3">
      <c r="A237" s="125" t="s">
        <v>808</v>
      </c>
      <c r="B237" s="125">
        <v>332</v>
      </c>
      <c r="C237" t="s">
        <v>233</v>
      </c>
      <c r="D237" t="s">
        <v>234</v>
      </c>
      <c r="E237" t="s">
        <v>809</v>
      </c>
      <c r="F237" s="125" t="s">
        <v>14</v>
      </c>
      <c r="G237" s="125" t="s">
        <v>422</v>
      </c>
      <c r="H237" s="125" t="s">
        <v>423</v>
      </c>
      <c r="I237" s="396">
        <v>537.32599999999991</v>
      </c>
      <c r="J237" s="396">
        <v>45493</v>
      </c>
      <c r="K237" s="396" t="s">
        <v>1390</v>
      </c>
      <c r="L237" s="396">
        <v>6278.0340000000006</v>
      </c>
      <c r="M237" s="416">
        <v>0</v>
      </c>
      <c r="N237" s="415">
        <v>11.811179741938318</v>
      </c>
      <c r="O237" s="415">
        <v>0</v>
      </c>
      <c r="P237" s="398">
        <v>0.13800000000000001</v>
      </c>
      <c r="Q237" s="220" t="s">
        <v>514</v>
      </c>
      <c r="R237" s="125">
        <v>12</v>
      </c>
      <c r="S237" s="125" t="s">
        <v>234</v>
      </c>
    </row>
    <row r="238" spans="1:20" x14ac:dyDescent="0.3">
      <c r="A238" s="125" t="s">
        <v>810</v>
      </c>
      <c r="B238" s="125">
        <v>681</v>
      </c>
      <c r="C238" t="s">
        <v>235</v>
      </c>
      <c r="D238" t="s">
        <v>236</v>
      </c>
      <c r="E238" t="s">
        <v>811</v>
      </c>
      <c r="F238" s="125" t="s">
        <v>6</v>
      </c>
      <c r="G238" s="125" t="s">
        <v>424</v>
      </c>
      <c r="H238" s="125" t="s">
        <v>425</v>
      </c>
      <c r="I238" s="396">
        <v>0.86499999999999999</v>
      </c>
      <c r="J238" s="396">
        <v>0</v>
      </c>
      <c r="K238" s="396"/>
      <c r="L238" s="396">
        <v>0</v>
      </c>
      <c r="M238" s="416"/>
      <c r="N238" s="417" t="s">
        <v>2108</v>
      </c>
      <c r="O238" s="415"/>
      <c r="P238" s="398">
        <v>0</v>
      </c>
      <c r="Q238" s="220" t="s">
        <v>549</v>
      </c>
      <c r="R238" s="125">
        <v>12</v>
      </c>
      <c r="S238" s="125" t="s">
        <v>236</v>
      </c>
    </row>
    <row r="239" spans="1:20" x14ac:dyDescent="0.3">
      <c r="A239" s="125" t="s">
        <v>810</v>
      </c>
      <c r="B239" s="125">
        <v>681</v>
      </c>
      <c r="C239" t="s">
        <v>235</v>
      </c>
      <c r="D239" t="s">
        <v>236</v>
      </c>
      <c r="E239" t="s">
        <v>811</v>
      </c>
      <c r="F239" s="125" t="s">
        <v>6</v>
      </c>
      <c r="G239" s="125" t="s">
        <v>422</v>
      </c>
      <c r="H239" s="125" t="s">
        <v>423</v>
      </c>
      <c r="I239" s="396">
        <v>339.56099999999998</v>
      </c>
      <c r="J239" s="396">
        <v>25559</v>
      </c>
      <c r="K239" s="396" t="s">
        <v>1390</v>
      </c>
      <c r="L239" s="396">
        <v>3527.1420000000003</v>
      </c>
      <c r="M239" s="416"/>
      <c r="N239" s="415">
        <v>13.285378927188075</v>
      </c>
      <c r="O239" s="415"/>
      <c r="P239" s="398">
        <v>0.13800000000000001</v>
      </c>
      <c r="Q239" s="220" t="s">
        <v>549</v>
      </c>
      <c r="R239" s="125">
        <v>12</v>
      </c>
      <c r="S239" s="125" t="s">
        <v>236</v>
      </c>
    </row>
    <row r="240" spans="1:20" x14ac:dyDescent="0.3">
      <c r="A240" s="125" t="s">
        <v>812</v>
      </c>
      <c r="B240" s="125">
        <v>280</v>
      </c>
      <c r="C240" t="s">
        <v>237</v>
      </c>
      <c r="D240" t="s">
        <v>814</v>
      </c>
      <c r="E240" t="s">
        <v>813</v>
      </c>
      <c r="F240" s="125" t="s">
        <v>6</v>
      </c>
      <c r="G240" s="125" t="s">
        <v>424</v>
      </c>
      <c r="H240" s="125" t="s">
        <v>425</v>
      </c>
      <c r="I240" s="396">
        <v>3674.14</v>
      </c>
      <c r="J240" s="396">
        <v>0</v>
      </c>
      <c r="K240" s="396"/>
      <c r="L240" s="396">
        <v>0</v>
      </c>
      <c r="M240" s="416"/>
      <c r="N240" s="417" t="s">
        <v>2108</v>
      </c>
      <c r="O240" s="415"/>
      <c r="P240" s="398">
        <v>0</v>
      </c>
      <c r="Q240" s="220" t="s">
        <v>549</v>
      </c>
      <c r="R240" s="125">
        <v>12</v>
      </c>
      <c r="S240" s="125" t="s">
        <v>814</v>
      </c>
    </row>
    <row r="241" spans="1:20" x14ac:dyDescent="0.3">
      <c r="A241" s="125" t="s">
        <v>812</v>
      </c>
      <c r="B241" s="125">
        <v>280</v>
      </c>
      <c r="C241" t="s">
        <v>237</v>
      </c>
      <c r="D241" t="s">
        <v>814</v>
      </c>
      <c r="E241" t="s">
        <v>813</v>
      </c>
      <c r="F241" s="125" t="s">
        <v>6</v>
      </c>
      <c r="G241" s="125" t="s">
        <v>422</v>
      </c>
      <c r="H241" s="125" t="s">
        <v>423</v>
      </c>
      <c r="I241" s="396">
        <v>159.79</v>
      </c>
      <c r="J241" s="396">
        <v>12233</v>
      </c>
      <c r="K241" s="396" t="s">
        <v>1390</v>
      </c>
      <c r="L241" s="396">
        <v>1688.1540000000002</v>
      </c>
      <c r="M241" s="416"/>
      <c r="N241" s="415">
        <v>13.062208779530778</v>
      </c>
      <c r="O241" s="415"/>
      <c r="P241" s="398">
        <v>0.13800000000000001</v>
      </c>
      <c r="Q241" s="220" t="s">
        <v>549</v>
      </c>
      <c r="R241" s="125">
        <v>12</v>
      </c>
      <c r="S241" s="125" t="s">
        <v>814</v>
      </c>
    </row>
    <row r="242" spans="1:20" x14ac:dyDescent="0.3">
      <c r="A242" s="125" t="s">
        <v>815</v>
      </c>
      <c r="B242" s="125">
        <v>240</v>
      </c>
      <c r="C242" t="s">
        <v>239</v>
      </c>
      <c r="D242" t="s">
        <v>240</v>
      </c>
      <c r="E242" t="s">
        <v>816</v>
      </c>
      <c r="F242" s="125" t="s">
        <v>13</v>
      </c>
      <c r="G242" s="125" t="s">
        <v>422</v>
      </c>
      <c r="H242" s="125" t="s">
        <v>423</v>
      </c>
      <c r="I242" s="396">
        <v>1822.2649999999999</v>
      </c>
      <c r="J242" s="396">
        <v>129682</v>
      </c>
      <c r="K242" s="396" t="s">
        <v>1390</v>
      </c>
      <c r="L242" s="396">
        <v>17896.116000000002</v>
      </c>
      <c r="M242" s="416"/>
      <c r="N242" s="417">
        <v>14.051795931586494</v>
      </c>
      <c r="O242" s="415"/>
      <c r="P242" s="398">
        <v>0.13800000000000001</v>
      </c>
      <c r="Q242" s="220" t="s">
        <v>549</v>
      </c>
      <c r="R242" s="125">
        <v>12</v>
      </c>
      <c r="S242" s="125" t="s">
        <v>240</v>
      </c>
    </row>
    <row r="243" spans="1:20" x14ac:dyDescent="0.3">
      <c r="A243" s="125" t="s">
        <v>817</v>
      </c>
      <c r="B243" s="125">
        <v>240</v>
      </c>
      <c r="C243" t="s">
        <v>239</v>
      </c>
      <c r="D243" t="s">
        <v>242</v>
      </c>
      <c r="E243" t="s">
        <v>818</v>
      </c>
      <c r="F243" s="125" t="s">
        <v>13</v>
      </c>
      <c r="G243" s="125" t="s">
        <v>424</v>
      </c>
      <c r="H243" s="125" t="s">
        <v>425</v>
      </c>
      <c r="I243" s="396">
        <v>1488.258</v>
      </c>
      <c r="J243" s="396">
        <v>0</v>
      </c>
      <c r="K243" s="396"/>
      <c r="L243" s="396">
        <v>0</v>
      </c>
      <c r="M243" s="416"/>
      <c r="N243" s="417" t="s">
        <v>2108</v>
      </c>
      <c r="O243" s="415"/>
      <c r="P243" s="398">
        <v>0</v>
      </c>
      <c r="Q243" s="220" t="s">
        <v>549</v>
      </c>
      <c r="R243" s="125">
        <v>12</v>
      </c>
      <c r="S243" s="125" t="s">
        <v>242</v>
      </c>
    </row>
    <row r="244" spans="1:20" x14ac:dyDescent="0.3">
      <c r="A244" s="125" t="s">
        <v>817</v>
      </c>
      <c r="B244" s="125">
        <v>240</v>
      </c>
      <c r="C244" t="s">
        <v>239</v>
      </c>
      <c r="D244" t="s">
        <v>242</v>
      </c>
      <c r="E244" t="s">
        <v>818</v>
      </c>
      <c r="F244" s="125" t="s">
        <v>13</v>
      </c>
      <c r="G244" s="125" t="s">
        <v>422</v>
      </c>
      <c r="H244" s="125" t="s">
        <v>423</v>
      </c>
      <c r="I244" s="396">
        <v>3512.5940000000001</v>
      </c>
      <c r="J244" s="396">
        <v>239247</v>
      </c>
      <c r="K244" s="396" t="s">
        <v>1390</v>
      </c>
      <c r="L244" s="396">
        <v>33016.086000000003</v>
      </c>
      <c r="M244" s="416"/>
      <c r="N244" s="417">
        <v>14.681872708957687</v>
      </c>
      <c r="O244" s="415"/>
      <c r="P244" s="398">
        <v>0.13800000000000001</v>
      </c>
      <c r="Q244" s="220" t="s">
        <v>549</v>
      </c>
      <c r="R244" s="125">
        <v>12</v>
      </c>
      <c r="S244" s="125" t="s">
        <v>242</v>
      </c>
    </row>
    <row r="245" spans="1:20" x14ac:dyDescent="0.3">
      <c r="A245" s="125" t="s">
        <v>819</v>
      </c>
      <c r="B245" s="125">
        <v>240</v>
      </c>
      <c r="C245" t="s">
        <v>239</v>
      </c>
      <c r="D245" t="s">
        <v>243</v>
      </c>
      <c r="E245" t="s">
        <v>820</v>
      </c>
      <c r="F245" s="125" t="s">
        <v>13</v>
      </c>
      <c r="G245" s="125" t="s">
        <v>422</v>
      </c>
      <c r="H245" s="125" t="s">
        <v>423</v>
      </c>
      <c r="I245" s="396">
        <v>1453.6389999999997</v>
      </c>
      <c r="J245" s="396">
        <v>100106</v>
      </c>
      <c r="K245" s="396" t="s">
        <v>1390</v>
      </c>
      <c r="L245" s="396">
        <v>13814.628000000001</v>
      </c>
      <c r="M245" s="416"/>
      <c r="N245" s="417">
        <v>14.52099774239306</v>
      </c>
      <c r="O245" s="415"/>
      <c r="P245" s="398">
        <v>0.13800000000000001</v>
      </c>
      <c r="Q245" s="220" t="s">
        <v>549</v>
      </c>
      <c r="R245" s="125">
        <v>12</v>
      </c>
      <c r="S245" s="125" t="s">
        <v>243</v>
      </c>
    </row>
    <row r="246" spans="1:20" x14ac:dyDescent="0.3">
      <c r="A246" s="125" t="s">
        <v>821</v>
      </c>
      <c r="B246" s="125">
        <v>240</v>
      </c>
      <c r="C246" t="s">
        <v>239</v>
      </c>
      <c r="D246" t="s">
        <v>241</v>
      </c>
      <c r="E246" t="s">
        <v>1244</v>
      </c>
      <c r="F246" s="125" t="s">
        <v>13</v>
      </c>
      <c r="G246" s="125" t="s">
        <v>424</v>
      </c>
      <c r="H246" s="125" t="s">
        <v>425</v>
      </c>
      <c r="I246" s="396">
        <v>166.07999999999998</v>
      </c>
      <c r="J246" s="396">
        <v>0</v>
      </c>
      <c r="K246" s="396"/>
      <c r="L246" s="396">
        <v>0</v>
      </c>
      <c r="M246" s="416"/>
      <c r="N246" s="417" t="s">
        <v>2108</v>
      </c>
      <c r="O246" s="415"/>
      <c r="P246" s="398">
        <v>0</v>
      </c>
      <c r="Q246" s="220" t="s">
        <v>549</v>
      </c>
      <c r="R246" s="125">
        <v>12</v>
      </c>
      <c r="S246" s="125" t="s">
        <v>1349</v>
      </c>
    </row>
    <row r="247" spans="1:20" x14ac:dyDescent="0.3">
      <c r="A247" s="125" t="s">
        <v>821</v>
      </c>
      <c r="B247" s="125">
        <v>240</v>
      </c>
      <c r="C247" t="s">
        <v>239</v>
      </c>
      <c r="D247" t="s">
        <v>241</v>
      </c>
      <c r="E247" t="s">
        <v>567</v>
      </c>
      <c r="F247" s="125" t="s">
        <v>13</v>
      </c>
      <c r="G247" s="125" t="s">
        <v>422</v>
      </c>
      <c r="H247" s="125" t="s">
        <v>423</v>
      </c>
      <c r="I247" s="396"/>
      <c r="J247" s="396"/>
      <c r="K247" s="396"/>
      <c r="L247" s="396"/>
      <c r="M247" s="416"/>
      <c r="N247" s="415"/>
      <c r="O247" s="415"/>
      <c r="P247" s="398"/>
      <c r="Q247" s="220"/>
      <c r="T247" t="s">
        <v>2126</v>
      </c>
    </row>
    <row r="248" spans="1:20" x14ac:dyDescent="0.3">
      <c r="A248" s="125" t="s">
        <v>1350</v>
      </c>
      <c r="B248" s="125">
        <v>240</v>
      </c>
      <c r="C248" t="s">
        <v>239</v>
      </c>
      <c r="D248" t="s">
        <v>399</v>
      </c>
      <c r="E248" t="s">
        <v>567</v>
      </c>
      <c r="F248" s="125" t="s">
        <v>13</v>
      </c>
      <c r="G248" s="125" t="s">
        <v>424</v>
      </c>
      <c r="H248" s="125" t="s">
        <v>425</v>
      </c>
      <c r="I248" s="396"/>
      <c r="J248" s="396"/>
      <c r="K248" s="396"/>
      <c r="L248" s="396"/>
      <c r="M248" s="416"/>
      <c r="N248" s="415"/>
      <c r="O248" s="415"/>
      <c r="P248" s="398"/>
      <c r="Q248" s="220"/>
      <c r="T248" t="s">
        <v>2126</v>
      </c>
    </row>
    <row r="249" spans="1:20" x14ac:dyDescent="0.3">
      <c r="A249" s="125" t="s">
        <v>822</v>
      </c>
      <c r="B249" s="125">
        <v>369</v>
      </c>
      <c r="C249" t="s">
        <v>244</v>
      </c>
      <c r="D249" t="s">
        <v>245</v>
      </c>
      <c r="E249" t="s">
        <v>823</v>
      </c>
      <c r="F249" s="125" t="s">
        <v>11</v>
      </c>
      <c r="G249" s="125" t="s">
        <v>422</v>
      </c>
      <c r="H249" s="125" t="s">
        <v>423</v>
      </c>
      <c r="I249" s="396">
        <v>679.1579999999999</v>
      </c>
      <c r="J249" s="396">
        <v>56797</v>
      </c>
      <c r="K249" s="396" t="s">
        <v>1390</v>
      </c>
      <c r="L249" s="396">
        <v>7837.9860000000008</v>
      </c>
      <c r="M249" s="416"/>
      <c r="N249" s="415">
        <v>11.957638607672939</v>
      </c>
      <c r="O249" s="415"/>
      <c r="P249" s="398">
        <v>0.13800000000000001</v>
      </c>
      <c r="Q249" s="220" t="s">
        <v>549</v>
      </c>
      <c r="R249" s="125">
        <v>10</v>
      </c>
      <c r="S249" s="125" t="s">
        <v>245</v>
      </c>
    </row>
    <row r="250" spans="1:20" x14ac:dyDescent="0.3">
      <c r="A250" s="125" t="s">
        <v>822</v>
      </c>
      <c r="B250" s="125">
        <v>369</v>
      </c>
      <c r="C250" t="s">
        <v>244</v>
      </c>
      <c r="D250" t="s">
        <v>245</v>
      </c>
      <c r="E250" t="s">
        <v>823</v>
      </c>
      <c r="F250" s="125" t="s">
        <v>11</v>
      </c>
      <c r="G250" s="125" t="s">
        <v>427</v>
      </c>
      <c r="H250" s="125" t="s">
        <v>428</v>
      </c>
      <c r="I250" s="396">
        <v>60.667999999999999</v>
      </c>
      <c r="J250" s="396">
        <v>0</v>
      </c>
      <c r="K250" s="396"/>
      <c r="L250" s="396">
        <v>0</v>
      </c>
      <c r="M250" s="416"/>
      <c r="N250" s="415" t="s">
        <v>2108</v>
      </c>
      <c r="O250" s="415"/>
      <c r="P250" s="398">
        <v>0</v>
      </c>
      <c r="Q250" s="220" t="s">
        <v>549</v>
      </c>
      <c r="R250" s="125">
        <v>12</v>
      </c>
      <c r="S250" s="125" t="s">
        <v>245</v>
      </c>
    </row>
    <row r="251" spans="1:20" x14ac:dyDescent="0.3">
      <c r="A251" s="125" t="s">
        <v>824</v>
      </c>
      <c r="B251" s="125">
        <v>103</v>
      </c>
      <c r="C251" t="s">
        <v>246</v>
      </c>
      <c r="D251" t="s">
        <v>247</v>
      </c>
      <c r="E251" t="s">
        <v>825</v>
      </c>
      <c r="F251" s="125" t="s">
        <v>13</v>
      </c>
      <c r="G251" s="125" t="s">
        <v>424</v>
      </c>
      <c r="H251" s="125" t="s">
        <v>425</v>
      </c>
      <c r="I251" s="396">
        <v>48192.000000000015</v>
      </c>
      <c r="J251" s="396">
        <v>0</v>
      </c>
      <c r="K251" s="396"/>
      <c r="L251" s="396">
        <v>0</v>
      </c>
      <c r="M251" s="416"/>
      <c r="N251" s="417" t="s">
        <v>2108</v>
      </c>
      <c r="O251" s="415"/>
      <c r="P251" s="398">
        <v>0</v>
      </c>
      <c r="Q251" s="220" t="s">
        <v>549</v>
      </c>
      <c r="R251" s="125">
        <v>12</v>
      </c>
      <c r="S251" s="125" t="s">
        <v>930</v>
      </c>
    </row>
    <row r="252" spans="1:20" x14ac:dyDescent="0.3">
      <c r="A252" s="125" t="s">
        <v>826</v>
      </c>
      <c r="B252" s="125">
        <v>103</v>
      </c>
      <c r="C252" t="s">
        <v>246</v>
      </c>
      <c r="D252" t="s">
        <v>248</v>
      </c>
      <c r="E252" t="s">
        <v>825</v>
      </c>
      <c r="F252" s="125" t="s">
        <v>13</v>
      </c>
      <c r="G252" s="125" t="s">
        <v>424</v>
      </c>
      <c r="H252" s="125" t="s">
        <v>425</v>
      </c>
      <c r="I252" s="396">
        <v>23221</v>
      </c>
      <c r="J252" s="396">
        <v>0</v>
      </c>
      <c r="K252" s="396" t="s">
        <v>472</v>
      </c>
      <c r="L252" s="396">
        <v>0</v>
      </c>
      <c r="M252" s="416"/>
      <c r="N252" s="417" t="s">
        <v>2108</v>
      </c>
      <c r="O252" s="415"/>
      <c r="P252" s="398">
        <v>0</v>
      </c>
      <c r="Q252" s="220" t="s">
        <v>549</v>
      </c>
      <c r="R252" s="125">
        <v>12</v>
      </c>
      <c r="S252" s="125" t="s">
        <v>930</v>
      </c>
    </row>
    <row r="253" spans="1:20" x14ac:dyDescent="0.3">
      <c r="A253" s="125" t="s">
        <v>827</v>
      </c>
      <c r="B253" s="125">
        <v>103</v>
      </c>
      <c r="C253" t="s">
        <v>246</v>
      </c>
      <c r="D253" t="s">
        <v>251</v>
      </c>
      <c r="E253" t="s">
        <v>825</v>
      </c>
      <c r="F253" s="125" t="s">
        <v>13</v>
      </c>
      <c r="G253" s="125" t="s">
        <v>422</v>
      </c>
      <c r="H253" s="125" t="s">
        <v>423</v>
      </c>
      <c r="I253" s="396">
        <v>-105.99999999999999</v>
      </c>
      <c r="J253" s="396">
        <v>99792</v>
      </c>
      <c r="K253" s="396" t="s">
        <v>1390</v>
      </c>
      <c r="L253" s="396">
        <v>13771.296</v>
      </c>
      <c r="M253" s="416"/>
      <c r="N253" s="417">
        <v>-1.0622093955427288</v>
      </c>
      <c r="O253" s="415"/>
      <c r="P253" s="398">
        <v>0.13800000000000001</v>
      </c>
      <c r="Q253" s="220" t="s">
        <v>549</v>
      </c>
      <c r="R253" s="125">
        <v>12</v>
      </c>
      <c r="S253" s="125" t="s">
        <v>930</v>
      </c>
    </row>
    <row r="254" spans="1:20" x14ac:dyDescent="0.3">
      <c r="A254" s="125" t="s">
        <v>828</v>
      </c>
      <c r="B254" s="125">
        <v>103</v>
      </c>
      <c r="C254" t="s">
        <v>246</v>
      </c>
      <c r="D254" t="s">
        <v>249</v>
      </c>
      <c r="E254" t="s">
        <v>825</v>
      </c>
      <c r="F254" s="125" t="s">
        <v>13</v>
      </c>
      <c r="G254" s="125" t="s">
        <v>424</v>
      </c>
      <c r="H254" s="125" t="s">
        <v>425</v>
      </c>
      <c r="I254" s="396">
        <v>14462</v>
      </c>
      <c r="J254" s="396">
        <v>0</v>
      </c>
      <c r="K254" s="396" t="s">
        <v>472</v>
      </c>
      <c r="L254" s="396">
        <v>0</v>
      </c>
      <c r="M254" s="416"/>
      <c r="N254" s="417" t="s">
        <v>2108</v>
      </c>
      <c r="O254" s="415"/>
      <c r="P254" s="398">
        <v>0</v>
      </c>
      <c r="Q254" s="220" t="s">
        <v>549</v>
      </c>
      <c r="R254" s="125">
        <v>12</v>
      </c>
      <c r="S254" s="125" t="s">
        <v>930</v>
      </c>
    </row>
    <row r="255" spans="1:20" x14ac:dyDescent="0.3">
      <c r="A255" s="125" t="s">
        <v>950</v>
      </c>
      <c r="B255" s="125">
        <v>103</v>
      </c>
      <c r="C255" t="s">
        <v>345</v>
      </c>
      <c r="D255" t="s">
        <v>250</v>
      </c>
      <c r="E255" t="s">
        <v>825</v>
      </c>
      <c r="F255" s="125" t="s">
        <v>13</v>
      </c>
      <c r="G255" s="125" t="s">
        <v>424</v>
      </c>
      <c r="H255" s="125" t="s">
        <v>425</v>
      </c>
      <c r="I255" s="396">
        <v>81117</v>
      </c>
      <c r="J255" s="396">
        <v>0</v>
      </c>
      <c r="K255" s="396"/>
      <c r="L255" s="396">
        <v>0</v>
      </c>
      <c r="M255" s="416"/>
      <c r="N255" s="417" t="s">
        <v>2108</v>
      </c>
      <c r="O255" s="415" t="s">
        <v>2108</v>
      </c>
      <c r="P255" s="398">
        <v>0</v>
      </c>
      <c r="Q255" s="220" t="s">
        <v>514</v>
      </c>
      <c r="R255" s="125">
        <v>12</v>
      </c>
      <c r="S255" s="125" t="s">
        <v>930</v>
      </c>
    </row>
    <row r="256" spans="1:20" x14ac:dyDescent="0.3">
      <c r="A256" s="125" t="s">
        <v>829</v>
      </c>
      <c r="B256" s="125">
        <v>103</v>
      </c>
      <c r="C256" t="s">
        <v>246</v>
      </c>
      <c r="D256" t="s">
        <v>830</v>
      </c>
      <c r="E256" t="s">
        <v>825</v>
      </c>
      <c r="F256" s="125" t="s">
        <v>13</v>
      </c>
      <c r="G256" s="125" t="s">
        <v>424</v>
      </c>
      <c r="H256" s="125" t="s">
        <v>425</v>
      </c>
      <c r="I256" s="396">
        <v>10841</v>
      </c>
      <c r="J256" s="396">
        <v>0</v>
      </c>
      <c r="K256" s="396"/>
      <c r="L256" s="396">
        <v>0</v>
      </c>
      <c r="M256" s="416">
        <v>0</v>
      </c>
      <c r="N256" s="417" t="s">
        <v>2108</v>
      </c>
      <c r="O256" s="415" t="s">
        <v>2108</v>
      </c>
      <c r="P256" s="398">
        <v>0</v>
      </c>
      <c r="Q256" s="220" t="s">
        <v>514</v>
      </c>
      <c r="R256" s="125">
        <v>12</v>
      </c>
      <c r="S256" s="125" t="s">
        <v>930</v>
      </c>
    </row>
    <row r="257" spans="1:20" x14ac:dyDescent="0.3">
      <c r="A257" s="125" t="s">
        <v>831</v>
      </c>
      <c r="B257" s="125">
        <v>289</v>
      </c>
      <c r="C257" t="s">
        <v>1353</v>
      </c>
      <c r="D257" t="s">
        <v>253</v>
      </c>
      <c r="E257" t="s">
        <v>832</v>
      </c>
      <c r="F257" s="125" t="s">
        <v>4</v>
      </c>
      <c r="G257" s="125" t="s">
        <v>424</v>
      </c>
      <c r="H257" s="125" t="s">
        <v>425</v>
      </c>
      <c r="I257" s="396">
        <v>3483</v>
      </c>
      <c r="J257" s="396">
        <v>0</v>
      </c>
      <c r="K257" s="396"/>
      <c r="L257" s="396">
        <v>0</v>
      </c>
      <c r="M257" s="416">
        <v>0</v>
      </c>
      <c r="N257" s="415" t="s">
        <v>2108</v>
      </c>
      <c r="O257" s="415" t="s">
        <v>2108</v>
      </c>
      <c r="P257" s="398">
        <v>0</v>
      </c>
      <c r="Q257" s="220" t="s">
        <v>514</v>
      </c>
      <c r="R257" s="125">
        <v>12</v>
      </c>
      <c r="S257" s="125" t="s">
        <v>253</v>
      </c>
    </row>
    <row r="258" spans="1:20" x14ac:dyDescent="0.3">
      <c r="A258" s="125" t="s">
        <v>831</v>
      </c>
      <c r="B258" s="125">
        <v>289</v>
      </c>
      <c r="C258" t="s">
        <v>1353</v>
      </c>
      <c r="D258" t="s">
        <v>253</v>
      </c>
      <c r="E258" t="s">
        <v>832</v>
      </c>
      <c r="F258" s="125" t="s">
        <v>4</v>
      </c>
      <c r="G258" s="125" t="s">
        <v>422</v>
      </c>
      <c r="H258" s="125" t="s">
        <v>423</v>
      </c>
      <c r="I258" s="396">
        <v>846</v>
      </c>
      <c r="J258" s="396">
        <v>58884</v>
      </c>
      <c r="K258" s="396" t="s">
        <v>1390</v>
      </c>
      <c r="L258" s="396">
        <v>8125.9920000000011</v>
      </c>
      <c r="M258" s="416">
        <v>2.6783333333333328</v>
      </c>
      <c r="N258" s="417">
        <v>14.367230487059302</v>
      </c>
      <c r="O258" s="415">
        <v>0.186419598108747</v>
      </c>
      <c r="P258" s="398">
        <v>0.13800000000000001</v>
      </c>
      <c r="Q258" s="220" t="s">
        <v>514</v>
      </c>
      <c r="R258" s="125">
        <v>12</v>
      </c>
      <c r="S258" s="125" t="s">
        <v>253</v>
      </c>
    </row>
    <row r="259" spans="1:20" x14ac:dyDescent="0.3">
      <c r="A259" s="125" t="s">
        <v>833</v>
      </c>
      <c r="B259" s="125">
        <v>446</v>
      </c>
      <c r="C259" t="s">
        <v>400</v>
      </c>
      <c r="D259" t="s">
        <v>401</v>
      </c>
      <c r="E259" t="s">
        <v>834</v>
      </c>
      <c r="F259" s="125" t="s">
        <v>9</v>
      </c>
      <c r="G259" s="125" t="s">
        <v>422</v>
      </c>
      <c r="H259" s="125" t="s">
        <v>423</v>
      </c>
      <c r="I259" s="396">
        <v>1345.0979999999997</v>
      </c>
      <c r="J259" s="396">
        <v>100207</v>
      </c>
      <c r="K259" s="396" t="s">
        <v>1390</v>
      </c>
      <c r="L259" s="396">
        <v>13828.566000000001</v>
      </c>
      <c r="M259" s="416">
        <v>3.0449999999999999</v>
      </c>
      <c r="N259" s="415">
        <v>13.423193988443918</v>
      </c>
      <c r="O259" s="415">
        <v>0.22684615916461109</v>
      </c>
      <c r="P259" s="398">
        <v>0.13800000000000001</v>
      </c>
      <c r="Q259" s="220" t="s">
        <v>514</v>
      </c>
      <c r="R259" s="125">
        <v>12</v>
      </c>
      <c r="S259" s="125" t="s">
        <v>401</v>
      </c>
    </row>
    <row r="260" spans="1:20" x14ac:dyDescent="0.3">
      <c r="A260" s="125" t="s">
        <v>833</v>
      </c>
      <c r="B260" s="125">
        <v>446</v>
      </c>
      <c r="C260" t="s">
        <v>400</v>
      </c>
      <c r="D260" t="s">
        <v>401</v>
      </c>
      <c r="E260" t="s">
        <v>834</v>
      </c>
      <c r="F260" s="125" t="s">
        <v>9</v>
      </c>
      <c r="G260" s="125" t="s">
        <v>427</v>
      </c>
      <c r="H260" s="125" t="s">
        <v>428</v>
      </c>
      <c r="I260" s="396">
        <v>672.35400000000004</v>
      </c>
      <c r="J260" s="396">
        <v>0</v>
      </c>
      <c r="K260" s="396"/>
      <c r="L260" s="396">
        <v>0</v>
      </c>
      <c r="M260" s="416"/>
      <c r="N260" s="415" t="s">
        <v>2108</v>
      </c>
      <c r="O260" s="415" t="s">
        <v>2108</v>
      </c>
      <c r="P260" s="398">
        <v>0</v>
      </c>
      <c r="Q260" s="220" t="s">
        <v>514</v>
      </c>
      <c r="R260" s="125">
        <v>5</v>
      </c>
      <c r="S260" s="125" t="s">
        <v>401</v>
      </c>
    </row>
    <row r="261" spans="1:20" x14ac:dyDescent="0.3">
      <c r="A261" s="125" t="s">
        <v>835</v>
      </c>
      <c r="B261" s="125">
        <v>16</v>
      </c>
      <c r="C261" t="s">
        <v>256</v>
      </c>
      <c r="D261" t="s">
        <v>836</v>
      </c>
      <c r="E261" t="s">
        <v>837</v>
      </c>
      <c r="F261" s="125" t="s">
        <v>8</v>
      </c>
      <c r="G261" s="125" t="s">
        <v>1024</v>
      </c>
      <c r="H261" s="125" t="s">
        <v>1025</v>
      </c>
      <c r="I261" s="396">
        <v>-246.00000000000003</v>
      </c>
      <c r="J261" s="396">
        <v>251</v>
      </c>
      <c r="K261" s="396" t="s">
        <v>1026</v>
      </c>
      <c r="L261" s="396">
        <v>0</v>
      </c>
      <c r="M261" s="416"/>
      <c r="N261" s="415"/>
      <c r="O261" s="415">
        <v>-2.6417147080561713E-3</v>
      </c>
      <c r="P261" s="398">
        <v>0</v>
      </c>
      <c r="Q261" s="220" t="s">
        <v>514</v>
      </c>
      <c r="R261" s="125">
        <v>11</v>
      </c>
      <c r="S261" s="125" t="s">
        <v>838</v>
      </c>
    </row>
    <row r="262" spans="1:20" x14ac:dyDescent="0.3">
      <c r="A262" s="125" t="s">
        <v>839</v>
      </c>
      <c r="B262" s="125">
        <v>16</v>
      </c>
      <c r="C262" t="s">
        <v>256</v>
      </c>
      <c r="D262" t="s">
        <v>840</v>
      </c>
      <c r="E262" t="s">
        <v>837</v>
      </c>
      <c r="F262" s="125" t="s">
        <v>8</v>
      </c>
      <c r="G262" s="125" t="s">
        <v>1024</v>
      </c>
      <c r="H262" s="125" t="s">
        <v>1028</v>
      </c>
      <c r="I262" s="396">
        <v>-291</v>
      </c>
      <c r="J262" s="396">
        <v>366</v>
      </c>
      <c r="K262" s="396" t="s">
        <v>1026</v>
      </c>
      <c r="L262" s="396">
        <v>0</v>
      </c>
      <c r="M262" s="416"/>
      <c r="N262" s="415"/>
      <c r="O262" s="415">
        <v>-3.2407560137457047E-3</v>
      </c>
      <c r="P262" s="398">
        <v>0</v>
      </c>
      <c r="Q262" s="220" t="s">
        <v>514</v>
      </c>
      <c r="R262" s="125">
        <v>12</v>
      </c>
      <c r="S262" s="125" t="s">
        <v>838</v>
      </c>
    </row>
    <row r="263" spans="1:20" x14ac:dyDescent="0.3">
      <c r="A263" s="125" t="s">
        <v>841</v>
      </c>
      <c r="B263" s="125">
        <v>16</v>
      </c>
      <c r="C263" t="s">
        <v>256</v>
      </c>
      <c r="D263" t="s">
        <v>842</v>
      </c>
      <c r="E263" t="s">
        <v>837</v>
      </c>
      <c r="F263" s="125" t="s">
        <v>8</v>
      </c>
      <c r="G263" s="125" t="s">
        <v>422</v>
      </c>
      <c r="H263" s="125" t="s">
        <v>423</v>
      </c>
      <c r="I263" s="396">
        <v>0</v>
      </c>
      <c r="J263" s="396">
        <v>34314</v>
      </c>
      <c r="K263" s="396" t="s">
        <v>1390</v>
      </c>
      <c r="L263" s="396">
        <v>4735.3320000000003</v>
      </c>
      <c r="M263" s="416">
        <v>2.5766666666666671</v>
      </c>
      <c r="N263" s="415">
        <v>0</v>
      </c>
      <c r="O263" s="415" t="s">
        <v>2108</v>
      </c>
      <c r="P263" s="398">
        <v>0.13800000000000001</v>
      </c>
      <c r="Q263" s="220" t="s">
        <v>514</v>
      </c>
      <c r="R263" s="125">
        <v>12</v>
      </c>
      <c r="S263" s="125" t="s">
        <v>838</v>
      </c>
    </row>
    <row r="264" spans="1:20" x14ac:dyDescent="0.3">
      <c r="A264" s="125" t="s">
        <v>843</v>
      </c>
      <c r="B264" s="125">
        <v>16</v>
      </c>
      <c r="C264" t="s">
        <v>256</v>
      </c>
      <c r="D264" t="s">
        <v>844</v>
      </c>
      <c r="E264" t="s">
        <v>837</v>
      </c>
      <c r="F264" s="125" t="s">
        <v>8</v>
      </c>
      <c r="G264" s="125" t="s">
        <v>422</v>
      </c>
      <c r="H264" s="125" t="s">
        <v>423</v>
      </c>
      <c r="I264" s="396">
        <v>0</v>
      </c>
      <c r="J264" s="396">
        <v>16380</v>
      </c>
      <c r="K264" s="396" t="s">
        <v>1390</v>
      </c>
      <c r="L264" s="396">
        <v>2260.44</v>
      </c>
      <c r="M264" s="416">
        <v>2.5766666666666671</v>
      </c>
      <c r="N264" s="415">
        <v>0</v>
      </c>
      <c r="O264" s="415" t="s">
        <v>2108</v>
      </c>
      <c r="P264" s="398">
        <v>0.13800000000000001</v>
      </c>
      <c r="Q264" s="220" t="s">
        <v>514</v>
      </c>
      <c r="R264" s="125">
        <v>12</v>
      </c>
      <c r="S264" s="125" t="s">
        <v>838</v>
      </c>
    </row>
    <row r="265" spans="1:20" x14ac:dyDescent="0.3">
      <c r="A265" s="125" t="s">
        <v>845</v>
      </c>
      <c r="B265" s="125">
        <v>16</v>
      </c>
      <c r="C265" t="s">
        <v>256</v>
      </c>
      <c r="D265" t="s">
        <v>846</v>
      </c>
      <c r="E265" t="s">
        <v>837</v>
      </c>
      <c r="F265" s="125" t="s">
        <v>8</v>
      </c>
      <c r="G265" s="125" t="s">
        <v>427</v>
      </c>
      <c r="H265" s="125" t="s">
        <v>428</v>
      </c>
      <c r="I265" s="396">
        <v>25237.999999999996</v>
      </c>
      <c r="J265" s="396">
        <v>0</v>
      </c>
      <c r="K265" s="396"/>
      <c r="L265" s="396">
        <v>0</v>
      </c>
      <c r="M265" s="416"/>
      <c r="N265" s="415" t="s">
        <v>2108</v>
      </c>
      <c r="O265" s="415" t="s">
        <v>2108</v>
      </c>
      <c r="P265" s="398">
        <v>0</v>
      </c>
      <c r="Q265" s="220" t="s">
        <v>514</v>
      </c>
      <c r="R265" s="125">
        <v>12</v>
      </c>
      <c r="S265" s="125" t="s">
        <v>838</v>
      </c>
    </row>
    <row r="266" spans="1:20" x14ac:dyDescent="0.3">
      <c r="A266" s="125" t="s">
        <v>1271</v>
      </c>
      <c r="B266" s="125">
        <v>16</v>
      </c>
      <c r="C266" t="s">
        <v>256</v>
      </c>
      <c r="D266" t="s">
        <v>1309</v>
      </c>
      <c r="E266" t="s">
        <v>837</v>
      </c>
      <c r="F266" s="125" t="s">
        <v>8</v>
      </c>
      <c r="G266" s="125" t="s">
        <v>422</v>
      </c>
      <c r="H266" s="125" t="s">
        <v>423</v>
      </c>
      <c r="I266" s="396"/>
      <c r="J266" s="396"/>
      <c r="K266" s="396"/>
      <c r="L266" s="396"/>
      <c r="M266" s="416"/>
      <c r="N266" s="415"/>
      <c r="O266" s="415"/>
      <c r="P266" s="398"/>
      <c r="Q266" s="220"/>
      <c r="T266" t="s">
        <v>2126</v>
      </c>
    </row>
    <row r="267" spans="1:20" x14ac:dyDescent="0.3">
      <c r="A267" s="125" t="s">
        <v>847</v>
      </c>
      <c r="B267" s="125">
        <v>16</v>
      </c>
      <c r="C267" t="s">
        <v>256</v>
      </c>
      <c r="D267" t="s">
        <v>848</v>
      </c>
      <c r="E267" t="s">
        <v>837</v>
      </c>
      <c r="F267" s="125" t="s">
        <v>8</v>
      </c>
      <c r="G267" s="125" t="s">
        <v>422</v>
      </c>
      <c r="H267" s="125" t="s">
        <v>423</v>
      </c>
      <c r="I267" s="396">
        <v>3.9999999999999996</v>
      </c>
      <c r="J267" s="396">
        <v>23478</v>
      </c>
      <c r="K267" s="396" t="s">
        <v>1390</v>
      </c>
      <c r="L267" s="396">
        <v>3239.9640000000004</v>
      </c>
      <c r="M267" s="416">
        <v>2.6741666666666664</v>
      </c>
      <c r="N267" s="415">
        <v>0.1703722633955192</v>
      </c>
      <c r="O267" s="415">
        <v>15.696021249999999</v>
      </c>
      <c r="P267" s="398">
        <v>0.13800000000000001</v>
      </c>
      <c r="Q267" s="220" t="s">
        <v>514</v>
      </c>
      <c r="R267" s="125">
        <v>12</v>
      </c>
      <c r="S267" s="125" t="s">
        <v>838</v>
      </c>
    </row>
    <row r="268" spans="1:20" x14ac:dyDescent="0.3">
      <c r="A268" s="125" t="s">
        <v>849</v>
      </c>
      <c r="B268" s="125">
        <v>16</v>
      </c>
      <c r="C268" t="s">
        <v>256</v>
      </c>
      <c r="D268" t="s">
        <v>850</v>
      </c>
      <c r="E268" t="s">
        <v>837</v>
      </c>
      <c r="F268" s="125" t="s">
        <v>8</v>
      </c>
      <c r="G268" s="125" t="s">
        <v>424</v>
      </c>
      <c r="H268" s="125" t="s">
        <v>425</v>
      </c>
      <c r="I268" s="396">
        <v>132333</v>
      </c>
      <c r="J268" s="396">
        <v>0</v>
      </c>
      <c r="K268" s="396"/>
      <c r="L268" s="396">
        <v>0</v>
      </c>
      <c r="M268" s="416"/>
      <c r="N268" s="415" t="s">
        <v>2108</v>
      </c>
      <c r="O268" s="415" t="s">
        <v>2108</v>
      </c>
      <c r="P268" s="398">
        <v>0</v>
      </c>
      <c r="Q268" s="220" t="s">
        <v>514</v>
      </c>
      <c r="R268" s="125">
        <v>11</v>
      </c>
      <c r="S268" s="125" t="s">
        <v>838</v>
      </c>
    </row>
    <row r="269" spans="1:20" x14ac:dyDescent="0.3">
      <c r="A269" s="125" t="s">
        <v>851</v>
      </c>
      <c r="B269" s="125">
        <v>660</v>
      </c>
      <c r="C269" t="s">
        <v>257</v>
      </c>
      <c r="D269" t="s">
        <v>258</v>
      </c>
      <c r="E269" t="s">
        <v>852</v>
      </c>
      <c r="F269" s="125" t="s">
        <v>6</v>
      </c>
      <c r="G269" s="125" t="s">
        <v>422</v>
      </c>
      <c r="H269" s="125" t="s">
        <v>423</v>
      </c>
      <c r="I269" s="396">
        <v>498.7</v>
      </c>
      <c r="J269" s="396">
        <v>44713</v>
      </c>
      <c r="K269" s="396" t="s">
        <v>1390</v>
      </c>
      <c r="L269" s="396">
        <v>6170.3940000000002</v>
      </c>
      <c r="M269" s="416"/>
      <c r="N269" s="417">
        <v>11.153355847292733</v>
      </c>
      <c r="O269" s="415"/>
      <c r="P269" s="398">
        <v>0.13800000000000001</v>
      </c>
      <c r="Q269" s="220" t="s">
        <v>549</v>
      </c>
      <c r="R269" s="125">
        <v>12</v>
      </c>
      <c r="S269" s="125" t="s">
        <v>258</v>
      </c>
    </row>
    <row r="270" spans="1:20" x14ac:dyDescent="0.3">
      <c r="A270" s="125" t="s">
        <v>851</v>
      </c>
      <c r="B270" s="125">
        <v>660</v>
      </c>
      <c r="C270" t="s">
        <v>257</v>
      </c>
      <c r="D270" t="s">
        <v>258</v>
      </c>
      <c r="E270" t="s">
        <v>852</v>
      </c>
      <c r="F270" s="125" t="s">
        <v>6</v>
      </c>
      <c r="G270" s="125" t="s">
        <v>427</v>
      </c>
      <c r="H270" s="125" t="s">
        <v>428</v>
      </c>
      <c r="I270" s="396">
        <v>18.141999999999999</v>
      </c>
      <c r="J270" s="396">
        <v>0</v>
      </c>
      <c r="K270" s="396"/>
      <c r="L270" s="396">
        <v>0</v>
      </c>
      <c r="M270" s="416"/>
      <c r="N270" s="417" t="s">
        <v>2108</v>
      </c>
      <c r="O270" s="415"/>
      <c r="P270" s="398">
        <v>0</v>
      </c>
      <c r="Q270" s="220" t="s">
        <v>549</v>
      </c>
      <c r="R270" s="125">
        <v>12</v>
      </c>
      <c r="S270" s="125" t="s">
        <v>258</v>
      </c>
    </row>
    <row r="271" spans="1:20" x14ac:dyDescent="0.3">
      <c r="A271" s="125" t="s">
        <v>853</v>
      </c>
      <c r="B271" s="125">
        <v>17</v>
      </c>
      <c r="C271" t="s">
        <v>1394</v>
      </c>
      <c r="D271" t="s">
        <v>1395</v>
      </c>
      <c r="E271" t="s">
        <v>854</v>
      </c>
      <c r="F271" s="125" t="s">
        <v>11</v>
      </c>
      <c r="G271" s="125" t="s">
        <v>1024</v>
      </c>
      <c r="H271" s="125" t="s">
        <v>1025</v>
      </c>
      <c r="I271" s="396">
        <v>-86</v>
      </c>
      <c r="J271" s="396">
        <v>107</v>
      </c>
      <c r="K271" s="396" t="s">
        <v>1026</v>
      </c>
      <c r="L271" s="396">
        <v>0</v>
      </c>
      <c r="M271" s="416"/>
      <c r="N271" s="415"/>
      <c r="O271" s="415"/>
      <c r="P271" s="398">
        <v>0</v>
      </c>
      <c r="Q271" s="220" t="s">
        <v>549</v>
      </c>
      <c r="R271" s="125">
        <v>12</v>
      </c>
      <c r="S271" s="125" t="s">
        <v>260</v>
      </c>
    </row>
    <row r="272" spans="1:20" x14ac:dyDescent="0.3">
      <c r="A272" s="125" t="s">
        <v>853</v>
      </c>
      <c r="B272" s="125">
        <v>17</v>
      </c>
      <c r="C272" t="s">
        <v>259</v>
      </c>
      <c r="D272" t="s">
        <v>260</v>
      </c>
      <c r="E272" t="s">
        <v>854</v>
      </c>
      <c r="F272" s="125" t="s">
        <v>11</v>
      </c>
      <c r="G272" s="125" t="s">
        <v>422</v>
      </c>
      <c r="H272" s="125" t="s">
        <v>423</v>
      </c>
      <c r="I272" s="396">
        <v>18343.458000000002</v>
      </c>
      <c r="J272" s="396">
        <v>1201327</v>
      </c>
      <c r="K272" s="396" t="s">
        <v>1390</v>
      </c>
      <c r="L272" s="396">
        <v>165783.12600000002</v>
      </c>
      <c r="M272" s="416"/>
      <c r="N272" s="415">
        <v>15.269329666277377</v>
      </c>
      <c r="O272" s="415"/>
      <c r="P272" s="398">
        <v>0.13800000000000001</v>
      </c>
      <c r="Q272" s="220" t="s">
        <v>549</v>
      </c>
      <c r="R272" s="125">
        <v>12</v>
      </c>
      <c r="S272" s="125" t="s">
        <v>260</v>
      </c>
    </row>
    <row r="273" spans="1:20" x14ac:dyDescent="0.3">
      <c r="A273" s="125" t="s">
        <v>853</v>
      </c>
      <c r="B273" s="125">
        <v>17</v>
      </c>
      <c r="C273" t="s">
        <v>259</v>
      </c>
      <c r="D273" t="s">
        <v>260</v>
      </c>
      <c r="E273" t="s">
        <v>854</v>
      </c>
      <c r="F273" s="125" t="s">
        <v>11</v>
      </c>
      <c r="G273" s="125" t="s">
        <v>427</v>
      </c>
      <c r="H273" s="125" t="s">
        <v>428</v>
      </c>
      <c r="I273" s="396">
        <v>2583.924</v>
      </c>
      <c r="J273" s="396">
        <v>0</v>
      </c>
      <c r="K273" s="400"/>
      <c r="L273" s="396">
        <v>0</v>
      </c>
      <c r="M273" s="416"/>
      <c r="N273" s="415" t="s">
        <v>2108</v>
      </c>
      <c r="O273" s="415"/>
      <c r="P273" s="398">
        <v>0</v>
      </c>
      <c r="Q273" s="220" t="s">
        <v>549</v>
      </c>
      <c r="R273" s="125">
        <v>12</v>
      </c>
      <c r="S273" s="125" t="s">
        <v>260</v>
      </c>
    </row>
    <row r="274" spans="1:20" x14ac:dyDescent="0.3">
      <c r="A274" s="125" t="s">
        <v>855</v>
      </c>
      <c r="B274" s="125">
        <v>687</v>
      </c>
      <c r="C274" t="s">
        <v>261</v>
      </c>
      <c r="D274" t="s">
        <v>262</v>
      </c>
      <c r="E274" t="s">
        <v>856</v>
      </c>
      <c r="F274" s="125" t="s">
        <v>14</v>
      </c>
      <c r="G274" s="125" t="s">
        <v>422</v>
      </c>
      <c r="H274" s="125" t="s">
        <v>423</v>
      </c>
      <c r="I274" s="396">
        <v>192.95400000000001</v>
      </c>
      <c r="J274" s="396">
        <v>22110</v>
      </c>
      <c r="K274" s="396" t="s">
        <v>1390</v>
      </c>
      <c r="L274" s="396">
        <v>3051.1800000000003</v>
      </c>
      <c r="M274" s="416">
        <v>0</v>
      </c>
      <c r="N274" s="415">
        <v>8.727001356852103</v>
      </c>
      <c r="O274" s="415">
        <v>0</v>
      </c>
      <c r="P274" s="398">
        <v>0.13800000000000001</v>
      </c>
      <c r="Q274" s="220" t="s">
        <v>514</v>
      </c>
      <c r="R274" s="125">
        <v>12</v>
      </c>
      <c r="S274" s="125" t="s">
        <v>262</v>
      </c>
    </row>
    <row r="275" spans="1:20" x14ac:dyDescent="0.3">
      <c r="A275" s="125" t="s">
        <v>857</v>
      </c>
      <c r="B275" s="125">
        <v>281</v>
      </c>
      <c r="C275" t="s">
        <v>263</v>
      </c>
      <c r="D275" t="s">
        <v>264</v>
      </c>
      <c r="E275" t="s">
        <v>858</v>
      </c>
      <c r="F275" s="125" t="s">
        <v>9</v>
      </c>
      <c r="G275" s="125" t="s">
        <v>422</v>
      </c>
      <c r="H275" s="125" t="s">
        <v>423</v>
      </c>
      <c r="I275" s="396">
        <v>1800.5380000000002</v>
      </c>
      <c r="J275" s="396">
        <v>180672</v>
      </c>
      <c r="K275" s="396" t="s">
        <v>1390</v>
      </c>
      <c r="L275" s="396">
        <v>24932.736000000001</v>
      </c>
      <c r="M275" s="416">
        <v>3.55</v>
      </c>
      <c r="N275" s="415">
        <v>9.9657832979100256</v>
      </c>
      <c r="O275" s="415">
        <v>0.35621886347302856</v>
      </c>
      <c r="P275" s="398">
        <v>0.13800000000000001</v>
      </c>
      <c r="Q275" s="220" t="s">
        <v>514</v>
      </c>
      <c r="R275" s="125">
        <v>2</v>
      </c>
      <c r="S275" s="125" t="s">
        <v>264</v>
      </c>
    </row>
    <row r="276" spans="1:20" x14ac:dyDescent="0.3">
      <c r="A276" s="125" t="s">
        <v>859</v>
      </c>
      <c r="B276" s="125">
        <v>376</v>
      </c>
      <c r="C276" t="s">
        <v>265</v>
      </c>
      <c r="D276" t="s">
        <v>266</v>
      </c>
      <c r="E276" t="s">
        <v>860</v>
      </c>
      <c r="F276" s="125" t="s">
        <v>9</v>
      </c>
      <c r="G276" s="125" t="s">
        <v>422</v>
      </c>
      <c r="H276" s="125" t="s">
        <v>423</v>
      </c>
      <c r="I276" s="396">
        <v>1143.82</v>
      </c>
      <c r="J276" s="396">
        <v>115892</v>
      </c>
      <c r="K276" s="396" t="s">
        <v>1390</v>
      </c>
      <c r="L276" s="396">
        <v>15993.096000000001</v>
      </c>
      <c r="M276" s="416">
        <v>0</v>
      </c>
      <c r="N276" s="415">
        <v>9.8697062782590681</v>
      </c>
      <c r="O276" s="415">
        <v>0</v>
      </c>
      <c r="P276" s="398">
        <v>0.13800000000000001</v>
      </c>
      <c r="Q276" s="220" t="s">
        <v>514</v>
      </c>
      <c r="R276" s="125">
        <v>12</v>
      </c>
      <c r="S276" s="125" t="s">
        <v>266</v>
      </c>
    </row>
    <row r="277" spans="1:20" x14ac:dyDescent="0.3">
      <c r="A277" s="125" t="s">
        <v>859</v>
      </c>
      <c r="B277" s="125">
        <v>376</v>
      </c>
      <c r="C277" t="s">
        <v>265</v>
      </c>
      <c r="D277" t="s">
        <v>266</v>
      </c>
      <c r="E277" t="s">
        <v>860</v>
      </c>
      <c r="F277" s="125" t="s">
        <v>9</v>
      </c>
      <c r="G277" s="125" t="s">
        <v>427</v>
      </c>
      <c r="H277" s="125" t="s">
        <v>428</v>
      </c>
      <c r="I277" s="396">
        <v>69.736999999999995</v>
      </c>
      <c r="J277" s="396">
        <v>0</v>
      </c>
      <c r="K277" s="396"/>
      <c r="L277" s="396">
        <v>0</v>
      </c>
      <c r="M277" s="416"/>
      <c r="N277" s="415" t="s">
        <v>2108</v>
      </c>
      <c r="O277" s="415"/>
      <c r="P277" s="398">
        <v>0</v>
      </c>
      <c r="Q277" s="220" t="s">
        <v>549</v>
      </c>
      <c r="R277" s="125">
        <v>12</v>
      </c>
      <c r="S277" s="125" t="s">
        <v>266</v>
      </c>
    </row>
    <row r="278" spans="1:20" x14ac:dyDescent="0.3">
      <c r="A278" s="125" t="s">
        <v>861</v>
      </c>
      <c r="B278" s="125">
        <v>353</v>
      </c>
      <c r="C278" t="s">
        <v>267</v>
      </c>
      <c r="D278" t="s">
        <v>268</v>
      </c>
      <c r="E278" t="s">
        <v>862</v>
      </c>
      <c r="F278" s="125" t="s">
        <v>8</v>
      </c>
      <c r="G278" s="125" t="s">
        <v>424</v>
      </c>
      <c r="H278" s="125" t="s">
        <v>425</v>
      </c>
      <c r="I278" s="396"/>
      <c r="J278" s="396"/>
      <c r="K278" s="396"/>
      <c r="L278" s="396"/>
      <c r="M278" s="416"/>
      <c r="N278" s="415"/>
      <c r="O278" s="415"/>
      <c r="P278" s="398"/>
      <c r="Q278" s="220"/>
      <c r="T278" t="s">
        <v>2126</v>
      </c>
    </row>
    <row r="279" spans="1:20" x14ac:dyDescent="0.3">
      <c r="A279" s="125" t="s">
        <v>861</v>
      </c>
      <c r="B279" s="125">
        <v>353</v>
      </c>
      <c r="C279" t="s">
        <v>267</v>
      </c>
      <c r="D279" t="s">
        <v>268</v>
      </c>
      <c r="E279" t="s">
        <v>862</v>
      </c>
      <c r="F279" s="125" t="s">
        <v>8</v>
      </c>
      <c r="G279" s="125" t="s">
        <v>422</v>
      </c>
      <c r="H279" s="125" t="s">
        <v>423</v>
      </c>
      <c r="I279" s="396"/>
      <c r="J279" s="396"/>
      <c r="K279" s="396"/>
      <c r="L279" s="396"/>
      <c r="M279" s="416"/>
      <c r="N279" s="415"/>
      <c r="O279" s="415"/>
      <c r="P279" s="398"/>
      <c r="Q279" s="220"/>
      <c r="T279" t="s">
        <v>2126</v>
      </c>
    </row>
    <row r="280" spans="1:20" x14ac:dyDescent="0.3">
      <c r="A280" s="125" t="s">
        <v>863</v>
      </c>
      <c r="B280" s="125">
        <v>330</v>
      </c>
      <c r="C280" t="s">
        <v>269</v>
      </c>
      <c r="D280" t="s">
        <v>270</v>
      </c>
      <c r="E280" t="s">
        <v>864</v>
      </c>
      <c r="F280" s="125" t="s">
        <v>6</v>
      </c>
      <c r="G280" s="125" t="s">
        <v>422</v>
      </c>
      <c r="H280" s="125" t="s">
        <v>423</v>
      </c>
      <c r="I280" s="396">
        <v>458.71</v>
      </c>
      <c r="J280" s="396">
        <v>36215</v>
      </c>
      <c r="K280" s="396" t="s">
        <v>1390</v>
      </c>
      <c r="L280" s="396">
        <v>4997.67</v>
      </c>
      <c r="M280" s="416"/>
      <c r="N280" s="415">
        <v>12.666298495098715</v>
      </c>
      <c r="O280" s="415"/>
      <c r="P280" s="398">
        <v>0.13800000000000001</v>
      </c>
      <c r="Q280" s="220" t="s">
        <v>549</v>
      </c>
      <c r="R280" s="125">
        <v>12</v>
      </c>
      <c r="S280" s="125" t="s">
        <v>270</v>
      </c>
    </row>
    <row r="281" spans="1:20" x14ac:dyDescent="0.3">
      <c r="A281" s="125" t="s">
        <v>865</v>
      </c>
      <c r="B281" s="125">
        <v>570</v>
      </c>
      <c r="C281" t="s">
        <v>402</v>
      </c>
      <c r="D281" t="s">
        <v>403</v>
      </c>
      <c r="E281" t="s">
        <v>866</v>
      </c>
      <c r="F281" s="125" t="s">
        <v>9</v>
      </c>
      <c r="G281" s="125" t="s">
        <v>422</v>
      </c>
      <c r="H281" s="125" t="s">
        <v>423</v>
      </c>
      <c r="I281" s="396">
        <v>3.859</v>
      </c>
      <c r="J281" s="396">
        <v>720</v>
      </c>
      <c r="K281" s="396" t="s">
        <v>1390</v>
      </c>
      <c r="L281" s="396">
        <v>99.360000000000014</v>
      </c>
      <c r="M281" s="416">
        <v>0</v>
      </c>
      <c r="N281" s="415">
        <v>5.3597222222222225</v>
      </c>
      <c r="O281" s="415">
        <v>0</v>
      </c>
      <c r="P281" s="398">
        <v>0.13800000000000001</v>
      </c>
      <c r="Q281" s="220" t="s">
        <v>514</v>
      </c>
      <c r="R281" s="125">
        <v>12</v>
      </c>
      <c r="S281" s="125" t="s">
        <v>403</v>
      </c>
    </row>
    <row r="282" spans="1:20" x14ac:dyDescent="0.3">
      <c r="A282" s="125" t="s">
        <v>865</v>
      </c>
      <c r="B282" s="125">
        <v>570</v>
      </c>
      <c r="C282" t="s">
        <v>402</v>
      </c>
      <c r="D282" t="s">
        <v>403</v>
      </c>
      <c r="E282" t="s">
        <v>866</v>
      </c>
      <c r="F282" s="125" t="s">
        <v>9</v>
      </c>
      <c r="G282" s="125" t="s">
        <v>1019</v>
      </c>
      <c r="H282" s="125" t="s">
        <v>1020</v>
      </c>
      <c r="I282" s="396"/>
      <c r="J282" s="396"/>
      <c r="K282" s="396"/>
      <c r="L282" s="396"/>
      <c r="M282" s="416"/>
      <c r="N282" s="415"/>
      <c r="O282" s="415"/>
      <c r="P282" s="398"/>
      <c r="Q282" s="220"/>
      <c r="T282" t="s">
        <v>2126</v>
      </c>
    </row>
    <row r="283" spans="1:20" x14ac:dyDescent="0.3">
      <c r="A283" s="125" t="s">
        <v>867</v>
      </c>
      <c r="B283" s="125">
        <v>321</v>
      </c>
      <c r="C283" t="s">
        <v>271</v>
      </c>
      <c r="D283" t="s">
        <v>272</v>
      </c>
      <c r="E283" t="s">
        <v>868</v>
      </c>
      <c r="F283" s="125" t="s">
        <v>6</v>
      </c>
      <c r="G283" s="125" t="s">
        <v>422</v>
      </c>
      <c r="H283" s="125" t="s">
        <v>423</v>
      </c>
      <c r="I283" s="396">
        <v>590.56399999999996</v>
      </c>
      <c r="J283" s="396">
        <v>34036</v>
      </c>
      <c r="K283" s="396" t="s">
        <v>1390</v>
      </c>
      <c r="L283" s="396">
        <v>4696.9680000000008</v>
      </c>
      <c r="M283" s="416"/>
      <c r="N283" s="415">
        <v>17.351157597837584</v>
      </c>
      <c r="O283" s="415"/>
      <c r="P283" s="398">
        <v>0.13800000000000001</v>
      </c>
      <c r="Q283" s="220" t="s">
        <v>549</v>
      </c>
      <c r="R283" s="125">
        <v>12</v>
      </c>
      <c r="S283" s="125" t="s">
        <v>272</v>
      </c>
    </row>
    <row r="284" spans="1:20" x14ac:dyDescent="0.3">
      <c r="A284" s="125" t="s">
        <v>869</v>
      </c>
      <c r="B284" s="125">
        <v>18</v>
      </c>
      <c r="C284" t="s">
        <v>404</v>
      </c>
      <c r="D284" t="s">
        <v>871</v>
      </c>
      <c r="E284" t="s">
        <v>561</v>
      </c>
      <c r="F284" s="125" t="s">
        <v>12</v>
      </c>
      <c r="G284" s="125" t="s">
        <v>422</v>
      </c>
      <c r="H284" s="125" t="s">
        <v>423</v>
      </c>
      <c r="I284" s="396"/>
      <c r="J284" s="396"/>
      <c r="K284" s="396"/>
      <c r="L284" s="396"/>
      <c r="M284" s="416"/>
      <c r="N284" s="415"/>
      <c r="O284" s="415"/>
      <c r="P284" s="398"/>
      <c r="Q284" s="220"/>
      <c r="T284" t="s">
        <v>2126</v>
      </c>
    </row>
    <row r="285" spans="1:20" x14ac:dyDescent="0.3">
      <c r="A285" s="125" t="s">
        <v>869</v>
      </c>
      <c r="B285" s="125">
        <v>18</v>
      </c>
      <c r="C285" t="s">
        <v>870</v>
      </c>
      <c r="D285" t="s">
        <v>871</v>
      </c>
      <c r="E285" t="s">
        <v>561</v>
      </c>
      <c r="F285" s="125" t="s">
        <v>12</v>
      </c>
      <c r="G285" s="125" t="s">
        <v>429</v>
      </c>
      <c r="H285" s="125" t="s">
        <v>423</v>
      </c>
      <c r="I285" s="396">
        <v>678551.99999999988</v>
      </c>
      <c r="J285" s="396">
        <v>5860502</v>
      </c>
      <c r="K285" s="396" t="s">
        <v>2597</v>
      </c>
      <c r="L285" s="397">
        <v>5878084</v>
      </c>
      <c r="M285" s="416">
        <v>2.2858333333333336</v>
      </c>
      <c r="N285" s="417">
        <v>115.78393796299359</v>
      </c>
      <c r="O285" s="415">
        <v>1.9742231725301335E-2</v>
      </c>
      <c r="P285" s="398">
        <v>1.0030000842931204</v>
      </c>
      <c r="Q285" s="323" t="s">
        <v>549</v>
      </c>
      <c r="R285" s="125">
        <v>12</v>
      </c>
      <c r="S285" s="125">
        <v>0</v>
      </c>
    </row>
    <row r="286" spans="1:20" x14ac:dyDescent="0.3">
      <c r="A286" s="125" t="s">
        <v>872</v>
      </c>
      <c r="B286" s="125">
        <v>44</v>
      </c>
      <c r="C286" t="s">
        <v>273</v>
      </c>
      <c r="D286" t="s">
        <v>274</v>
      </c>
      <c r="E286" t="s">
        <v>873</v>
      </c>
      <c r="F286" s="125" t="s">
        <v>14</v>
      </c>
      <c r="G286" s="125" t="s">
        <v>422</v>
      </c>
      <c r="H286" s="125" t="s">
        <v>423</v>
      </c>
      <c r="I286" s="396">
        <v>2160.1610000000001</v>
      </c>
      <c r="J286" s="396">
        <v>153361</v>
      </c>
      <c r="K286" s="396" t="s">
        <v>1390</v>
      </c>
      <c r="L286" s="396">
        <v>21163.818000000003</v>
      </c>
      <c r="M286" s="416">
        <v>0</v>
      </c>
      <c r="N286" s="415">
        <v>14.085465013921402</v>
      </c>
      <c r="O286" s="415">
        <v>0</v>
      </c>
      <c r="P286" s="398">
        <v>0.13800000000000001</v>
      </c>
      <c r="Q286" s="220" t="s">
        <v>514</v>
      </c>
      <c r="R286" s="125">
        <v>12</v>
      </c>
      <c r="S286" s="125" t="s">
        <v>274</v>
      </c>
    </row>
    <row r="287" spans="1:20" x14ac:dyDescent="0.3">
      <c r="A287" s="125" t="s">
        <v>874</v>
      </c>
      <c r="C287" t="s">
        <v>275</v>
      </c>
      <c r="D287" t="s">
        <v>276</v>
      </c>
      <c r="E287" t="s">
        <v>875</v>
      </c>
      <c r="F287" s="125" t="s">
        <v>13</v>
      </c>
      <c r="G287" s="125" t="s">
        <v>422</v>
      </c>
      <c r="H287" s="125" t="s">
        <v>423</v>
      </c>
      <c r="I287" s="396">
        <v>760.00000000000011</v>
      </c>
      <c r="J287" s="396">
        <v>76356</v>
      </c>
      <c r="K287" s="396" t="s">
        <v>1390</v>
      </c>
      <c r="L287" s="396">
        <v>10537.128000000001</v>
      </c>
      <c r="M287" s="416"/>
      <c r="N287" s="417">
        <v>9.9533762900099543</v>
      </c>
      <c r="O287" s="415"/>
      <c r="P287" s="398">
        <v>0.13800000000000001</v>
      </c>
      <c r="Q287" s="220" t="s">
        <v>549</v>
      </c>
      <c r="R287" s="125">
        <v>12</v>
      </c>
      <c r="S287" s="125" t="s">
        <v>277</v>
      </c>
    </row>
    <row r="288" spans="1:20" x14ac:dyDescent="0.3">
      <c r="A288" s="125" t="s">
        <v>876</v>
      </c>
      <c r="C288" t="s">
        <v>275</v>
      </c>
      <c r="D288" t="s">
        <v>278</v>
      </c>
      <c r="E288" t="s">
        <v>875</v>
      </c>
      <c r="F288" s="125" t="s">
        <v>13</v>
      </c>
      <c r="G288" s="125" t="s">
        <v>424</v>
      </c>
      <c r="H288" s="125" t="s">
        <v>425</v>
      </c>
      <c r="I288" s="396">
        <v>3601.0000000000005</v>
      </c>
      <c r="J288" s="396">
        <v>0</v>
      </c>
      <c r="K288" s="396"/>
      <c r="L288" s="396">
        <v>0</v>
      </c>
      <c r="M288" s="416">
        <v>0</v>
      </c>
      <c r="N288" s="417" t="s">
        <v>2108</v>
      </c>
      <c r="O288" s="415" t="s">
        <v>2108</v>
      </c>
      <c r="P288" s="398">
        <v>0</v>
      </c>
      <c r="Q288" s="220" t="s">
        <v>514</v>
      </c>
      <c r="R288" s="125">
        <v>12</v>
      </c>
      <c r="S288" s="125" t="s">
        <v>277</v>
      </c>
    </row>
    <row r="289" spans="1:20" x14ac:dyDescent="0.3">
      <c r="A289" s="125" t="s">
        <v>877</v>
      </c>
      <c r="C289" t="s">
        <v>275</v>
      </c>
      <c r="D289" t="s">
        <v>279</v>
      </c>
      <c r="E289" t="s">
        <v>875</v>
      </c>
      <c r="F289" s="125" t="s">
        <v>13</v>
      </c>
      <c r="G289" s="125" t="s">
        <v>424</v>
      </c>
      <c r="H289" s="125" t="s">
        <v>425</v>
      </c>
      <c r="I289" s="396">
        <v>13956.000000000002</v>
      </c>
      <c r="J289" s="396">
        <v>0</v>
      </c>
      <c r="K289" s="396"/>
      <c r="L289" s="396">
        <v>0</v>
      </c>
      <c r="M289" s="416"/>
      <c r="N289" s="417" t="s">
        <v>2108</v>
      </c>
      <c r="O289" s="415" t="s">
        <v>2108</v>
      </c>
      <c r="P289" s="398">
        <v>0</v>
      </c>
      <c r="Q289" s="220" t="s">
        <v>514</v>
      </c>
      <c r="R289" s="125">
        <v>11</v>
      </c>
      <c r="S289" s="125" t="s">
        <v>277</v>
      </c>
    </row>
    <row r="290" spans="1:20" x14ac:dyDescent="0.3">
      <c r="A290" s="125" t="s">
        <v>878</v>
      </c>
      <c r="B290" s="125">
        <v>343</v>
      </c>
      <c r="C290" t="s">
        <v>280</v>
      </c>
      <c r="D290" t="s">
        <v>281</v>
      </c>
      <c r="E290" t="s">
        <v>879</v>
      </c>
      <c r="F290" s="125" t="s">
        <v>9</v>
      </c>
      <c r="G290" s="125" t="s">
        <v>422</v>
      </c>
      <c r="H290" s="125" t="s">
        <v>423</v>
      </c>
      <c r="I290" s="396">
        <v>272.21699999999998</v>
      </c>
      <c r="J290" s="396">
        <v>24394</v>
      </c>
      <c r="K290" s="396" t="s">
        <v>1390</v>
      </c>
      <c r="L290" s="396">
        <v>3366.3720000000003</v>
      </c>
      <c r="M290" s="416">
        <v>0</v>
      </c>
      <c r="N290" s="415">
        <v>11.159178486513078</v>
      </c>
      <c r="O290" s="415">
        <v>0</v>
      </c>
      <c r="P290" s="398">
        <v>0.13800000000000001</v>
      </c>
      <c r="Q290" s="220" t="s">
        <v>514</v>
      </c>
      <c r="R290" s="125">
        <v>12</v>
      </c>
      <c r="S290" s="125" t="s">
        <v>281</v>
      </c>
    </row>
    <row r="291" spans="1:20" x14ac:dyDescent="0.3">
      <c r="A291" s="125" t="s">
        <v>880</v>
      </c>
      <c r="B291" s="125">
        <v>343</v>
      </c>
      <c r="C291" t="s">
        <v>280</v>
      </c>
      <c r="D291" t="s">
        <v>282</v>
      </c>
      <c r="E291" t="s">
        <v>881</v>
      </c>
      <c r="F291" s="125" t="s">
        <v>9</v>
      </c>
      <c r="G291" s="125" t="s">
        <v>422</v>
      </c>
      <c r="H291" s="125" t="s">
        <v>423</v>
      </c>
      <c r="I291" s="396">
        <v>290.72699999999998</v>
      </c>
      <c r="J291" s="396">
        <v>24448</v>
      </c>
      <c r="K291" s="396" t="s">
        <v>1390</v>
      </c>
      <c r="L291" s="396">
        <v>3373.8240000000001</v>
      </c>
      <c r="M291" s="416">
        <v>0</v>
      </c>
      <c r="N291" s="415">
        <v>11.891647578534032</v>
      </c>
      <c r="O291" s="415">
        <v>0</v>
      </c>
      <c r="P291" s="398">
        <v>0.13800000000000001</v>
      </c>
      <c r="Q291" s="220" t="s">
        <v>514</v>
      </c>
      <c r="R291" s="125">
        <v>12</v>
      </c>
      <c r="S291" s="125" t="s">
        <v>282</v>
      </c>
    </row>
    <row r="292" spans="1:20" x14ac:dyDescent="0.3">
      <c r="A292" s="125" t="s">
        <v>882</v>
      </c>
      <c r="B292" s="125">
        <v>343</v>
      </c>
      <c r="C292" t="s">
        <v>280</v>
      </c>
      <c r="D292" t="s">
        <v>283</v>
      </c>
      <c r="E292" t="s">
        <v>883</v>
      </c>
      <c r="F292" s="125" t="s">
        <v>9</v>
      </c>
      <c r="G292" s="125" t="s">
        <v>422</v>
      </c>
      <c r="H292" s="125" t="s">
        <v>423</v>
      </c>
      <c r="I292" s="396">
        <v>77.713000000000008</v>
      </c>
      <c r="J292" s="396">
        <v>10502</v>
      </c>
      <c r="K292" s="396" t="s">
        <v>1390</v>
      </c>
      <c r="L292" s="396">
        <v>1449.2760000000001</v>
      </c>
      <c r="M292" s="416">
        <v>0</v>
      </c>
      <c r="N292" s="415">
        <v>7.3998286040754158</v>
      </c>
      <c r="O292" s="415">
        <v>0</v>
      </c>
      <c r="P292" s="398">
        <v>0.13800000000000001</v>
      </c>
      <c r="Q292" s="220" t="s">
        <v>514</v>
      </c>
      <c r="R292" s="125">
        <v>12</v>
      </c>
      <c r="S292" s="125" t="s">
        <v>283</v>
      </c>
    </row>
    <row r="293" spans="1:20" x14ac:dyDescent="0.3">
      <c r="A293" s="125" t="s">
        <v>884</v>
      </c>
      <c r="B293" s="125">
        <v>343</v>
      </c>
      <c r="C293" t="s">
        <v>280</v>
      </c>
      <c r="D293" t="s">
        <v>284</v>
      </c>
      <c r="E293" t="s">
        <v>885</v>
      </c>
      <c r="F293" s="125" t="s">
        <v>9</v>
      </c>
      <c r="G293" s="125" t="s">
        <v>422</v>
      </c>
      <c r="H293" s="125" t="s">
        <v>423</v>
      </c>
      <c r="I293" s="396">
        <v>295.12700000000001</v>
      </c>
      <c r="J293" s="396">
        <v>27138</v>
      </c>
      <c r="K293" s="396" t="s">
        <v>1390</v>
      </c>
      <c r="L293" s="396">
        <v>3745.0440000000003</v>
      </c>
      <c r="M293" s="416">
        <v>0</v>
      </c>
      <c r="N293" s="415">
        <v>10.875046060874052</v>
      </c>
      <c r="O293" s="415">
        <v>0</v>
      </c>
      <c r="P293" s="398">
        <v>0.13800000000000001</v>
      </c>
      <c r="Q293" s="220" t="s">
        <v>514</v>
      </c>
      <c r="R293" s="125">
        <v>12</v>
      </c>
      <c r="S293" s="125" t="s">
        <v>284</v>
      </c>
    </row>
    <row r="294" spans="1:20" x14ac:dyDescent="0.3">
      <c r="A294" s="125" t="s">
        <v>886</v>
      </c>
      <c r="B294" s="125">
        <v>343</v>
      </c>
      <c r="C294" t="s">
        <v>280</v>
      </c>
      <c r="D294" t="s">
        <v>285</v>
      </c>
      <c r="E294" t="s">
        <v>887</v>
      </c>
      <c r="F294" s="125" t="s">
        <v>9</v>
      </c>
      <c r="G294" s="125" t="s">
        <v>422</v>
      </c>
      <c r="H294" s="125" t="s">
        <v>423</v>
      </c>
      <c r="I294" s="396">
        <v>135.79799999999997</v>
      </c>
      <c r="J294" s="396">
        <v>15315</v>
      </c>
      <c r="K294" s="396" t="s">
        <v>1390</v>
      </c>
      <c r="L294" s="396">
        <v>2113.4700000000003</v>
      </c>
      <c r="M294" s="416">
        <v>0</v>
      </c>
      <c r="N294" s="415">
        <v>8.866993143976492</v>
      </c>
      <c r="O294" s="415">
        <v>0</v>
      </c>
      <c r="P294" s="398">
        <v>0.13800000000000001</v>
      </c>
      <c r="Q294" s="220" t="s">
        <v>514</v>
      </c>
      <c r="R294" s="125">
        <v>12</v>
      </c>
      <c r="S294" s="125" t="s">
        <v>285</v>
      </c>
    </row>
    <row r="295" spans="1:20" x14ac:dyDescent="0.3">
      <c r="A295" s="125" t="s">
        <v>888</v>
      </c>
      <c r="B295" s="125">
        <v>22</v>
      </c>
      <c r="C295" t="s">
        <v>286</v>
      </c>
      <c r="D295" t="s">
        <v>890</v>
      </c>
      <c r="E295" t="s">
        <v>889</v>
      </c>
      <c r="F295" s="125" t="s">
        <v>6</v>
      </c>
      <c r="G295" s="125" t="s">
        <v>422</v>
      </c>
      <c r="H295" s="125" t="s">
        <v>423</v>
      </c>
      <c r="I295" s="396">
        <v>24328.964</v>
      </c>
      <c r="J295" s="396">
        <v>1616859</v>
      </c>
      <c r="K295" s="396" t="s">
        <v>1390</v>
      </c>
      <c r="L295" s="396">
        <v>223126.54200000002</v>
      </c>
      <c r="M295" s="416">
        <v>3.9683333333333333</v>
      </c>
      <c r="N295" s="415">
        <v>15.047053577337294</v>
      </c>
      <c r="O295" s="415">
        <v>0.2637282650013375</v>
      </c>
      <c r="P295" s="398">
        <v>0.13800000000000001</v>
      </c>
      <c r="Q295" s="220" t="s">
        <v>514</v>
      </c>
      <c r="R295" s="125">
        <v>12</v>
      </c>
      <c r="S295" s="125" t="s">
        <v>890</v>
      </c>
    </row>
    <row r="296" spans="1:20" x14ac:dyDescent="0.3">
      <c r="A296" s="125" t="s">
        <v>891</v>
      </c>
      <c r="B296" s="125">
        <v>625</v>
      </c>
      <c r="C296" t="s">
        <v>405</v>
      </c>
      <c r="D296" t="s">
        <v>406</v>
      </c>
      <c r="E296" t="s">
        <v>892</v>
      </c>
      <c r="F296" s="125" t="s">
        <v>9</v>
      </c>
      <c r="G296" s="125" t="s">
        <v>422</v>
      </c>
      <c r="H296" s="125" t="s">
        <v>423</v>
      </c>
      <c r="I296" s="396">
        <v>1128.606</v>
      </c>
      <c r="J296" s="396">
        <v>90221</v>
      </c>
      <c r="K296" s="396" t="s">
        <v>1390</v>
      </c>
      <c r="L296" s="396">
        <v>12450.498000000001</v>
      </c>
      <c r="M296" s="416">
        <v>0</v>
      </c>
      <c r="N296" s="415">
        <v>12.509349264583633</v>
      </c>
      <c r="O296" s="415">
        <v>0</v>
      </c>
      <c r="P296" s="398">
        <v>0.13800000000000001</v>
      </c>
      <c r="Q296" s="220" t="s">
        <v>514</v>
      </c>
      <c r="R296" s="125">
        <v>12</v>
      </c>
      <c r="S296" s="125" t="s">
        <v>406</v>
      </c>
    </row>
    <row r="297" spans="1:20" x14ac:dyDescent="0.3">
      <c r="A297" s="125" t="s">
        <v>893</v>
      </c>
      <c r="B297" s="125">
        <v>365</v>
      </c>
      <c r="C297" t="s">
        <v>290</v>
      </c>
      <c r="D297" t="s">
        <v>291</v>
      </c>
      <c r="E297" t="s">
        <v>894</v>
      </c>
      <c r="F297" s="125" t="s">
        <v>9</v>
      </c>
      <c r="G297" s="125" t="s">
        <v>422</v>
      </c>
      <c r="H297" s="125" t="s">
        <v>423</v>
      </c>
      <c r="I297" s="396">
        <v>1184.1039999999998</v>
      </c>
      <c r="J297" s="396">
        <v>91419</v>
      </c>
      <c r="K297" s="396" t="s">
        <v>1390</v>
      </c>
      <c r="L297" s="396">
        <v>12615.822000000002</v>
      </c>
      <c r="M297" s="416">
        <v>0</v>
      </c>
      <c r="N297" s="415">
        <v>12.952493464159527</v>
      </c>
      <c r="O297" s="415">
        <v>0</v>
      </c>
      <c r="P297" s="398">
        <v>0.13800000000000001</v>
      </c>
      <c r="Q297" s="220" t="s">
        <v>514</v>
      </c>
      <c r="R297" s="125">
        <v>12</v>
      </c>
      <c r="S297" s="125" t="s">
        <v>291</v>
      </c>
    </row>
    <row r="298" spans="1:20" x14ac:dyDescent="0.3">
      <c r="A298" s="125" t="s">
        <v>1013</v>
      </c>
      <c r="B298" s="125">
        <v>659</v>
      </c>
      <c r="C298" t="s">
        <v>292</v>
      </c>
      <c r="D298" t="s">
        <v>293</v>
      </c>
      <c r="E298" t="s">
        <v>1014</v>
      </c>
      <c r="F298" s="125" t="s">
        <v>6</v>
      </c>
      <c r="G298" s="125" t="s">
        <v>422</v>
      </c>
      <c r="H298" s="125" t="s">
        <v>423</v>
      </c>
      <c r="I298" s="396"/>
      <c r="J298" s="396"/>
      <c r="K298" s="396"/>
      <c r="L298" s="396"/>
      <c r="M298" s="416"/>
      <c r="N298" s="415"/>
      <c r="O298" s="415"/>
      <c r="P298" s="398"/>
      <c r="Q298" s="220"/>
      <c r="T298" t="s">
        <v>2126</v>
      </c>
    </row>
    <row r="299" spans="1:20" x14ac:dyDescent="0.3">
      <c r="A299" s="125" t="s">
        <v>1013</v>
      </c>
      <c r="B299" s="125">
        <v>659</v>
      </c>
      <c r="C299" t="s">
        <v>292</v>
      </c>
      <c r="D299" t="s">
        <v>293</v>
      </c>
      <c r="E299" t="s">
        <v>1014</v>
      </c>
      <c r="F299" s="125" t="s">
        <v>6</v>
      </c>
      <c r="G299" s="125" t="s">
        <v>1019</v>
      </c>
      <c r="H299" s="125" t="s">
        <v>1020</v>
      </c>
      <c r="I299" s="396"/>
      <c r="J299" s="396"/>
      <c r="K299" s="396"/>
      <c r="L299" s="396"/>
      <c r="M299" s="416"/>
      <c r="N299" s="415"/>
      <c r="O299" s="415"/>
      <c r="P299" s="398"/>
      <c r="Q299" s="220"/>
      <c r="T299" t="s">
        <v>2126</v>
      </c>
    </row>
    <row r="300" spans="1:20" x14ac:dyDescent="0.3">
      <c r="A300" s="125" t="s">
        <v>1013</v>
      </c>
      <c r="B300" s="125">
        <v>659</v>
      </c>
      <c r="C300" t="s">
        <v>292</v>
      </c>
      <c r="D300" t="s">
        <v>293</v>
      </c>
      <c r="E300" t="s">
        <v>1014</v>
      </c>
      <c r="F300" s="125" t="s">
        <v>6</v>
      </c>
      <c r="G300" s="125" t="s">
        <v>427</v>
      </c>
      <c r="H300" s="125" t="s">
        <v>428</v>
      </c>
      <c r="I300" s="396"/>
      <c r="J300" s="396"/>
      <c r="K300" s="396"/>
      <c r="L300" s="396"/>
      <c r="M300" s="416"/>
      <c r="N300" s="415"/>
      <c r="O300" s="415"/>
      <c r="P300" s="398"/>
      <c r="Q300" s="220"/>
      <c r="T300" t="s">
        <v>2126</v>
      </c>
    </row>
    <row r="301" spans="1:20" x14ac:dyDescent="0.3">
      <c r="A301" s="125" t="s">
        <v>895</v>
      </c>
      <c r="B301" s="125">
        <v>340</v>
      </c>
      <c r="C301" t="s">
        <v>294</v>
      </c>
      <c r="D301" t="s">
        <v>295</v>
      </c>
      <c r="E301" t="s">
        <v>896</v>
      </c>
      <c r="F301" s="125" t="s">
        <v>4</v>
      </c>
      <c r="G301" s="125" t="s">
        <v>422</v>
      </c>
      <c r="H301" s="125" t="s">
        <v>423</v>
      </c>
      <c r="I301" s="396">
        <v>303.65499999999997</v>
      </c>
      <c r="J301" s="396">
        <v>28601</v>
      </c>
      <c r="K301" s="396" t="s">
        <v>1390</v>
      </c>
      <c r="L301" s="396">
        <v>3946.9380000000006</v>
      </c>
      <c r="M301" s="416">
        <v>2.57</v>
      </c>
      <c r="N301" s="415">
        <v>10.616936470752771</v>
      </c>
      <c r="O301" s="415">
        <v>0.24206606181357132</v>
      </c>
      <c r="P301" s="398">
        <v>0.13800000000000001</v>
      </c>
      <c r="Q301" s="220" t="s">
        <v>514</v>
      </c>
      <c r="R301" s="125">
        <v>12</v>
      </c>
      <c r="S301" s="125" t="s">
        <v>295</v>
      </c>
    </row>
    <row r="302" spans="1:20" x14ac:dyDescent="0.3">
      <c r="A302" s="125" t="s">
        <v>897</v>
      </c>
      <c r="B302" s="125">
        <v>661</v>
      </c>
      <c r="C302" t="s">
        <v>296</v>
      </c>
      <c r="D302" t="s">
        <v>297</v>
      </c>
      <c r="E302" t="s">
        <v>898</v>
      </c>
      <c r="F302" s="125" t="s">
        <v>6</v>
      </c>
      <c r="G302" s="125" t="s">
        <v>422</v>
      </c>
      <c r="H302" s="125" t="s">
        <v>423</v>
      </c>
      <c r="I302" s="396">
        <v>690.70700000000011</v>
      </c>
      <c r="J302" s="396">
        <v>56048</v>
      </c>
      <c r="K302" s="396" t="s">
        <v>1390</v>
      </c>
      <c r="L302" s="396">
        <v>7734.6240000000007</v>
      </c>
      <c r="M302" s="416">
        <v>0</v>
      </c>
      <c r="N302" s="415">
        <v>12.323490579503286</v>
      </c>
      <c r="O302" s="415">
        <v>0</v>
      </c>
      <c r="P302" s="398">
        <v>0.13800000000000001</v>
      </c>
      <c r="Q302" s="220" t="s">
        <v>514</v>
      </c>
      <c r="R302" s="125">
        <v>12</v>
      </c>
      <c r="S302" s="125" t="s">
        <v>297</v>
      </c>
    </row>
    <row r="303" spans="1:20" x14ac:dyDescent="0.3">
      <c r="A303" s="125" t="s">
        <v>899</v>
      </c>
      <c r="B303" s="125">
        <v>416</v>
      </c>
      <c r="C303" t="s">
        <v>298</v>
      </c>
      <c r="D303" t="s">
        <v>299</v>
      </c>
      <c r="E303" t="s">
        <v>900</v>
      </c>
      <c r="F303" s="125" t="s">
        <v>14</v>
      </c>
      <c r="G303" s="125" t="s">
        <v>422</v>
      </c>
      <c r="H303" s="125" t="s">
        <v>423</v>
      </c>
      <c r="I303" s="396">
        <v>432.96500000000003</v>
      </c>
      <c r="J303" s="396">
        <v>46448</v>
      </c>
      <c r="K303" s="396" t="s">
        <v>1390</v>
      </c>
      <c r="L303" s="396">
        <v>6409.8240000000005</v>
      </c>
      <c r="M303" s="416">
        <v>0</v>
      </c>
      <c r="N303" s="415">
        <v>9.3214993110575275</v>
      </c>
      <c r="O303" s="415">
        <v>0</v>
      </c>
      <c r="P303" s="398">
        <v>0.13800000000000001</v>
      </c>
      <c r="Q303" s="220" t="s">
        <v>514</v>
      </c>
      <c r="R303" s="125">
        <v>12</v>
      </c>
      <c r="S303" s="125" t="s">
        <v>299</v>
      </c>
    </row>
    <row r="304" spans="1:20" x14ac:dyDescent="0.3">
      <c r="A304" s="125" t="s">
        <v>901</v>
      </c>
      <c r="B304" s="125">
        <v>150</v>
      </c>
      <c r="C304" t="s">
        <v>300</v>
      </c>
      <c r="D304" t="s">
        <v>301</v>
      </c>
      <c r="E304" t="s">
        <v>902</v>
      </c>
      <c r="F304" s="125" t="s">
        <v>5</v>
      </c>
      <c r="G304" s="125" t="s">
        <v>422</v>
      </c>
      <c r="H304" s="125" t="s">
        <v>423</v>
      </c>
      <c r="I304" s="396">
        <v>30208.678</v>
      </c>
      <c r="J304" s="396">
        <v>1933566</v>
      </c>
      <c r="K304" s="396" t="s">
        <v>1390</v>
      </c>
      <c r="L304" s="396">
        <v>266832.10800000001</v>
      </c>
      <c r="M304" s="416">
        <v>3.2100000000000004</v>
      </c>
      <c r="N304" s="417">
        <v>15.623298092746769</v>
      </c>
      <c r="O304" s="415">
        <v>0.20546237938647965</v>
      </c>
      <c r="P304" s="398">
        <v>0.13800000000000001</v>
      </c>
      <c r="Q304" s="220" t="s">
        <v>514</v>
      </c>
      <c r="R304" s="125">
        <v>9</v>
      </c>
      <c r="S304" s="125" t="s">
        <v>167</v>
      </c>
    </row>
    <row r="305" spans="1:20" x14ac:dyDescent="0.3">
      <c r="A305" s="125" t="s">
        <v>901</v>
      </c>
      <c r="B305" s="125">
        <v>150</v>
      </c>
      <c r="C305" t="s">
        <v>300</v>
      </c>
      <c r="D305" t="s">
        <v>301</v>
      </c>
      <c r="E305" t="s">
        <v>902</v>
      </c>
      <c r="F305" s="125" t="s">
        <v>5</v>
      </c>
      <c r="G305" s="125" t="s">
        <v>427</v>
      </c>
      <c r="H305" s="125" t="s">
        <v>428</v>
      </c>
      <c r="I305" s="396">
        <v>2026.2039999999997</v>
      </c>
      <c r="J305" s="396">
        <v>0</v>
      </c>
      <c r="K305" s="396"/>
      <c r="L305" s="396">
        <v>0</v>
      </c>
      <c r="M305" s="416"/>
      <c r="N305" s="415" t="s">
        <v>2108</v>
      </c>
      <c r="O305" s="415" t="s">
        <v>2108</v>
      </c>
      <c r="P305" s="398">
        <v>0</v>
      </c>
      <c r="Q305" s="220" t="s">
        <v>514</v>
      </c>
      <c r="R305" s="125">
        <v>12</v>
      </c>
      <c r="S305" s="125" t="s">
        <v>167</v>
      </c>
    </row>
    <row r="306" spans="1:20" x14ac:dyDescent="0.3">
      <c r="A306" s="125" t="s">
        <v>903</v>
      </c>
      <c r="B306" s="125">
        <v>254</v>
      </c>
      <c r="C306" t="s">
        <v>302</v>
      </c>
      <c r="D306" t="s">
        <v>303</v>
      </c>
      <c r="E306" t="s">
        <v>904</v>
      </c>
      <c r="F306" s="125" t="s">
        <v>10</v>
      </c>
      <c r="G306" s="125" t="s">
        <v>422</v>
      </c>
      <c r="H306" s="125" t="s">
        <v>423</v>
      </c>
      <c r="I306" s="396">
        <v>4260</v>
      </c>
      <c r="J306" s="396">
        <v>319149</v>
      </c>
      <c r="K306" s="396" t="s">
        <v>1390</v>
      </c>
      <c r="L306" s="396">
        <v>44042.562000000005</v>
      </c>
      <c r="M306" s="416">
        <v>0</v>
      </c>
      <c r="N306" s="415">
        <v>13.347997330400533</v>
      </c>
      <c r="O306" s="415">
        <v>0</v>
      </c>
      <c r="P306" s="398">
        <v>0.13800000000000001</v>
      </c>
      <c r="Q306" s="220" t="s">
        <v>514</v>
      </c>
      <c r="R306" s="125">
        <v>12</v>
      </c>
      <c r="S306" s="125" t="s">
        <v>303</v>
      </c>
    </row>
    <row r="307" spans="1:20" x14ac:dyDescent="0.3">
      <c r="A307" s="125" t="s">
        <v>905</v>
      </c>
      <c r="B307" s="125">
        <v>254</v>
      </c>
      <c r="C307" t="s">
        <v>302</v>
      </c>
      <c r="D307" t="s">
        <v>1355</v>
      </c>
      <c r="E307" t="s">
        <v>906</v>
      </c>
      <c r="F307" s="125" t="s">
        <v>10</v>
      </c>
      <c r="G307" s="125" t="s">
        <v>422</v>
      </c>
      <c r="H307" s="125" t="s">
        <v>423</v>
      </c>
      <c r="I307" s="396">
        <v>2161.0000000000005</v>
      </c>
      <c r="J307" s="396">
        <v>265398</v>
      </c>
      <c r="K307" s="396" t="s">
        <v>1390</v>
      </c>
      <c r="L307" s="396">
        <v>36624.924000000006</v>
      </c>
      <c r="M307" s="416">
        <v>0</v>
      </c>
      <c r="N307" s="415">
        <v>8.1424878861182091</v>
      </c>
      <c r="O307" s="415">
        <v>0</v>
      </c>
      <c r="P307" s="398">
        <v>0.13800000000000001</v>
      </c>
      <c r="Q307" s="220" t="s">
        <v>514</v>
      </c>
      <c r="R307" s="125">
        <v>12</v>
      </c>
      <c r="S307" s="125" t="s">
        <v>304</v>
      </c>
    </row>
    <row r="308" spans="1:20" x14ac:dyDescent="0.3">
      <c r="A308" s="125" t="s">
        <v>907</v>
      </c>
      <c r="B308" s="125">
        <v>254</v>
      </c>
      <c r="C308" t="s">
        <v>302</v>
      </c>
      <c r="D308" t="s">
        <v>305</v>
      </c>
      <c r="E308" t="s">
        <v>908</v>
      </c>
      <c r="F308" s="125" t="s">
        <v>10</v>
      </c>
      <c r="G308" s="125" t="s">
        <v>422</v>
      </c>
      <c r="H308" s="125" t="s">
        <v>423</v>
      </c>
      <c r="I308" s="396">
        <v>4655.9219999999996</v>
      </c>
      <c r="J308" s="396">
        <v>343560</v>
      </c>
      <c r="K308" s="396" t="s">
        <v>1390</v>
      </c>
      <c r="L308" s="396">
        <v>47411.280000000006</v>
      </c>
      <c r="M308" s="416">
        <v>0</v>
      </c>
      <c r="N308" s="415">
        <v>13.551990918616836</v>
      </c>
      <c r="O308" s="415">
        <v>0</v>
      </c>
      <c r="P308" s="398">
        <v>0.13800000000000001</v>
      </c>
      <c r="Q308" s="220" t="s">
        <v>514</v>
      </c>
      <c r="R308" s="125">
        <v>12</v>
      </c>
      <c r="S308" s="125" t="s">
        <v>305</v>
      </c>
    </row>
    <row r="309" spans="1:20" x14ac:dyDescent="0.3">
      <c r="A309" s="125" t="s">
        <v>909</v>
      </c>
      <c r="B309" s="125">
        <v>254</v>
      </c>
      <c r="C309" t="s">
        <v>302</v>
      </c>
      <c r="D309" t="s">
        <v>1356</v>
      </c>
      <c r="E309" t="s">
        <v>910</v>
      </c>
      <c r="F309" s="125" t="s">
        <v>10</v>
      </c>
      <c r="G309" s="125" t="s">
        <v>422</v>
      </c>
      <c r="H309" s="125" t="s">
        <v>423</v>
      </c>
      <c r="I309" s="396">
        <v>2663.8820000000001</v>
      </c>
      <c r="J309" s="396">
        <v>208992</v>
      </c>
      <c r="K309" s="396" t="s">
        <v>1390</v>
      </c>
      <c r="L309" s="396">
        <v>28840.896000000001</v>
      </c>
      <c r="M309" s="416">
        <v>0</v>
      </c>
      <c r="N309" s="415">
        <v>12.746334787934467</v>
      </c>
      <c r="O309" s="415">
        <v>0</v>
      </c>
      <c r="P309" s="398">
        <v>0.13800000000000001</v>
      </c>
      <c r="Q309" s="220" t="s">
        <v>514</v>
      </c>
      <c r="R309" s="125">
        <v>12</v>
      </c>
      <c r="S309" s="125" t="s">
        <v>306</v>
      </c>
    </row>
    <row r="310" spans="1:20" x14ac:dyDescent="0.3">
      <c r="A310" s="125" t="s">
        <v>909</v>
      </c>
      <c r="B310" s="125">
        <v>254</v>
      </c>
      <c r="C310" t="s">
        <v>302</v>
      </c>
      <c r="D310" t="s">
        <v>1356</v>
      </c>
      <c r="E310" t="s">
        <v>910</v>
      </c>
      <c r="F310" s="125" t="s">
        <v>10</v>
      </c>
      <c r="G310" s="125" t="s">
        <v>429</v>
      </c>
      <c r="H310" s="125" t="s">
        <v>423</v>
      </c>
      <c r="I310" s="396">
        <v>4665.1180000000004</v>
      </c>
      <c r="J310" s="396">
        <v>50891</v>
      </c>
      <c r="K310" s="396" t="s">
        <v>1021</v>
      </c>
      <c r="L310" s="397">
        <v>50891</v>
      </c>
      <c r="M310" s="416">
        <v>0</v>
      </c>
      <c r="N310" s="415">
        <v>91.668821599103964</v>
      </c>
      <c r="O310" s="415">
        <v>0</v>
      </c>
      <c r="P310" s="398">
        <v>1</v>
      </c>
      <c r="Q310" s="323" t="s">
        <v>549</v>
      </c>
      <c r="R310" s="125">
        <v>12</v>
      </c>
      <c r="S310" s="125" t="s">
        <v>306</v>
      </c>
    </row>
    <row r="311" spans="1:20" x14ac:dyDescent="0.3">
      <c r="A311" s="125" t="s">
        <v>911</v>
      </c>
      <c r="B311" s="125">
        <v>254</v>
      </c>
      <c r="C311" t="s">
        <v>302</v>
      </c>
      <c r="D311" t="s">
        <v>1357</v>
      </c>
      <c r="E311" t="s">
        <v>912</v>
      </c>
      <c r="F311" s="125" t="s">
        <v>10</v>
      </c>
      <c r="G311" s="125" t="s">
        <v>422</v>
      </c>
      <c r="H311" s="125" t="s">
        <v>423</v>
      </c>
      <c r="I311" s="396">
        <v>6468</v>
      </c>
      <c r="J311" s="396">
        <v>511266</v>
      </c>
      <c r="K311" s="396" t="s">
        <v>1390</v>
      </c>
      <c r="L311" s="396">
        <v>70554.707999999999</v>
      </c>
      <c r="M311" s="416"/>
      <c r="N311" s="415">
        <v>12.650948821161586</v>
      </c>
      <c r="O311" s="415"/>
      <c r="P311" s="398">
        <v>0.13800000000000001</v>
      </c>
      <c r="Q311" s="220" t="s">
        <v>549</v>
      </c>
      <c r="R311" s="125">
        <v>12</v>
      </c>
      <c r="S311" s="125" t="s">
        <v>307</v>
      </c>
    </row>
    <row r="312" spans="1:20" x14ac:dyDescent="0.3">
      <c r="A312" s="125" t="s">
        <v>913</v>
      </c>
      <c r="B312" s="125">
        <v>254</v>
      </c>
      <c r="C312" t="s">
        <v>302</v>
      </c>
      <c r="D312" t="s">
        <v>308</v>
      </c>
      <c r="E312" t="s">
        <v>914</v>
      </c>
      <c r="F312" s="125" t="s">
        <v>10</v>
      </c>
      <c r="G312" s="125" t="s">
        <v>422</v>
      </c>
      <c r="H312" s="125" t="s">
        <v>423</v>
      </c>
      <c r="I312" s="396">
        <v>3385.9029999999998</v>
      </c>
      <c r="J312" s="396">
        <v>264084</v>
      </c>
      <c r="K312" s="396" t="s">
        <v>1390</v>
      </c>
      <c r="L312" s="396">
        <v>36443.592000000004</v>
      </c>
      <c r="M312" s="416"/>
      <c r="N312" s="415">
        <v>12.821310643583102</v>
      </c>
      <c r="O312" s="415"/>
      <c r="P312" s="398">
        <v>0.13800000000000001</v>
      </c>
      <c r="Q312" s="220" t="s">
        <v>549</v>
      </c>
      <c r="R312" s="125">
        <v>12</v>
      </c>
      <c r="S312" s="125" t="s">
        <v>308</v>
      </c>
    </row>
    <row r="313" spans="1:20" x14ac:dyDescent="0.3">
      <c r="A313" s="125" t="s">
        <v>915</v>
      </c>
      <c r="B313" s="125">
        <v>254</v>
      </c>
      <c r="C313" t="s">
        <v>302</v>
      </c>
      <c r="D313" t="s">
        <v>309</v>
      </c>
      <c r="E313" t="s">
        <v>916</v>
      </c>
      <c r="F313" s="125" t="s">
        <v>10</v>
      </c>
      <c r="G313" s="125" t="s">
        <v>422</v>
      </c>
      <c r="H313" s="125" t="s">
        <v>423</v>
      </c>
      <c r="I313" s="396">
        <v>7342.9379999999992</v>
      </c>
      <c r="J313" s="396">
        <v>558639</v>
      </c>
      <c r="K313" s="396" t="s">
        <v>1390</v>
      </c>
      <c r="L313" s="396">
        <v>77092.182000000001</v>
      </c>
      <c r="M313" s="416"/>
      <c r="N313" s="415">
        <v>13.144334713473279</v>
      </c>
      <c r="O313" s="415"/>
      <c r="P313" s="398">
        <v>0.13800000000000001</v>
      </c>
      <c r="Q313" s="220" t="s">
        <v>549</v>
      </c>
      <c r="R313" s="125">
        <v>12</v>
      </c>
      <c r="S313" s="125" t="s">
        <v>309</v>
      </c>
    </row>
    <row r="314" spans="1:20" x14ac:dyDescent="0.3">
      <c r="A314" s="125" t="s">
        <v>917</v>
      </c>
      <c r="B314" s="125">
        <v>408</v>
      </c>
      <c r="C314" t="s">
        <v>310</v>
      </c>
      <c r="D314" t="s">
        <v>311</v>
      </c>
      <c r="E314" t="s">
        <v>918</v>
      </c>
      <c r="F314" s="125" t="s">
        <v>9</v>
      </c>
      <c r="G314" s="125" t="s">
        <v>422</v>
      </c>
      <c r="H314" s="125" t="s">
        <v>423</v>
      </c>
      <c r="I314" s="396">
        <v>869.1339999999999</v>
      </c>
      <c r="J314" s="396">
        <v>68773</v>
      </c>
      <c r="K314" s="396" t="s">
        <v>1390</v>
      </c>
      <c r="L314" s="396">
        <v>9490.6740000000009</v>
      </c>
      <c r="M314" s="416">
        <v>0</v>
      </c>
      <c r="N314" s="415">
        <v>12.637721198726243</v>
      </c>
      <c r="O314" s="415">
        <v>0</v>
      </c>
      <c r="P314" s="398">
        <v>0.13800000000000001</v>
      </c>
      <c r="Q314" s="220" t="s">
        <v>514</v>
      </c>
      <c r="R314" s="125">
        <v>12</v>
      </c>
      <c r="S314" s="125" t="s">
        <v>311</v>
      </c>
    </row>
    <row r="315" spans="1:20" x14ac:dyDescent="0.3">
      <c r="A315" s="125" t="s">
        <v>919</v>
      </c>
      <c r="B315" s="125">
        <v>45</v>
      </c>
      <c r="C315" t="s">
        <v>312</v>
      </c>
      <c r="D315" t="s">
        <v>921</v>
      </c>
      <c r="E315" t="s">
        <v>920</v>
      </c>
      <c r="F315" s="125" t="s">
        <v>6</v>
      </c>
      <c r="G315" s="125" t="s">
        <v>422</v>
      </c>
      <c r="H315" s="125" t="s">
        <v>423</v>
      </c>
      <c r="I315" s="396">
        <v>19099.985999999997</v>
      </c>
      <c r="J315" s="396">
        <v>1278397</v>
      </c>
      <c r="K315" s="396" t="s">
        <v>1390</v>
      </c>
      <c r="L315" s="396">
        <v>176418.78600000002</v>
      </c>
      <c r="M315" s="416">
        <v>2.5016666666666665</v>
      </c>
      <c r="N315" s="417">
        <v>14.940574797969642</v>
      </c>
      <c r="O315" s="415">
        <v>0.16744112596033667</v>
      </c>
      <c r="P315" s="398">
        <v>0.13800000000000001</v>
      </c>
      <c r="Q315" s="220" t="s">
        <v>514</v>
      </c>
      <c r="R315" s="125">
        <v>12</v>
      </c>
      <c r="S315" s="125" t="s">
        <v>921</v>
      </c>
    </row>
    <row r="316" spans="1:20" x14ac:dyDescent="0.3">
      <c r="A316" s="125" t="s">
        <v>922</v>
      </c>
      <c r="B316" s="125">
        <v>357</v>
      </c>
      <c r="C316" t="s">
        <v>314</v>
      </c>
      <c r="D316" t="s">
        <v>315</v>
      </c>
      <c r="E316" t="s">
        <v>923</v>
      </c>
      <c r="F316" s="125" t="s">
        <v>8</v>
      </c>
      <c r="G316" s="125" t="s">
        <v>424</v>
      </c>
      <c r="H316" s="125" t="s">
        <v>425</v>
      </c>
      <c r="I316" s="396"/>
      <c r="J316" s="396"/>
      <c r="K316" s="396"/>
      <c r="L316" s="396"/>
      <c r="M316" s="416"/>
      <c r="N316" s="415"/>
      <c r="O316" s="415"/>
      <c r="P316" s="398"/>
      <c r="Q316" s="220"/>
      <c r="T316" t="s">
        <v>2126</v>
      </c>
    </row>
    <row r="317" spans="1:20" x14ac:dyDescent="0.3">
      <c r="A317" s="125" t="s">
        <v>922</v>
      </c>
      <c r="B317" s="125">
        <v>357</v>
      </c>
      <c r="C317" t="s">
        <v>314</v>
      </c>
      <c r="D317" t="s">
        <v>315</v>
      </c>
      <c r="E317" t="s">
        <v>923</v>
      </c>
      <c r="F317" s="125" t="s">
        <v>8</v>
      </c>
      <c r="G317" s="125" t="s">
        <v>422</v>
      </c>
      <c r="H317" s="125" t="s">
        <v>423</v>
      </c>
      <c r="I317" s="396">
        <v>668.29</v>
      </c>
      <c r="J317" s="396">
        <v>52418</v>
      </c>
      <c r="K317" s="396" t="s">
        <v>1390</v>
      </c>
      <c r="L317" s="396">
        <v>7233.6840000000002</v>
      </c>
      <c r="M317" s="416">
        <v>0</v>
      </c>
      <c r="N317" s="415">
        <v>12.749246442061887</v>
      </c>
      <c r="O317" s="415">
        <v>0</v>
      </c>
      <c r="P317" s="398">
        <v>0.13800000000000001</v>
      </c>
      <c r="Q317" s="220" t="s">
        <v>514</v>
      </c>
      <c r="R317" s="125">
        <v>12</v>
      </c>
      <c r="S317" s="125" t="s">
        <v>315</v>
      </c>
    </row>
    <row r="318" spans="1:20" x14ac:dyDescent="0.3">
      <c r="A318" s="125" t="s">
        <v>924</v>
      </c>
      <c r="B318" s="125">
        <v>662</v>
      </c>
      <c r="C318" t="s">
        <v>316</v>
      </c>
      <c r="D318" t="s">
        <v>317</v>
      </c>
      <c r="E318" t="s">
        <v>925</v>
      </c>
      <c r="F318" s="125" t="s">
        <v>6</v>
      </c>
      <c r="G318" s="125" t="s">
        <v>422</v>
      </c>
      <c r="H318" s="125" t="s">
        <v>423</v>
      </c>
      <c r="I318" s="396">
        <v>209.35899999999995</v>
      </c>
      <c r="J318" s="396">
        <v>19286</v>
      </c>
      <c r="K318" s="396" t="s">
        <v>1390</v>
      </c>
      <c r="L318" s="396">
        <v>2661.4680000000003</v>
      </c>
      <c r="M318" s="416">
        <v>3.1666666666666665</v>
      </c>
      <c r="N318" s="415">
        <v>10.855491029762518</v>
      </c>
      <c r="O318" s="415">
        <v>0.29171104816766108</v>
      </c>
      <c r="P318" s="398">
        <v>0.13800000000000001</v>
      </c>
      <c r="Q318" s="220" t="s">
        <v>514</v>
      </c>
      <c r="R318" s="125">
        <v>12</v>
      </c>
      <c r="S318" s="125" t="s">
        <v>317</v>
      </c>
    </row>
    <row r="319" spans="1:20" x14ac:dyDescent="0.3">
      <c r="A319" s="125" t="s">
        <v>926</v>
      </c>
      <c r="B319" s="125">
        <v>24</v>
      </c>
      <c r="C319" t="s">
        <v>318</v>
      </c>
      <c r="D319" t="s">
        <v>319</v>
      </c>
      <c r="E319" t="s">
        <v>927</v>
      </c>
      <c r="F319" s="125" t="s">
        <v>13</v>
      </c>
      <c r="G319" s="125" t="s">
        <v>424</v>
      </c>
      <c r="H319" s="125" t="s">
        <v>425</v>
      </c>
      <c r="I319" s="396">
        <v>880.99999999999989</v>
      </c>
      <c r="J319" s="396">
        <v>0</v>
      </c>
      <c r="K319" s="396" t="s">
        <v>472</v>
      </c>
      <c r="L319" s="396">
        <v>0</v>
      </c>
      <c r="M319" s="416"/>
      <c r="N319" s="417" t="s">
        <v>2108</v>
      </c>
      <c r="O319" s="415"/>
      <c r="P319" s="398">
        <v>0</v>
      </c>
      <c r="Q319" s="220" t="s">
        <v>549</v>
      </c>
      <c r="R319" s="125">
        <v>12</v>
      </c>
      <c r="S319" s="125" t="s">
        <v>319</v>
      </c>
    </row>
    <row r="320" spans="1:20" x14ac:dyDescent="0.3">
      <c r="A320" s="125" t="s">
        <v>926</v>
      </c>
      <c r="B320" s="125">
        <v>24</v>
      </c>
      <c r="C320" t="s">
        <v>318</v>
      </c>
      <c r="D320" t="s">
        <v>319</v>
      </c>
      <c r="E320" t="s">
        <v>927</v>
      </c>
      <c r="F320" s="125" t="s">
        <v>13</v>
      </c>
      <c r="G320" s="125" t="s">
        <v>422</v>
      </c>
      <c r="H320" s="125" t="s">
        <v>423</v>
      </c>
      <c r="I320" s="396">
        <v>419.99999999999994</v>
      </c>
      <c r="J320" s="396">
        <v>38598</v>
      </c>
      <c r="K320" s="396" t="s">
        <v>1390</v>
      </c>
      <c r="L320" s="396">
        <v>5326.5240000000003</v>
      </c>
      <c r="M320" s="416"/>
      <c r="N320" s="417">
        <v>10.881392818280739</v>
      </c>
      <c r="O320" s="415"/>
      <c r="P320" s="398">
        <v>0.13800000000000001</v>
      </c>
      <c r="Q320" s="220" t="s">
        <v>549</v>
      </c>
      <c r="R320" s="125">
        <v>12</v>
      </c>
      <c r="S320" s="125" t="s">
        <v>319</v>
      </c>
    </row>
    <row r="321" spans="1:20" x14ac:dyDescent="0.3">
      <c r="A321" s="125" t="s">
        <v>928</v>
      </c>
      <c r="B321" s="125">
        <v>212</v>
      </c>
      <c r="C321" t="s">
        <v>929</v>
      </c>
      <c r="D321" t="s">
        <v>322</v>
      </c>
      <c r="E321" t="s">
        <v>825</v>
      </c>
      <c r="F321" s="125" t="s">
        <v>13</v>
      </c>
      <c r="G321" s="125" t="s">
        <v>424</v>
      </c>
      <c r="H321" s="125" t="s">
        <v>425</v>
      </c>
      <c r="I321" s="396">
        <v>13520</v>
      </c>
      <c r="J321" s="396">
        <v>0</v>
      </c>
      <c r="K321" s="396"/>
      <c r="L321" s="396">
        <v>0</v>
      </c>
      <c r="M321" s="416">
        <v>0</v>
      </c>
      <c r="N321" s="417" t="s">
        <v>2108</v>
      </c>
      <c r="O321" s="415" t="s">
        <v>2108</v>
      </c>
      <c r="P321" s="398">
        <v>0</v>
      </c>
      <c r="Q321" s="220" t="s">
        <v>514</v>
      </c>
      <c r="R321" s="125">
        <v>12</v>
      </c>
      <c r="S321" s="125" t="s">
        <v>930</v>
      </c>
    </row>
    <row r="322" spans="1:20" x14ac:dyDescent="0.3">
      <c r="A322" s="125" t="s">
        <v>928</v>
      </c>
      <c r="B322" s="125">
        <v>212</v>
      </c>
      <c r="C322" t="s">
        <v>929</v>
      </c>
      <c r="D322" t="s">
        <v>322</v>
      </c>
      <c r="E322" t="s">
        <v>825</v>
      </c>
      <c r="F322" s="125" t="s">
        <v>13</v>
      </c>
      <c r="G322" s="125" t="s">
        <v>422</v>
      </c>
      <c r="H322" s="125" t="s">
        <v>423</v>
      </c>
      <c r="I322" s="396">
        <v>863.37999999999988</v>
      </c>
      <c r="J322" s="396">
        <v>65520</v>
      </c>
      <c r="K322" s="396" t="s">
        <v>1390</v>
      </c>
      <c r="L322" s="396">
        <v>9041.76</v>
      </c>
      <c r="M322" s="416"/>
      <c r="N322" s="417">
        <v>13.177350427350426</v>
      </c>
      <c r="O322" s="415"/>
      <c r="P322" s="398">
        <v>0.13800000000000001</v>
      </c>
      <c r="Q322" s="220" t="s">
        <v>549</v>
      </c>
      <c r="R322" s="125">
        <v>12</v>
      </c>
      <c r="S322" s="125" t="s">
        <v>930</v>
      </c>
    </row>
    <row r="323" spans="1:20" x14ac:dyDescent="0.3">
      <c r="A323" s="125" t="s">
        <v>931</v>
      </c>
      <c r="B323" s="125">
        <v>425</v>
      </c>
      <c r="C323" t="s">
        <v>323</v>
      </c>
      <c r="D323" t="s">
        <v>324</v>
      </c>
      <c r="E323" t="s">
        <v>932</v>
      </c>
      <c r="F323" s="125" t="s">
        <v>6</v>
      </c>
      <c r="G323" s="125" t="s">
        <v>422</v>
      </c>
      <c r="H323" s="125" t="s">
        <v>423</v>
      </c>
      <c r="I323" s="396">
        <v>462.36</v>
      </c>
      <c r="J323" s="396">
        <v>45950</v>
      </c>
      <c r="K323" s="396" t="s">
        <v>1390</v>
      </c>
      <c r="L323" s="396">
        <v>6341.1</v>
      </c>
      <c r="M323" s="416"/>
      <c r="N323" s="415">
        <v>10.062241566920566</v>
      </c>
      <c r="O323" s="415"/>
      <c r="P323" s="398">
        <v>0.13800000000000001</v>
      </c>
      <c r="Q323" s="220" t="s">
        <v>549</v>
      </c>
      <c r="R323" s="125">
        <v>12</v>
      </c>
      <c r="S323" s="125" t="s">
        <v>324</v>
      </c>
    </row>
    <row r="324" spans="1:20" x14ac:dyDescent="0.3">
      <c r="A324" s="125" t="s">
        <v>931</v>
      </c>
      <c r="B324" s="125">
        <v>425</v>
      </c>
      <c r="C324" t="s">
        <v>323</v>
      </c>
      <c r="D324" t="s">
        <v>324</v>
      </c>
      <c r="E324" t="s">
        <v>932</v>
      </c>
      <c r="F324" s="125" t="s">
        <v>6</v>
      </c>
      <c r="G324" s="125" t="s">
        <v>427</v>
      </c>
      <c r="H324" s="125" t="s">
        <v>428</v>
      </c>
      <c r="I324" s="396"/>
      <c r="J324" s="396"/>
      <c r="K324" s="396"/>
      <c r="L324" s="396"/>
      <c r="M324" s="416"/>
      <c r="N324" s="415"/>
      <c r="O324" s="415"/>
      <c r="P324" s="398"/>
      <c r="Q324" s="220"/>
      <c r="T324" t="s">
        <v>2126</v>
      </c>
    </row>
    <row r="325" spans="1:20" x14ac:dyDescent="0.3">
      <c r="A325" s="125" t="s">
        <v>1273</v>
      </c>
      <c r="C325" t="s">
        <v>325</v>
      </c>
      <c r="D325" t="s">
        <v>326</v>
      </c>
      <c r="E325" t="s">
        <v>1274</v>
      </c>
      <c r="F325" s="125" t="s">
        <v>9</v>
      </c>
      <c r="G325" s="125" t="s">
        <v>422</v>
      </c>
      <c r="H325" s="125" t="s">
        <v>423</v>
      </c>
      <c r="I325" s="396"/>
      <c r="J325" s="396"/>
      <c r="K325" s="396"/>
      <c r="L325" s="396"/>
      <c r="M325" s="416"/>
      <c r="N325" s="415"/>
      <c r="O325" s="415"/>
      <c r="P325" s="398"/>
      <c r="Q325" s="220"/>
      <c r="T325" t="s">
        <v>2126</v>
      </c>
    </row>
    <row r="326" spans="1:20" x14ac:dyDescent="0.3">
      <c r="A326" s="125" t="s">
        <v>933</v>
      </c>
      <c r="B326" s="125">
        <v>399</v>
      </c>
      <c r="C326" t="s">
        <v>327</v>
      </c>
      <c r="D326" t="s">
        <v>328</v>
      </c>
      <c r="E326" t="s">
        <v>934</v>
      </c>
      <c r="F326" s="125" t="s">
        <v>6</v>
      </c>
      <c r="G326" s="125" t="s">
        <v>422</v>
      </c>
      <c r="H326" s="125" t="s">
        <v>423</v>
      </c>
      <c r="I326" s="396">
        <v>621.92600000000004</v>
      </c>
      <c r="J326" s="396">
        <v>51504</v>
      </c>
      <c r="K326" s="396" t="s">
        <v>1390</v>
      </c>
      <c r="L326" s="396">
        <v>7107.5520000000006</v>
      </c>
      <c r="M326" s="416"/>
      <c r="N326" s="415">
        <v>12.075295122708916</v>
      </c>
      <c r="O326" s="415"/>
      <c r="P326" s="398">
        <v>0.13800000000000001</v>
      </c>
      <c r="Q326" s="220" t="s">
        <v>549</v>
      </c>
      <c r="R326" s="125">
        <v>12</v>
      </c>
      <c r="S326" s="125" t="s">
        <v>328</v>
      </c>
    </row>
    <row r="327" spans="1:20" x14ac:dyDescent="0.3">
      <c r="A327" s="125" t="s">
        <v>933</v>
      </c>
      <c r="B327" s="125">
        <v>399</v>
      </c>
      <c r="C327" t="s">
        <v>327</v>
      </c>
      <c r="D327" t="s">
        <v>328</v>
      </c>
      <c r="E327" t="s">
        <v>934</v>
      </c>
      <c r="F327" s="125" t="s">
        <v>6</v>
      </c>
      <c r="G327" s="125" t="s">
        <v>427</v>
      </c>
      <c r="H327" s="125" t="s">
        <v>428</v>
      </c>
      <c r="I327" s="396"/>
      <c r="J327" s="396"/>
      <c r="K327" s="396"/>
      <c r="L327" s="396"/>
      <c r="M327" s="416"/>
      <c r="N327" s="415"/>
      <c r="O327" s="415"/>
      <c r="P327" s="398"/>
      <c r="Q327" s="220"/>
      <c r="T327" t="s">
        <v>2126</v>
      </c>
    </row>
    <row r="328" spans="1:20" x14ac:dyDescent="0.3">
      <c r="A328" s="125" t="s">
        <v>935</v>
      </c>
      <c r="B328" s="125">
        <v>395</v>
      </c>
      <c r="C328" t="s">
        <v>329</v>
      </c>
      <c r="D328" t="s">
        <v>330</v>
      </c>
      <c r="E328" t="s">
        <v>936</v>
      </c>
      <c r="F328" s="125" t="s">
        <v>9</v>
      </c>
      <c r="G328" s="125" t="s">
        <v>422</v>
      </c>
      <c r="H328" s="125" t="s">
        <v>423</v>
      </c>
      <c r="I328" s="396">
        <v>816.76</v>
      </c>
      <c r="J328" s="396">
        <v>68368</v>
      </c>
      <c r="K328" s="396" t="s">
        <v>1390</v>
      </c>
      <c r="L328" s="396">
        <v>9434.7840000000015</v>
      </c>
      <c r="M328" s="416">
        <v>0</v>
      </c>
      <c r="N328" s="415">
        <v>11.94652468991341</v>
      </c>
      <c r="O328" s="415">
        <v>0</v>
      </c>
      <c r="P328" s="398">
        <v>0.13800000000000001</v>
      </c>
      <c r="Q328" s="220" t="s">
        <v>514</v>
      </c>
      <c r="R328" s="125">
        <v>12</v>
      </c>
      <c r="S328" s="125" t="s">
        <v>330</v>
      </c>
    </row>
    <row r="329" spans="1:20" x14ac:dyDescent="0.3">
      <c r="A329" s="125" t="s">
        <v>935</v>
      </c>
      <c r="B329" s="125">
        <v>395</v>
      </c>
      <c r="C329" t="s">
        <v>329</v>
      </c>
      <c r="D329" t="s">
        <v>330</v>
      </c>
      <c r="E329" t="s">
        <v>936</v>
      </c>
      <c r="F329" s="125" t="s">
        <v>9</v>
      </c>
      <c r="G329" s="125" t="s">
        <v>427</v>
      </c>
      <c r="H329" s="125" t="s">
        <v>428</v>
      </c>
      <c r="I329" s="396">
        <v>632.35899999999992</v>
      </c>
      <c r="J329" s="396">
        <v>0</v>
      </c>
      <c r="K329" s="396"/>
      <c r="L329" s="396">
        <v>0</v>
      </c>
      <c r="M329" s="416">
        <v>0</v>
      </c>
      <c r="N329" s="415" t="s">
        <v>2108</v>
      </c>
      <c r="O329" s="415" t="s">
        <v>2108</v>
      </c>
      <c r="P329" s="398">
        <v>0</v>
      </c>
      <c r="Q329" s="220" t="s">
        <v>514</v>
      </c>
      <c r="R329" s="125">
        <v>12</v>
      </c>
      <c r="S329" s="125" t="s">
        <v>330</v>
      </c>
    </row>
    <row r="330" spans="1:20" x14ac:dyDescent="0.3">
      <c r="A330" s="125" t="s">
        <v>937</v>
      </c>
      <c r="B330" s="125">
        <v>759</v>
      </c>
      <c r="C330" t="s">
        <v>331</v>
      </c>
      <c r="D330" t="s">
        <v>332</v>
      </c>
      <c r="E330" t="s">
        <v>938</v>
      </c>
      <c r="F330" s="125" t="s">
        <v>14</v>
      </c>
      <c r="G330" s="125" t="s">
        <v>422</v>
      </c>
      <c r="H330" s="125" t="s">
        <v>423</v>
      </c>
      <c r="I330" s="396">
        <v>122.72999999999999</v>
      </c>
      <c r="J330" s="396">
        <v>13295</v>
      </c>
      <c r="K330" s="396" t="s">
        <v>1390</v>
      </c>
      <c r="L330" s="396">
        <v>1834.7100000000003</v>
      </c>
      <c r="M330" s="416">
        <v>0</v>
      </c>
      <c r="N330" s="415">
        <v>9.2312899586310628</v>
      </c>
      <c r="O330" s="415">
        <v>0</v>
      </c>
      <c r="P330" s="398">
        <v>0.13800000000000001</v>
      </c>
      <c r="Q330" s="220" t="s">
        <v>514</v>
      </c>
      <c r="R330" s="125">
        <v>12</v>
      </c>
      <c r="S330" s="125" t="s">
        <v>332</v>
      </c>
    </row>
    <row r="331" spans="1:20" x14ac:dyDescent="0.3">
      <c r="A331" s="125" t="s">
        <v>939</v>
      </c>
      <c r="B331" s="125">
        <v>364</v>
      </c>
      <c r="C331" t="s">
        <v>333</v>
      </c>
      <c r="D331" t="s">
        <v>334</v>
      </c>
      <c r="E331" t="s">
        <v>940</v>
      </c>
      <c r="F331" s="125" t="s">
        <v>14</v>
      </c>
      <c r="G331" s="125" t="s">
        <v>422</v>
      </c>
      <c r="H331" s="125" t="s">
        <v>423</v>
      </c>
      <c r="I331" s="396">
        <v>679.3610000000001</v>
      </c>
      <c r="J331" s="396">
        <v>57921</v>
      </c>
      <c r="K331" s="396" t="s">
        <v>1390</v>
      </c>
      <c r="L331" s="396">
        <v>7993.0980000000009</v>
      </c>
      <c r="M331" s="416">
        <v>0</v>
      </c>
      <c r="N331" s="415">
        <v>11.72909652802956</v>
      </c>
      <c r="O331" s="415">
        <v>0</v>
      </c>
      <c r="P331" s="398">
        <v>0.13800000000000001</v>
      </c>
      <c r="Q331" s="220" t="s">
        <v>514</v>
      </c>
      <c r="R331" s="125">
        <v>12</v>
      </c>
      <c r="S331" s="125" t="s">
        <v>334</v>
      </c>
    </row>
    <row r="332" spans="1:20" x14ac:dyDescent="0.3">
      <c r="A332" s="125" t="s">
        <v>941</v>
      </c>
      <c r="B332" s="125">
        <v>410</v>
      </c>
      <c r="C332" t="s">
        <v>335</v>
      </c>
      <c r="D332" t="s">
        <v>336</v>
      </c>
      <c r="E332" t="s">
        <v>942</v>
      </c>
      <c r="F332" s="125" t="s">
        <v>4</v>
      </c>
      <c r="G332" s="125" t="s">
        <v>422</v>
      </c>
      <c r="H332" s="125" t="s">
        <v>423</v>
      </c>
      <c r="I332" s="396">
        <v>478.38200000000001</v>
      </c>
      <c r="J332" s="396">
        <v>43088</v>
      </c>
      <c r="K332" s="396" t="s">
        <v>1390</v>
      </c>
      <c r="L332" s="396">
        <v>5946.1440000000002</v>
      </c>
      <c r="M332" s="416">
        <v>0</v>
      </c>
      <c r="N332" s="417">
        <v>11.10244151503899</v>
      </c>
      <c r="O332" s="415">
        <v>0</v>
      </c>
      <c r="P332" s="398">
        <v>0.13800000000000001</v>
      </c>
      <c r="Q332" s="220" t="s">
        <v>514</v>
      </c>
      <c r="R332" s="125">
        <v>12</v>
      </c>
      <c r="S332" s="125" t="s">
        <v>336</v>
      </c>
    </row>
    <row r="333" spans="1:20" x14ac:dyDescent="0.3">
      <c r="A333" s="125" t="s">
        <v>941</v>
      </c>
      <c r="B333" s="125">
        <v>410</v>
      </c>
      <c r="C333" t="s">
        <v>335</v>
      </c>
      <c r="D333" t="s">
        <v>336</v>
      </c>
      <c r="E333" t="s">
        <v>942</v>
      </c>
      <c r="F333" s="125" t="s">
        <v>4</v>
      </c>
      <c r="G333" s="125" t="s">
        <v>427</v>
      </c>
      <c r="H333" s="125" t="s">
        <v>428</v>
      </c>
      <c r="I333" s="396"/>
      <c r="J333" s="396"/>
      <c r="K333" s="396"/>
      <c r="L333" s="396"/>
      <c r="M333" s="416"/>
      <c r="N333" s="415"/>
      <c r="O333" s="415"/>
      <c r="P333" s="398"/>
      <c r="Q333" s="220"/>
      <c r="T333" t="s">
        <v>2126</v>
      </c>
    </row>
    <row r="334" spans="1:20" x14ac:dyDescent="0.3">
      <c r="A334" s="125" t="s">
        <v>943</v>
      </c>
      <c r="B334" s="125">
        <v>339</v>
      </c>
      <c r="C334" t="s">
        <v>337</v>
      </c>
      <c r="D334" t="s">
        <v>338</v>
      </c>
      <c r="E334" t="s">
        <v>944</v>
      </c>
      <c r="F334" s="125" t="s">
        <v>4</v>
      </c>
      <c r="G334" s="125" t="s">
        <v>422</v>
      </c>
      <c r="H334" s="125" t="s">
        <v>423</v>
      </c>
      <c r="I334" s="396">
        <v>3305.16</v>
      </c>
      <c r="J334" s="396">
        <v>243700</v>
      </c>
      <c r="K334" s="396" t="s">
        <v>1390</v>
      </c>
      <c r="L334" s="396">
        <v>33630.600000000006</v>
      </c>
      <c r="M334" s="416">
        <v>0</v>
      </c>
      <c r="N334" s="415">
        <v>13.562412802626179</v>
      </c>
      <c r="O334" s="415">
        <v>0</v>
      </c>
      <c r="P334" s="398">
        <v>0.13800000000000001</v>
      </c>
      <c r="Q334" s="220" t="s">
        <v>514</v>
      </c>
      <c r="R334" s="125">
        <v>12</v>
      </c>
      <c r="S334" s="125" t="s">
        <v>338</v>
      </c>
    </row>
    <row r="335" spans="1:20" x14ac:dyDescent="0.3">
      <c r="A335" s="125" t="s">
        <v>943</v>
      </c>
      <c r="B335" s="125">
        <v>339</v>
      </c>
      <c r="C335" t="s">
        <v>337</v>
      </c>
      <c r="D335" t="s">
        <v>338</v>
      </c>
      <c r="E335" t="s">
        <v>944</v>
      </c>
      <c r="F335" s="125" t="s">
        <v>4</v>
      </c>
      <c r="G335" s="125" t="s">
        <v>427</v>
      </c>
      <c r="H335" s="125" t="s">
        <v>428</v>
      </c>
      <c r="I335" s="396"/>
      <c r="J335" s="396"/>
      <c r="K335" s="396"/>
      <c r="L335" s="396"/>
      <c r="M335" s="416"/>
      <c r="N335" s="415"/>
      <c r="O335" s="415"/>
      <c r="P335" s="398"/>
      <c r="Q335" s="220"/>
      <c r="T335" t="s">
        <v>2126</v>
      </c>
    </row>
    <row r="336" spans="1:20" x14ac:dyDescent="0.3">
      <c r="A336" s="125" t="s">
        <v>744</v>
      </c>
      <c r="B336" s="125">
        <v>108</v>
      </c>
      <c r="C336" t="s">
        <v>745</v>
      </c>
      <c r="D336" t="s">
        <v>1359</v>
      </c>
      <c r="E336" t="s">
        <v>561</v>
      </c>
      <c r="F336" s="125" t="s">
        <v>12</v>
      </c>
      <c r="G336" s="125" t="s">
        <v>422</v>
      </c>
      <c r="H336" s="125" t="s">
        <v>423</v>
      </c>
      <c r="I336" s="396">
        <v>334.99999999999994</v>
      </c>
      <c r="J336" s="396">
        <v>26502</v>
      </c>
      <c r="K336" s="396" t="s">
        <v>1390</v>
      </c>
      <c r="L336" s="396">
        <v>3657.2760000000003</v>
      </c>
      <c r="M336" s="416">
        <v>2.2858333333333336</v>
      </c>
      <c r="N336" s="417">
        <v>12.640555429778882</v>
      </c>
      <c r="O336" s="415">
        <v>0.18083329850746274</v>
      </c>
      <c r="P336" s="398">
        <v>0.13800000000000001</v>
      </c>
      <c r="Q336" s="220" t="s">
        <v>514</v>
      </c>
      <c r="R336" s="125">
        <v>12</v>
      </c>
      <c r="S336" s="125">
        <v>0</v>
      </c>
    </row>
    <row r="337" spans="1:20" x14ac:dyDescent="0.3">
      <c r="A337" s="125" t="s">
        <v>945</v>
      </c>
      <c r="B337" s="125">
        <v>100</v>
      </c>
      <c r="C337" t="s">
        <v>1360</v>
      </c>
      <c r="D337" t="s">
        <v>946</v>
      </c>
      <c r="E337" t="s">
        <v>947</v>
      </c>
      <c r="F337" s="125" t="s">
        <v>13</v>
      </c>
      <c r="G337" s="125" t="s">
        <v>424</v>
      </c>
      <c r="H337" s="125" t="s">
        <v>425</v>
      </c>
      <c r="I337" s="396">
        <v>77837.999999999985</v>
      </c>
      <c r="J337" s="396">
        <v>0</v>
      </c>
      <c r="K337" s="396"/>
      <c r="L337" s="396">
        <v>0</v>
      </c>
      <c r="M337" s="416"/>
      <c r="N337" s="417" t="s">
        <v>2108</v>
      </c>
      <c r="O337" s="415" t="s">
        <v>2108</v>
      </c>
      <c r="P337" s="398">
        <v>0</v>
      </c>
      <c r="Q337" s="220" t="s">
        <v>514</v>
      </c>
      <c r="R337" s="125">
        <v>8</v>
      </c>
      <c r="S337" s="125" t="s">
        <v>342</v>
      </c>
    </row>
    <row r="338" spans="1:20" x14ac:dyDescent="0.3">
      <c r="A338" s="125" t="s">
        <v>948</v>
      </c>
      <c r="B338" s="125">
        <v>100</v>
      </c>
      <c r="C338" t="s">
        <v>1360</v>
      </c>
      <c r="D338" t="s">
        <v>343</v>
      </c>
      <c r="E338" t="s">
        <v>947</v>
      </c>
      <c r="F338" s="125" t="s">
        <v>13</v>
      </c>
      <c r="G338" s="125" t="s">
        <v>424</v>
      </c>
      <c r="H338" s="125" t="s">
        <v>425</v>
      </c>
      <c r="I338" s="396">
        <v>41549.999999999993</v>
      </c>
      <c r="J338" s="396">
        <v>0</v>
      </c>
      <c r="K338" s="396"/>
      <c r="L338" s="396">
        <v>0</v>
      </c>
      <c r="M338" s="416"/>
      <c r="N338" s="417" t="s">
        <v>2108</v>
      </c>
      <c r="O338" s="415" t="s">
        <v>2108</v>
      </c>
      <c r="P338" s="398">
        <v>0</v>
      </c>
      <c r="Q338" s="220" t="s">
        <v>514</v>
      </c>
      <c r="R338" s="125">
        <v>3</v>
      </c>
      <c r="S338" s="125" t="s">
        <v>342</v>
      </c>
    </row>
    <row r="339" spans="1:20" x14ac:dyDescent="0.3">
      <c r="A339" s="125" t="s">
        <v>949</v>
      </c>
      <c r="B339" s="125">
        <v>100</v>
      </c>
      <c r="C339" t="s">
        <v>1360</v>
      </c>
      <c r="D339" t="s">
        <v>344</v>
      </c>
      <c r="E339" t="s">
        <v>947</v>
      </c>
      <c r="F339" s="125" t="s">
        <v>13</v>
      </c>
      <c r="G339" s="125" t="s">
        <v>422</v>
      </c>
      <c r="H339" s="125" t="s">
        <v>423</v>
      </c>
      <c r="I339" s="396">
        <v>-795.00000000000011</v>
      </c>
      <c r="J339" s="396">
        <v>14826</v>
      </c>
      <c r="K339" s="396" t="s">
        <v>1390</v>
      </c>
      <c r="L339" s="396">
        <v>2045.9880000000003</v>
      </c>
      <c r="M339" s="416">
        <v>3.6541666666666672</v>
      </c>
      <c r="N339" s="417">
        <v>-53.622015378389321</v>
      </c>
      <c r="O339" s="415">
        <v>-6.8146761006289316E-2</v>
      </c>
      <c r="P339" s="398">
        <v>0.13800000000000001</v>
      </c>
      <c r="Q339" s="220" t="s">
        <v>514</v>
      </c>
      <c r="R339" s="125">
        <v>12</v>
      </c>
      <c r="S339" s="125" t="s">
        <v>342</v>
      </c>
    </row>
    <row r="340" spans="1:20" x14ac:dyDescent="0.3">
      <c r="A340" s="125" t="s">
        <v>951</v>
      </c>
      <c r="B340" s="125">
        <v>0</v>
      </c>
      <c r="C340" t="s">
        <v>345</v>
      </c>
      <c r="D340" t="s">
        <v>952</v>
      </c>
      <c r="E340" t="s">
        <v>825</v>
      </c>
      <c r="F340" s="125" t="s">
        <v>13</v>
      </c>
      <c r="G340" s="125" t="s">
        <v>424</v>
      </c>
      <c r="H340" s="125" t="s">
        <v>425</v>
      </c>
      <c r="I340" s="396">
        <v>88071</v>
      </c>
      <c r="J340" s="396">
        <v>0</v>
      </c>
      <c r="K340" s="396"/>
      <c r="L340" s="396">
        <v>0</v>
      </c>
      <c r="M340" s="416"/>
      <c r="N340" s="417" t="s">
        <v>2108</v>
      </c>
      <c r="O340" s="415" t="s">
        <v>2108</v>
      </c>
      <c r="P340" s="398">
        <v>0</v>
      </c>
      <c r="Q340" s="220" t="s">
        <v>514</v>
      </c>
      <c r="R340" s="125">
        <v>2</v>
      </c>
      <c r="S340" s="125" t="s">
        <v>930</v>
      </c>
    </row>
    <row r="341" spans="1:20" x14ac:dyDescent="0.3">
      <c r="A341" s="125" t="s">
        <v>953</v>
      </c>
      <c r="B341" s="125">
        <v>709</v>
      </c>
      <c r="C341" t="s">
        <v>346</v>
      </c>
      <c r="D341" t="s">
        <v>347</v>
      </c>
      <c r="E341" t="s">
        <v>954</v>
      </c>
      <c r="F341" s="125" t="s">
        <v>14</v>
      </c>
      <c r="G341" s="125" t="s">
        <v>422</v>
      </c>
      <c r="H341" s="125" t="s">
        <v>423</v>
      </c>
      <c r="I341" s="396"/>
      <c r="J341" s="396"/>
      <c r="K341" s="396"/>
      <c r="L341" s="396"/>
      <c r="M341" s="416"/>
      <c r="N341" s="415"/>
      <c r="O341" s="415"/>
      <c r="P341" s="398"/>
      <c r="Q341" s="220"/>
      <c r="T341" t="s">
        <v>2126</v>
      </c>
    </row>
    <row r="342" spans="1:20" x14ac:dyDescent="0.3">
      <c r="A342" s="125" t="s">
        <v>955</v>
      </c>
      <c r="B342" s="125">
        <v>394</v>
      </c>
      <c r="C342" t="s">
        <v>348</v>
      </c>
      <c r="D342" t="s">
        <v>349</v>
      </c>
      <c r="E342" t="s">
        <v>956</v>
      </c>
      <c r="F342" s="125" t="s">
        <v>14</v>
      </c>
      <c r="G342" s="125" t="s">
        <v>422</v>
      </c>
      <c r="H342" s="125" t="s">
        <v>423</v>
      </c>
      <c r="I342" s="396">
        <v>60.649999999999991</v>
      </c>
      <c r="J342" s="396">
        <v>6344</v>
      </c>
      <c r="K342" s="396" t="s">
        <v>1390</v>
      </c>
      <c r="L342" s="396">
        <v>875.47200000000009</v>
      </c>
      <c r="M342" s="416">
        <v>0</v>
      </c>
      <c r="N342" s="415">
        <v>9.5602143757881457</v>
      </c>
      <c r="O342" s="415">
        <v>0</v>
      </c>
      <c r="P342" s="398">
        <v>0.13800000000000001</v>
      </c>
      <c r="Q342" s="220" t="s">
        <v>514</v>
      </c>
      <c r="R342" s="125">
        <v>12</v>
      </c>
      <c r="S342" s="125" t="s">
        <v>349</v>
      </c>
    </row>
    <row r="343" spans="1:20" x14ac:dyDescent="0.3">
      <c r="A343" s="125" t="s">
        <v>957</v>
      </c>
      <c r="B343" s="125">
        <v>447</v>
      </c>
      <c r="C343" t="s">
        <v>350</v>
      </c>
      <c r="D343" t="s">
        <v>351</v>
      </c>
      <c r="E343" t="s">
        <v>958</v>
      </c>
      <c r="F343" s="125" t="s">
        <v>6</v>
      </c>
      <c r="G343" s="125" t="s">
        <v>422</v>
      </c>
      <c r="H343" s="125" t="s">
        <v>423</v>
      </c>
      <c r="I343" s="396">
        <v>934.42600000000004</v>
      </c>
      <c r="J343" s="396">
        <v>70193</v>
      </c>
      <c r="K343" s="396" t="s">
        <v>1390</v>
      </c>
      <c r="L343" s="396">
        <v>9686.634</v>
      </c>
      <c r="M343" s="416"/>
      <c r="N343" s="415">
        <v>13.312239112162182</v>
      </c>
      <c r="O343" s="415"/>
      <c r="P343" s="398">
        <v>0.13800000000000001</v>
      </c>
      <c r="Q343" s="220" t="s">
        <v>549</v>
      </c>
      <c r="R343" s="125">
        <v>12</v>
      </c>
      <c r="S343" s="125" t="s">
        <v>351</v>
      </c>
    </row>
    <row r="344" spans="1:20" x14ac:dyDescent="0.3">
      <c r="A344" s="125" t="s">
        <v>959</v>
      </c>
      <c r="B344" s="125">
        <v>92</v>
      </c>
      <c r="C344" t="s">
        <v>352</v>
      </c>
      <c r="D344" t="s">
        <v>353</v>
      </c>
      <c r="E344" t="s">
        <v>960</v>
      </c>
      <c r="F344" s="125" t="s">
        <v>14</v>
      </c>
      <c r="G344" s="125" t="s">
        <v>422</v>
      </c>
      <c r="H344" s="125" t="s">
        <v>423</v>
      </c>
      <c r="I344" s="396">
        <v>1248.4250000000002</v>
      </c>
      <c r="J344" s="396">
        <v>90607</v>
      </c>
      <c r="K344" s="396" t="s">
        <v>1390</v>
      </c>
      <c r="L344" s="396">
        <v>12503.766000000001</v>
      </c>
      <c r="M344" s="416">
        <v>0</v>
      </c>
      <c r="N344" s="415">
        <v>13.778460825322549</v>
      </c>
      <c r="O344" s="415">
        <v>0</v>
      </c>
      <c r="P344" s="398">
        <v>0.13800000000000001</v>
      </c>
      <c r="Q344" s="220" t="s">
        <v>514</v>
      </c>
      <c r="R344" s="125">
        <v>12</v>
      </c>
      <c r="S344" s="125" t="s">
        <v>353</v>
      </c>
    </row>
    <row r="345" spans="1:20" x14ac:dyDescent="0.3">
      <c r="A345" s="125" t="s">
        <v>961</v>
      </c>
      <c r="B345" s="125">
        <v>586</v>
      </c>
      <c r="C345" t="s">
        <v>354</v>
      </c>
      <c r="D345" t="s">
        <v>355</v>
      </c>
      <c r="E345" t="s">
        <v>962</v>
      </c>
      <c r="F345" s="125" t="s">
        <v>7</v>
      </c>
      <c r="G345" s="125" t="s">
        <v>422</v>
      </c>
      <c r="H345" s="125" t="s">
        <v>423</v>
      </c>
      <c r="I345" s="396">
        <v>426.58899999999994</v>
      </c>
      <c r="J345" s="396">
        <v>35879</v>
      </c>
      <c r="K345" s="396" t="s">
        <v>1390</v>
      </c>
      <c r="L345" s="396">
        <v>4951.3020000000006</v>
      </c>
      <c r="M345" s="416">
        <v>0</v>
      </c>
      <c r="N345" s="417">
        <v>11.889656902366285</v>
      </c>
      <c r="O345" s="415">
        <v>0</v>
      </c>
      <c r="P345" s="398">
        <v>0.13800000000000001</v>
      </c>
      <c r="Q345" s="220" t="s">
        <v>514</v>
      </c>
      <c r="R345" s="125">
        <v>4</v>
      </c>
      <c r="S345" s="125" t="s">
        <v>355</v>
      </c>
    </row>
    <row r="346" spans="1:20" x14ac:dyDescent="0.3">
      <c r="A346" s="125" t="s">
        <v>963</v>
      </c>
      <c r="B346" s="125">
        <v>684</v>
      </c>
      <c r="C346" t="s">
        <v>356</v>
      </c>
      <c r="D346" t="s">
        <v>357</v>
      </c>
      <c r="E346" t="s">
        <v>964</v>
      </c>
      <c r="F346" s="125" t="s">
        <v>4</v>
      </c>
      <c r="G346" s="125" t="s">
        <v>422</v>
      </c>
      <c r="H346" s="125" t="s">
        <v>423</v>
      </c>
      <c r="I346" s="396">
        <v>1845.9499999999998</v>
      </c>
      <c r="J346" s="396">
        <v>145486</v>
      </c>
      <c r="K346" s="396" t="s">
        <v>1390</v>
      </c>
      <c r="L346" s="396">
        <v>20077.068000000003</v>
      </c>
      <c r="M346" s="416">
        <v>0</v>
      </c>
      <c r="N346" s="415">
        <v>12.688162434873457</v>
      </c>
      <c r="O346" s="415">
        <v>0</v>
      </c>
      <c r="P346" s="398">
        <v>0.13800000000000001</v>
      </c>
      <c r="Q346" s="220" t="s">
        <v>514</v>
      </c>
      <c r="R346" s="125">
        <v>2</v>
      </c>
      <c r="S346" s="125" t="s">
        <v>357</v>
      </c>
    </row>
    <row r="347" spans="1:20" x14ac:dyDescent="0.3">
      <c r="A347" s="125" t="s">
        <v>965</v>
      </c>
      <c r="B347" s="125">
        <v>749</v>
      </c>
      <c r="C347" t="s">
        <v>358</v>
      </c>
      <c r="D347" t="s">
        <v>359</v>
      </c>
      <c r="E347" t="s">
        <v>966</v>
      </c>
      <c r="F347" s="125" t="s">
        <v>4</v>
      </c>
      <c r="G347" s="125" t="s">
        <v>422</v>
      </c>
      <c r="H347" s="125" t="s">
        <v>423</v>
      </c>
      <c r="I347" s="396">
        <v>3595.5699999999997</v>
      </c>
      <c r="J347" s="396">
        <v>255376</v>
      </c>
      <c r="K347" s="396" t="s">
        <v>1390</v>
      </c>
      <c r="L347" s="396">
        <v>35241.888000000006</v>
      </c>
      <c r="M347" s="416">
        <v>0</v>
      </c>
      <c r="N347" s="415">
        <v>14.079514128187455</v>
      </c>
      <c r="O347" s="415">
        <v>0</v>
      </c>
      <c r="P347" s="398">
        <v>0.13800000000000001</v>
      </c>
      <c r="Q347" s="220" t="s">
        <v>514</v>
      </c>
      <c r="R347" s="125">
        <v>12</v>
      </c>
      <c r="S347" s="125" t="s">
        <v>359</v>
      </c>
    </row>
    <row r="348" spans="1:20" x14ac:dyDescent="0.3">
      <c r="A348" s="125" t="s">
        <v>965</v>
      </c>
      <c r="B348" s="125">
        <v>749</v>
      </c>
      <c r="C348" t="s">
        <v>1397</v>
      </c>
      <c r="D348" t="s">
        <v>359</v>
      </c>
      <c r="E348" t="s">
        <v>966</v>
      </c>
      <c r="F348" s="125" t="s">
        <v>4</v>
      </c>
      <c r="G348" s="125" t="s">
        <v>427</v>
      </c>
      <c r="H348" s="125" t="s">
        <v>428</v>
      </c>
      <c r="I348" s="396">
        <v>134</v>
      </c>
      <c r="J348" s="396">
        <v>0</v>
      </c>
      <c r="K348" s="396"/>
      <c r="L348" s="396">
        <v>0</v>
      </c>
      <c r="M348" s="416">
        <v>0</v>
      </c>
      <c r="N348" s="415" t="s">
        <v>2108</v>
      </c>
      <c r="O348" s="415" t="s">
        <v>2108</v>
      </c>
      <c r="P348" s="398">
        <v>0</v>
      </c>
      <c r="Q348" s="220" t="s">
        <v>514</v>
      </c>
      <c r="R348" s="125">
        <v>12</v>
      </c>
      <c r="S348" s="125" t="s">
        <v>359</v>
      </c>
    </row>
    <row r="349" spans="1:20" x14ac:dyDescent="0.3">
      <c r="A349" s="125" t="s">
        <v>967</v>
      </c>
      <c r="B349" s="125">
        <v>72</v>
      </c>
      <c r="C349" t="s">
        <v>360</v>
      </c>
      <c r="D349" t="s">
        <v>361</v>
      </c>
      <c r="E349" t="s">
        <v>968</v>
      </c>
      <c r="F349" s="125" t="s">
        <v>14</v>
      </c>
      <c r="G349" s="125" t="s">
        <v>422</v>
      </c>
      <c r="H349" s="125" t="s">
        <v>423</v>
      </c>
      <c r="I349" s="396">
        <v>598.80799999999999</v>
      </c>
      <c r="J349" s="396">
        <v>46823</v>
      </c>
      <c r="K349" s="396" t="s">
        <v>1390</v>
      </c>
      <c r="L349" s="396">
        <v>6461.5740000000005</v>
      </c>
      <c r="M349" s="416" t="e">
        <v>#N/A</v>
      </c>
      <c r="N349" s="417">
        <v>12.788757661832859</v>
      </c>
      <c r="O349" s="415" t="s">
        <v>2108</v>
      </c>
      <c r="P349" s="398">
        <v>0.13800000000000001</v>
      </c>
      <c r="Q349" s="220" t="e">
        <v>#N/A</v>
      </c>
      <c r="R349" s="125" t="e">
        <v>#N/A</v>
      </c>
      <c r="S349" s="125" t="s">
        <v>361</v>
      </c>
    </row>
    <row r="350" spans="1:20" x14ac:dyDescent="0.3">
      <c r="A350" s="125" t="s">
        <v>969</v>
      </c>
      <c r="B350" s="125">
        <v>227</v>
      </c>
      <c r="C350" t="s">
        <v>1362</v>
      </c>
      <c r="D350" t="s">
        <v>971</v>
      </c>
      <c r="E350" t="s">
        <v>973</v>
      </c>
      <c r="F350" s="125" t="s">
        <v>10</v>
      </c>
      <c r="G350" s="125" t="s">
        <v>429</v>
      </c>
      <c r="H350" s="125" t="s">
        <v>426</v>
      </c>
      <c r="I350" s="396">
        <v>49695</v>
      </c>
      <c r="J350" s="396">
        <v>671961</v>
      </c>
      <c r="K350" s="396" t="s">
        <v>1021</v>
      </c>
      <c r="L350" s="397">
        <v>646426</v>
      </c>
      <c r="M350" s="416"/>
      <c r="N350" s="415">
        <v>73.955184899123608</v>
      </c>
      <c r="O350" s="415"/>
      <c r="P350" s="398">
        <v>0.96199928269646606</v>
      </c>
      <c r="Q350" s="220" t="s">
        <v>549</v>
      </c>
      <c r="R350" s="125">
        <v>12</v>
      </c>
      <c r="S350" s="125" t="s">
        <v>972</v>
      </c>
    </row>
    <row r="351" spans="1:20" x14ac:dyDescent="0.3">
      <c r="A351" s="125" t="s">
        <v>969</v>
      </c>
      <c r="B351" s="125">
        <v>227</v>
      </c>
      <c r="C351" t="s">
        <v>1242</v>
      </c>
      <c r="D351" t="s">
        <v>971</v>
      </c>
      <c r="E351" t="s">
        <v>973</v>
      </c>
      <c r="F351" s="125" t="s">
        <v>10</v>
      </c>
      <c r="G351" s="125" t="s">
        <v>422</v>
      </c>
      <c r="H351" s="125" t="s">
        <v>423</v>
      </c>
      <c r="I351" s="396"/>
      <c r="J351" s="396"/>
      <c r="K351" s="396"/>
      <c r="L351" s="396"/>
      <c r="M351" s="416"/>
      <c r="N351" s="415"/>
      <c r="O351" s="415"/>
      <c r="P351" s="398"/>
      <c r="Q351" s="220"/>
      <c r="T351" t="s">
        <v>2126</v>
      </c>
    </row>
    <row r="352" spans="1:20" x14ac:dyDescent="0.3">
      <c r="A352" s="125" t="s">
        <v>969</v>
      </c>
      <c r="B352" s="125">
        <v>227</v>
      </c>
      <c r="C352" t="s">
        <v>1242</v>
      </c>
      <c r="D352" t="s">
        <v>971</v>
      </c>
      <c r="E352" t="s">
        <v>973</v>
      </c>
      <c r="F352" s="125" t="s">
        <v>10</v>
      </c>
      <c r="G352" s="125" t="s">
        <v>429</v>
      </c>
      <c r="H352" s="125" t="s">
        <v>423</v>
      </c>
      <c r="I352" s="396"/>
      <c r="J352" s="396"/>
      <c r="K352" s="396"/>
      <c r="L352" s="396"/>
      <c r="M352" s="416"/>
      <c r="N352" s="415"/>
      <c r="O352" s="415"/>
      <c r="P352" s="398"/>
      <c r="Q352" s="220"/>
      <c r="T352" t="s">
        <v>2126</v>
      </c>
    </row>
    <row r="353" spans="1:20" x14ac:dyDescent="0.3">
      <c r="A353" s="125" t="s">
        <v>974</v>
      </c>
      <c r="B353" s="125">
        <v>227</v>
      </c>
      <c r="C353" t="s">
        <v>1362</v>
      </c>
      <c r="D353" t="s">
        <v>975</v>
      </c>
      <c r="E353" t="s">
        <v>973</v>
      </c>
      <c r="F353" s="125" t="s">
        <v>10</v>
      </c>
      <c r="G353" s="125" t="s">
        <v>429</v>
      </c>
      <c r="H353" s="125" t="s">
        <v>423</v>
      </c>
      <c r="I353" s="396">
        <v>-375.00000000000006</v>
      </c>
      <c r="J353" s="396">
        <v>967</v>
      </c>
      <c r="K353" s="396" t="s">
        <v>1021</v>
      </c>
      <c r="L353" s="397">
        <v>929</v>
      </c>
      <c r="M353" s="416"/>
      <c r="N353" s="415">
        <v>-387.79731127197522</v>
      </c>
      <c r="O353" s="415"/>
      <c r="P353" s="398">
        <v>0.96070320579110646</v>
      </c>
      <c r="Q353" s="220" t="s">
        <v>549</v>
      </c>
      <c r="R353" s="125">
        <v>12</v>
      </c>
      <c r="S353" s="125" t="s">
        <v>972</v>
      </c>
    </row>
    <row r="354" spans="1:20" x14ac:dyDescent="0.3">
      <c r="A354" s="125" t="s">
        <v>976</v>
      </c>
      <c r="B354" s="125">
        <v>363</v>
      </c>
      <c r="C354" t="s">
        <v>362</v>
      </c>
      <c r="D354" t="s">
        <v>363</v>
      </c>
      <c r="E354" t="s">
        <v>977</v>
      </c>
      <c r="F354" s="125" t="s">
        <v>13</v>
      </c>
      <c r="G354" s="125" t="s">
        <v>422</v>
      </c>
      <c r="H354" s="125" t="s">
        <v>423</v>
      </c>
      <c r="I354" s="396">
        <v>414.76599999999991</v>
      </c>
      <c r="J354" s="396">
        <v>35818</v>
      </c>
      <c r="K354" s="396" t="s">
        <v>1390</v>
      </c>
      <c r="L354" s="396">
        <v>4942.884</v>
      </c>
      <c r="M354" s="416">
        <v>2.9516666666666667</v>
      </c>
      <c r="N354" s="417">
        <v>11.579820202133002</v>
      </c>
      <c r="O354" s="415">
        <v>0.25489745221803789</v>
      </c>
      <c r="P354" s="398">
        <v>0.13800000000000001</v>
      </c>
      <c r="Q354" s="220" t="s">
        <v>514</v>
      </c>
      <c r="R354" s="125">
        <v>12</v>
      </c>
      <c r="S354" s="125" t="s">
        <v>363</v>
      </c>
    </row>
    <row r="355" spans="1:20" x14ac:dyDescent="0.3">
      <c r="A355" s="125" t="s">
        <v>978</v>
      </c>
      <c r="C355" t="s">
        <v>1281</v>
      </c>
      <c r="D355" t="s">
        <v>980</v>
      </c>
      <c r="E355" t="s">
        <v>561</v>
      </c>
      <c r="F355" s="125" t="s">
        <v>12</v>
      </c>
      <c r="G355" s="125" t="s">
        <v>422</v>
      </c>
      <c r="H355" s="125" t="s">
        <v>426</v>
      </c>
      <c r="I355" s="396"/>
      <c r="J355" s="396"/>
      <c r="K355" s="396"/>
      <c r="L355" s="396"/>
      <c r="M355" s="416"/>
      <c r="N355" s="415"/>
      <c r="O355" s="415"/>
      <c r="P355" s="398"/>
      <c r="Q355" s="220"/>
      <c r="T355" t="s">
        <v>2126</v>
      </c>
    </row>
    <row r="356" spans="1:20" x14ac:dyDescent="0.3">
      <c r="A356" s="125" t="s">
        <v>978</v>
      </c>
      <c r="C356" t="s">
        <v>1281</v>
      </c>
      <c r="D356" t="s">
        <v>980</v>
      </c>
      <c r="E356" t="s">
        <v>561</v>
      </c>
      <c r="F356" s="125" t="s">
        <v>12</v>
      </c>
      <c r="G356" s="125" t="s">
        <v>434</v>
      </c>
      <c r="H356" s="125" t="s">
        <v>426</v>
      </c>
      <c r="I356" s="396"/>
      <c r="J356" s="396"/>
      <c r="K356" s="396"/>
      <c r="L356" s="396"/>
      <c r="M356" s="416"/>
      <c r="N356" s="415"/>
      <c r="O356" s="415"/>
      <c r="P356" s="398"/>
      <c r="Q356" s="220"/>
      <c r="T356" t="s">
        <v>2126</v>
      </c>
    </row>
    <row r="357" spans="1:20" x14ac:dyDescent="0.3">
      <c r="A357" s="125" t="s">
        <v>978</v>
      </c>
      <c r="C357" t="s">
        <v>979</v>
      </c>
      <c r="D357" t="s">
        <v>980</v>
      </c>
      <c r="E357" t="s">
        <v>561</v>
      </c>
      <c r="F357" s="125" t="s">
        <v>12</v>
      </c>
      <c r="G357" s="125" t="s">
        <v>429</v>
      </c>
      <c r="H357" s="125" t="s">
        <v>426</v>
      </c>
      <c r="I357" s="396">
        <v>64878</v>
      </c>
      <c r="J357" s="396">
        <v>271618</v>
      </c>
      <c r="K357" s="396" t="s">
        <v>2597</v>
      </c>
      <c r="L357" s="397">
        <v>251790</v>
      </c>
      <c r="M357" s="416">
        <v>0</v>
      </c>
      <c r="N357" s="417">
        <v>238.85751312505062</v>
      </c>
      <c r="O357" s="415">
        <v>0</v>
      </c>
      <c r="P357" s="398">
        <v>0.92700041970708869</v>
      </c>
      <c r="Q357" s="323" t="s">
        <v>549</v>
      </c>
      <c r="R357" s="125">
        <v>4</v>
      </c>
      <c r="S357" s="125">
        <v>0</v>
      </c>
    </row>
    <row r="358" spans="1:20" x14ac:dyDescent="0.3">
      <c r="A358" s="125" t="s">
        <v>978</v>
      </c>
      <c r="C358" t="s">
        <v>1281</v>
      </c>
      <c r="D358" t="s">
        <v>980</v>
      </c>
      <c r="E358" t="s">
        <v>561</v>
      </c>
      <c r="F358" s="125" t="s">
        <v>12</v>
      </c>
      <c r="G358" s="125" t="s">
        <v>1398</v>
      </c>
      <c r="H358" s="125" t="s">
        <v>426</v>
      </c>
      <c r="I358" s="396"/>
      <c r="J358" s="396"/>
      <c r="K358" s="396"/>
      <c r="L358" s="396"/>
      <c r="M358" s="416"/>
      <c r="N358" s="415"/>
      <c r="O358" s="415"/>
      <c r="P358" s="398"/>
      <c r="Q358" s="220"/>
      <c r="T358" t="s">
        <v>2126</v>
      </c>
    </row>
    <row r="359" spans="1:20" x14ac:dyDescent="0.3">
      <c r="A359" s="125" t="s">
        <v>978</v>
      </c>
      <c r="C359" t="s">
        <v>1281</v>
      </c>
      <c r="D359" t="s">
        <v>980</v>
      </c>
      <c r="E359" t="s">
        <v>561</v>
      </c>
      <c r="F359" s="125" t="s">
        <v>12</v>
      </c>
      <c r="G359" s="125" t="s">
        <v>515</v>
      </c>
      <c r="H359" s="125" t="s">
        <v>426</v>
      </c>
      <c r="I359" s="396"/>
      <c r="J359" s="396"/>
      <c r="K359" s="396"/>
      <c r="L359" s="396"/>
      <c r="M359" s="416"/>
      <c r="N359" s="415"/>
      <c r="O359" s="415"/>
      <c r="P359" s="398"/>
      <c r="Q359" s="220"/>
      <c r="T359" t="s">
        <v>2126</v>
      </c>
    </row>
    <row r="360" spans="1:20" x14ac:dyDescent="0.3">
      <c r="A360" s="125" t="s">
        <v>978</v>
      </c>
      <c r="C360" t="s">
        <v>1281</v>
      </c>
      <c r="D360" t="s">
        <v>980</v>
      </c>
      <c r="E360" t="s">
        <v>561</v>
      </c>
      <c r="F360" s="125" t="s">
        <v>12</v>
      </c>
      <c r="G360" s="125" t="s">
        <v>429</v>
      </c>
      <c r="I360" s="396"/>
      <c r="J360" s="396"/>
      <c r="K360" s="396"/>
      <c r="L360" s="396"/>
      <c r="M360" s="416"/>
      <c r="N360" s="415"/>
      <c r="O360" s="415"/>
      <c r="P360" s="398"/>
      <c r="Q360" s="220"/>
      <c r="T360" t="s">
        <v>2126</v>
      </c>
    </row>
    <row r="361" spans="1:20" x14ac:dyDescent="0.3">
      <c r="A361" s="125" t="s">
        <v>981</v>
      </c>
      <c r="B361" s="125">
        <v>664</v>
      </c>
      <c r="C361" t="s">
        <v>364</v>
      </c>
      <c r="D361" t="s">
        <v>365</v>
      </c>
      <c r="E361" t="s">
        <v>982</v>
      </c>
      <c r="F361" s="125" t="s">
        <v>9</v>
      </c>
      <c r="G361" s="125" t="s">
        <v>422</v>
      </c>
      <c r="H361" s="125" t="s">
        <v>423</v>
      </c>
      <c r="I361" s="396"/>
      <c r="J361" s="396"/>
      <c r="K361" s="396"/>
      <c r="L361" s="396"/>
      <c r="M361" s="416"/>
      <c r="N361" s="415"/>
      <c r="O361" s="415"/>
      <c r="P361" s="398"/>
      <c r="Q361" s="220"/>
      <c r="T361" t="s">
        <v>2126</v>
      </c>
    </row>
    <row r="362" spans="1:20" x14ac:dyDescent="0.3">
      <c r="A362" s="125" t="s">
        <v>983</v>
      </c>
      <c r="B362" s="125">
        <v>344</v>
      </c>
      <c r="C362" t="s">
        <v>366</v>
      </c>
      <c r="D362" t="s">
        <v>367</v>
      </c>
      <c r="E362" t="s">
        <v>984</v>
      </c>
      <c r="F362" s="125" t="s">
        <v>9</v>
      </c>
      <c r="G362" s="125" t="s">
        <v>422</v>
      </c>
      <c r="H362" s="125" t="s">
        <v>423</v>
      </c>
      <c r="I362" s="396">
        <v>1217.2169999999999</v>
      </c>
      <c r="J362" s="396">
        <v>95708</v>
      </c>
      <c r="K362" s="396" t="s">
        <v>1390</v>
      </c>
      <c r="L362" s="396">
        <v>13207.704000000002</v>
      </c>
      <c r="M362" s="416">
        <v>0</v>
      </c>
      <c r="N362" s="415">
        <v>12.718027751076187</v>
      </c>
      <c r="O362" s="415">
        <v>0</v>
      </c>
      <c r="P362" s="398">
        <v>0.13800000000000001</v>
      </c>
      <c r="Q362" s="220" t="s">
        <v>514</v>
      </c>
      <c r="R362" s="125">
        <v>12</v>
      </c>
      <c r="S362" s="125" t="s">
        <v>367</v>
      </c>
    </row>
    <row r="363" spans="1:20" x14ac:dyDescent="0.3">
      <c r="A363" s="125" t="s">
        <v>983</v>
      </c>
      <c r="B363" s="125">
        <v>344</v>
      </c>
      <c r="C363" t="s">
        <v>366</v>
      </c>
      <c r="D363" t="s">
        <v>367</v>
      </c>
      <c r="E363" t="s">
        <v>984</v>
      </c>
      <c r="F363" s="125" t="s">
        <v>9</v>
      </c>
      <c r="G363" s="125" t="s">
        <v>427</v>
      </c>
      <c r="H363" s="125" t="s">
        <v>428</v>
      </c>
      <c r="I363" s="396">
        <v>46.787999999999997</v>
      </c>
      <c r="J363" s="396">
        <v>0</v>
      </c>
      <c r="K363" s="396"/>
      <c r="L363" s="396">
        <v>0</v>
      </c>
      <c r="M363" s="416">
        <v>0</v>
      </c>
      <c r="N363" s="415" t="s">
        <v>2108</v>
      </c>
      <c r="O363" s="415" t="s">
        <v>2108</v>
      </c>
      <c r="P363" s="398">
        <v>0</v>
      </c>
      <c r="Q363" s="220" t="s">
        <v>514</v>
      </c>
      <c r="R363" s="125">
        <v>12</v>
      </c>
      <c r="S363" s="125" t="s">
        <v>367</v>
      </c>
    </row>
    <row r="364" spans="1:20" x14ac:dyDescent="0.3">
      <c r="A364" s="125" t="s">
        <v>985</v>
      </c>
      <c r="B364" s="125">
        <v>729</v>
      </c>
      <c r="C364" t="s">
        <v>368</v>
      </c>
      <c r="D364" t="s">
        <v>369</v>
      </c>
      <c r="E364" t="s">
        <v>986</v>
      </c>
      <c r="F364" s="125" t="s">
        <v>6</v>
      </c>
      <c r="G364" s="125" t="s">
        <v>422</v>
      </c>
      <c r="H364" s="125" t="s">
        <v>423</v>
      </c>
      <c r="I364" s="396"/>
      <c r="J364" s="396"/>
      <c r="K364" s="396"/>
      <c r="L364" s="396"/>
      <c r="M364" s="416"/>
      <c r="N364" s="415"/>
      <c r="O364" s="415"/>
      <c r="P364" s="398"/>
      <c r="Q364" s="220"/>
      <c r="T364" t="s">
        <v>2126</v>
      </c>
    </row>
    <row r="365" spans="1:20" x14ac:dyDescent="0.3">
      <c r="A365" s="125" t="s">
        <v>990</v>
      </c>
      <c r="B365" s="125">
        <v>242</v>
      </c>
      <c r="C365" t="s">
        <v>370</v>
      </c>
      <c r="D365" t="s">
        <v>371</v>
      </c>
      <c r="E365" t="s">
        <v>991</v>
      </c>
      <c r="F365" s="125" t="s">
        <v>4</v>
      </c>
      <c r="G365" s="125" t="s">
        <v>422</v>
      </c>
      <c r="H365" s="125" t="s">
        <v>423</v>
      </c>
      <c r="I365" s="396">
        <v>95.368000000000009</v>
      </c>
      <c r="J365" s="396">
        <v>9732</v>
      </c>
      <c r="K365" s="396" t="s">
        <v>1390</v>
      </c>
      <c r="L365" s="396">
        <v>1343.0160000000001</v>
      </c>
      <c r="M365" s="416">
        <v>0</v>
      </c>
      <c r="N365" s="415">
        <v>9.799424578709413</v>
      </c>
      <c r="O365" s="415">
        <v>0</v>
      </c>
      <c r="P365" s="398">
        <v>0.13800000000000001</v>
      </c>
      <c r="Q365" s="220" t="s">
        <v>514</v>
      </c>
      <c r="R365" s="125">
        <v>6</v>
      </c>
      <c r="S365" s="125" t="s">
        <v>371</v>
      </c>
    </row>
    <row r="366" spans="1:20" x14ac:dyDescent="0.3">
      <c r="A366" s="125" t="s">
        <v>990</v>
      </c>
      <c r="B366" s="125">
        <v>242</v>
      </c>
      <c r="C366" t="s">
        <v>370</v>
      </c>
      <c r="D366" t="s">
        <v>371</v>
      </c>
      <c r="E366" t="s">
        <v>991</v>
      </c>
      <c r="F366" s="125" t="s">
        <v>4</v>
      </c>
      <c r="G366" s="125" t="s">
        <v>427</v>
      </c>
      <c r="H366" s="125" t="s">
        <v>428</v>
      </c>
      <c r="I366" s="396"/>
      <c r="J366" s="396"/>
      <c r="K366" s="396"/>
      <c r="L366" s="396"/>
      <c r="M366" s="416"/>
      <c r="N366" s="415"/>
      <c r="O366" s="415"/>
      <c r="P366" s="398"/>
      <c r="Q366" s="220"/>
      <c r="T366" t="s">
        <v>2126</v>
      </c>
    </row>
    <row r="367" spans="1:20" x14ac:dyDescent="0.3">
      <c r="A367" s="125" t="s">
        <v>992</v>
      </c>
      <c r="B367" s="125">
        <v>741</v>
      </c>
      <c r="C367" t="s">
        <v>372</v>
      </c>
      <c r="D367" t="s">
        <v>373</v>
      </c>
      <c r="E367" t="s">
        <v>993</v>
      </c>
      <c r="F367" s="125" t="s">
        <v>5</v>
      </c>
      <c r="G367" s="125" t="s">
        <v>422</v>
      </c>
      <c r="H367" s="125" t="s">
        <v>423</v>
      </c>
      <c r="I367" s="396">
        <v>3556.16</v>
      </c>
      <c r="J367" s="396">
        <v>233684</v>
      </c>
      <c r="K367" s="396" t="s">
        <v>1390</v>
      </c>
      <c r="L367" s="396">
        <v>32248.392000000003</v>
      </c>
      <c r="M367" s="416">
        <v>1.5058333333333336</v>
      </c>
      <c r="N367" s="415">
        <v>15.217815511545506</v>
      </c>
      <c r="O367" s="415">
        <v>9.8952003471909786E-2</v>
      </c>
      <c r="P367" s="398">
        <v>0.13800000000000001</v>
      </c>
      <c r="Q367" s="220" t="s">
        <v>514</v>
      </c>
      <c r="R367" s="125">
        <v>12</v>
      </c>
      <c r="S367" s="125" t="s">
        <v>373</v>
      </c>
    </row>
    <row r="368" spans="1:20" x14ac:dyDescent="0.3">
      <c r="A368" s="125" t="s">
        <v>992</v>
      </c>
      <c r="B368" s="125">
        <v>741</v>
      </c>
      <c r="C368" t="s">
        <v>372</v>
      </c>
      <c r="D368" t="s">
        <v>373</v>
      </c>
      <c r="E368" t="s">
        <v>993</v>
      </c>
      <c r="F368" s="125" t="s">
        <v>5</v>
      </c>
      <c r="G368" s="125" t="s">
        <v>427</v>
      </c>
      <c r="H368" s="125" t="s">
        <v>428</v>
      </c>
      <c r="I368" s="396">
        <v>682.34299999999996</v>
      </c>
      <c r="J368" s="396">
        <v>0</v>
      </c>
      <c r="K368" s="396"/>
      <c r="L368" s="396">
        <v>0</v>
      </c>
      <c r="M368" s="416"/>
      <c r="N368" s="415" t="s">
        <v>2108</v>
      </c>
      <c r="O368" s="415" t="s">
        <v>2108</v>
      </c>
      <c r="P368" s="398">
        <v>0</v>
      </c>
      <c r="Q368" s="220" t="s">
        <v>514</v>
      </c>
      <c r="R368" s="125">
        <v>12</v>
      </c>
      <c r="S368" s="125" t="s">
        <v>373</v>
      </c>
    </row>
    <row r="369" spans="1:20" x14ac:dyDescent="0.3">
      <c r="A369" s="125" t="s">
        <v>994</v>
      </c>
      <c r="B369" s="125">
        <v>106</v>
      </c>
      <c r="C369" t="s">
        <v>374</v>
      </c>
      <c r="D369" t="s">
        <v>375</v>
      </c>
      <c r="E369" t="s">
        <v>995</v>
      </c>
      <c r="F369" s="125" t="s">
        <v>4</v>
      </c>
      <c r="G369" s="125" t="s">
        <v>422</v>
      </c>
      <c r="H369" s="125" t="s">
        <v>423</v>
      </c>
      <c r="I369" s="396">
        <v>45654</v>
      </c>
      <c r="J369" s="396">
        <v>2985108</v>
      </c>
      <c r="K369" s="396" t="s">
        <v>1390</v>
      </c>
      <c r="L369" s="396">
        <v>411944.90400000004</v>
      </c>
      <c r="M369" s="416">
        <v>0</v>
      </c>
      <c r="N369" s="415">
        <v>15.293919013985423</v>
      </c>
      <c r="O369" s="415">
        <v>0</v>
      </c>
      <c r="P369" s="398">
        <v>0.13800000000000001</v>
      </c>
      <c r="Q369" s="220" t="s">
        <v>514</v>
      </c>
      <c r="R369" s="125">
        <v>12</v>
      </c>
      <c r="S369" s="125" t="s">
        <v>407</v>
      </c>
    </row>
    <row r="370" spans="1:20" x14ac:dyDescent="0.3">
      <c r="A370" s="125" t="s">
        <v>996</v>
      </c>
      <c r="B370" s="125">
        <v>106</v>
      </c>
      <c r="C370" t="s">
        <v>374</v>
      </c>
      <c r="D370" t="s">
        <v>376</v>
      </c>
      <c r="E370" t="s">
        <v>995</v>
      </c>
      <c r="F370" s="125" t="s">
        <v>4</v>
      </c>
      <c r="G370" s="125" t="s">
        <v>422</v>
      </c>
      <c r="H370" s="125" t="s">
        <v>423</v>
      </c>
      <c r="I370" s="396">
        <v>1143</v>
      </c>
      <c r="J370" s="396">
        <v>96894</v>
      </c>
      <c r="K370" s="396" t="s">
        <v>1390</v>
      </c>
      <c r="L370" s="396">
        <v>13371.372000000001</v>
      </c>
      <c r="M370" s="416">
        <v>0</v>
      </c>
      <c r="N370" s="415">
        <v>11.796396061675646</v>
      </c>
      <c r="O370" s="415">
        <v>0</v>
      </c>
      <c r="P370" s="398">
        <v>0.13800000000000001</v>
      </c>
      <c r="Q370" s="220" t="s">
        <v>514</v>
      </c>
      <c r="R370" s="125">
        <v>12</v>
      </c>
      <c r="S370" s="125" t="s">
        <v>407</v>
      </c>
    </row>
    <row r="371" spans="1:20" x14ac:dyDescent="0.3">
      <c r="A371" s="125" t="s">
        <v>997</v>
      </c>
      <c r="B371" s="125">
        <v>375</v>
      </c>
      <c r="C371" t="s">
        <v>408</v>
      </c>
      <c r="D371" t="s">
        <v>409</v>
      </c>
      <c r="E371" t="s">
        <v>998</v>
      </c>
      <c r="F371" s="125" t="s">
        <v>9</v>
      </c>
      <c r="G371" s="125" t="s">
        <v>422</v>
      </c>
      <c r="H371" s="125" t="s">
        <v>423</v>
      </c>
      <c r="I371" s="396">
        <v>281.05200000000002</v>
      </c>
      <c r="J371" s="396">
        <v>15653</v>
      </c>
      <c r="K371" s="396" t="s">
        <v>1390</v>
      </c>
      <c r="L371" s="396">
        <v>2160.114</v>
      </c>
      <c r="M371" s="416">
        <v>0</v>
      </c>
      <c r="N371" s="415">
        <v>17.955152366958412</v>
      </c>
      <c r="O371" s="415">
        <v>0</v>
      </c>
      <c r="P371" s="398">
        <v>0.13800000000000001</v>
      </c>
      <c r="Q371" s="220" t="s">
        <v>514</v>
      </c>
      <c r="R371" s="125">
        <v>12</v>
      </c>
      <c r="S371" s="125" t="s">
        <v>409</v>
      </c>
    </row>
    <row r="372" spans="1:20" x14ac:dyDescent="0.3">
      <c r="A372" s="125" t="s">
        <v>999</v>
      </c>
      <c r="C372" t="s">
        <v>1000</v>
      </c>
      <c r="D372" t="s">
        <v>1001</v>
      </c>
      <c r="E372" t="s">
        <v>995</v>
      </c>
      <c r="F372" s="125" t="s">
        <v>4</v>
      </c>
      <c r="G372" s="125" t="s">
        <v>422</v>
      </c>
      <c r="H372" s="125" t="s">
        <v>423</v>
      </c>
      <c r="I372" s="396">
        <v>29139</v>
      </c>
      <c r="J372" s="396">
        <v>2295048</v>
      </c>
      <c r="K372" s="396" t="s">
        <v>1390</v>
      </c>
      <c r="L372" s="396">
        <v>316716.62400000001</v>
      </c>
      <c r="M372" s="416">
        <v>0</v>
      </c>
      <c r="N372" s="415">
        <v>12.696466479132463</v>
      </c>
      <c r="O372" s="415">
        <v>0</v>
      </c>
      <c r="P372" s="398">
        <v>0.13800000000000001</v>
      </c>
      <c r="Q372" s="220" t="s">
        <v>514</v>
      </c>
      <c r="R372" s="125">
        <v>12</v>
      </c>
      <c r="S372" s="125" t="s">
        <v>407</v>
      </c>
    </row>
    <row r="373" spans="1:20" x14ac:dyDescent="0.3">
      <c r="A373" s="125" t="s">
        <v>999</v>
      </c>
      <c r="C373" t="s">
        <v>1000</v>
      </c>
      <c r="D373" t="s">
        <v>1001</v>
      </c>
      <c r="E373" t="s">
        <v>995</v>
      </c>
      <c r="F373" s="125" t="s">
        <v>4</v>
      </c>
      <c r="G373" s="125" t="s">
        <v>1029</v>
      </c>
      <c r="H373" s="125" t="s">
        <v>423</v>
      </c>
      <c r="I373" s="396"/>
      <c r="J373" s="396"/>
      <c r="K373" s="396"/>
      <c r="L373" s="396"/>
      <c r="M373" s="416"/>
      <c r="N373" s="415"/>
      <c r="O373" s="415"/>
      <c r="P373" s="398"/>
      <c r="Q373" s="220"/>
      <c r="T373" t="s">
        <v>2126</v>
      </c>
    </row>
    <row r="374" spans="1:20" x14ac:dyDescent="0.3">
      <c r="A374" s="125" t="s">
        <v>1002</v>
      </c>
      <c r="B374" s="125">
        <v>452</v>
      </c>
      <c r="C374" t="s">
        <v>1003</v>
      </c>
      <c r="D374" t="s">
        <v>1004</v>
      </c>
      <c r="E374" t="s">
        <v>561</v>
      </c>
      <c r="F374" s="125" t="s">
        <v>12</v>
      </c>
      <c r="G374" s="125" t="s">
        <v>422</v>
      </c>
      <c r="H374" s="125" t="s">
        <v>423</v>
      </c>
      <c r="I374" s="396">
        <v>-519</v>
      </c>
      <c r="J374" s="396">
        <v>0</v>
      </c>
      <c r="K374" s="396" t="s">
        <v>1390</v>
      </c>
      <c r="L374" s="396">
        <v>0</v>
      </c>
      <c r="M374" s="416"/>
      <c r="N374" s="417" t="s">
        <v>2108</v>
      </c>
      <c r="O374" s="415"/>
      <c r="P374" s="398">
        <v>0.13800000000000001</v>
      </c>
      <c r="Q374" s="220" t="s">
        <v>549</v>
      </c>
      <c r="R374" s="125">
        <v>12</v>
      </c>
      <c r="S374" s="125">
        <v>0</v>
      </c>
    </row>
    <row r="375" spans="1:20" x14ac:dyDescent="0.3">
      <c r="A375" s="125" t="s">
        <v>1002</v>
      </c>
      <c r="B375" s="125">
        <v>452</v>
      </c>
      <c r="C375" t="s">
        <v>1003</v>
      </c>
      <c r="D375" t="s">
        <v>1004</v>
      </c>
      <c r="E375" t="s">
        <v>561</v>
      </c>
      <c r="F375" s="125" t="s">
        <v>12</v>
      </c>
      <c r="G375" s="125" t="s">
        <v>422</v>
      </c>
      <c r="H375" s="125" t="s">
        <v>433</v>
      </c>
      <c r="I375" s="396">
        <v>195.99</v>
      </c>
      <c r="J375" s="396">
        <v>14784</v>
      </c>
      <c r="K375" s="396" t="s">
        <v>1390</v>
      </c>
      <c r="L375" s="396">
        <v>2040.1920000000002</v>
      </c>
      <c r="M375" s="416"/>
      <c r="N375" s="417">
        <v>13.25689935064935</v>
      </c>
      <c r="O375" s="415"/>
      <c r="P375" s="398">
        <v>0.13800000000000001</v>
      </c>
      <c r="Q375" s="220" t="s">
        <v>549</v>
      </c>
      <c r="R375" s="125">
        <v>12</v>
      </c>
      <c r="S375" s="125">
        <v>0</v>
      </c>
    </row>
    <row r="376" spans="1:20" x14ac:dyDescent="0.3">
      <c r="A376" s="291" t="s">
        <v>1002</v>
      </c>
      <c r="B376" s="291">
        <v>452</v>
      </c>
      <c r="C376" s="295" t="s">
        <v>1003</v>
      </c>
      <c r="D376" s="295" t="s">
        <v>1004</v>
      </c>
      <c r="E376" s="295" t="s">
        <v>561</v>
      </c>
      <c r="F376" s="291" t="s">
        <v>12</v>
      </c>
      <c r="G376" s="291" t="s">
        <v>434</v>
      </c>
      <c r="H376" s="291" t="s">
        <v>433</v>
      </c>
      <c r="I376" s="396">
        <v>671.88300000000004</v>
      </c>
      <c r="J376" s="396">
        <v>31458</v>
      </c>
      <c r="K376" s="396" t="s">
        <v>1390</v>
      </c>
      <c r="L376" s="397">
        <v>4090</v>
      </c>
      <c r="M376" s="418"/>
      <c r="N376" s="419">
        <f>I376*1000/J376</f>
        <v>21.358096509631888</v>
      </c>
      <c r="O376" s="419"/>
      <c r="P376" s="399">
        <v>0.13001462267149852</v>
      </c>
      <c r="Q376" s="323" t="s">
        <v>549</v>
      </c>
      <c r="R376" s="291">
        <v>12</v>
      </c>
      <c r="S376" s="291"/>
      <c r="T376" s="295"/>
    </row>
    <row r="377" spans="1:20" x14ac:dyDescent="0.3">
      <c r="A377" s="125" t="s">
        <v>1002</v>
      </c>
      <c r="B377" s="125">
        <v>452</v>
      </c>
      <c r="C377" t="s">
        <v>1003</v>
      </c>
      <c r="D377" t="s">
        <v>1004</v>
      </c>
      <c r="E377" t="s">
        <v>561</v>
      </c>
      <c r="F377" s="125" t="s">
        <v>12</v>
      </c>
      <c r="G377" s="125" t="s">
        <v>429</v>
      </c>
      <c r="H377" s="125" t="s">
        <v>433</v>
      </c>
      <c r="I377" s="396">
        <v>3.4709999999999996</v>
      </c>
      <c r="J377" s="396">
        <v>74</v>
      </c>
      <c r="K377" s="396" t="s">
        <v>2597</v>
      </c>
      <c r="L377" s="397">
        <v>74</v>
      </c>
      <c r="M377" s="416"/>
      <c r="N377" s="417">
        <v>46.905405405405396</v>
      </c>
      <c r="O377" s="415"/>
      <c r="P377" s="398">
        <v>1</v>
      </c>
      <c r="Q377" s="220" t="s">
        <v>549</v>
      </c>
      <c r="R377" s="125">
        <v>12</v>
      </c>
      <c r="S377" s="125">
        <v>0</v>
      </c>
    </row>
    <row r="378" spans="1:20" x14ac:dyDescent="0.3">
      <c r="A378" s="125" t="s">
        <v>1002</v>
      </c>
      <c r="B378" s="125">
        <v>452</v>
      </c>
      <c r="C378" t="s">
        <v>1003</v>
      </c>
      <c r="D378" t="s">
        <v>1004</v>
      </c>
      <c r="E378" t="s">
        <v>561</v>
      </c>
      <c r="F378" s="125" t="s">
        <v>12</v>
      </c>
      <c r="G378" s="125" t="s">
        <v>432</v>
      </c>
      <c r="H378" s="125" t="s">
        <v>433</v>
      </c>
      <c r="I378" s="396">
        <v>70619.656000000003</v>
      </c>
      <c r="J378" s="396">
        <v>27981</v>
      </c>
      <c r="K378" s="396" t="s">
        <v>2585</v>
      </c>
      <c r="L378" s="296">
        <v>418572</v>
      </c>
      <c r="M378" s="416"/>
      <c r="N378" s="417">
        <v>2523.8431793002396</v>
      </c>
      <c r="O378" s="415"/>
      <c r="P378" s="398">
        <v>14.959150852364104</v>
      </c>
      <c r="Q378" s="220" t="s">
        <v>549</v>
      </c>
      <c r="R378" s="125">
        <v>12</v>
      </c>
      <c r="S378" s="125">
        <v>0</v>
      </c>
    </row>
    <row r="379" spans="1:20" x14ac:dyDescent="0.3">
      <c r="A379" s="125" t="s">
        <v>1002</v>
      </c>
      <c r="B379" s="125">
        <v>452</v>
      </c>
      <c r="C379" t="s">
        <v>1003</v>
      </c>
      <c r="D379" t="s">
        <v>1004</v>
      </c>
      <c r="E379" t="s">
        <v>561</v>
      </c>
      <c r="F379" s="125" t="s">
        <v>12</v>
      </c>
      <c r="G379" s="125" t="s">
        <v>1391</v>
      </c>
      <c r="H379" s="125" t="s">
        <v>433</v>
      </c>
      <c r="I379" s="396"/>
      <c r="J379" s="396"/>
      <c r="K379" s="396"/>
      <c r="L379" s="396"/>
      <c r="M379" s="416"/>
      <c r="N379" s="415"/>
      <c r="O379" s="415"/>
      <c r="P379" s="398"/>
      <c r="Q379" s="220"/>
      <c r="T379" t="s">
        <v>2126</v>
      </c>
    </row>
    <row r="380" spans="1:20" x14ac:dyDescent="0.3">
      <c r="A380" s="125" t="s">
        <v>987</v>
      </c>
      <c r="C380" t="s">
        <v>988</v>
      </c>
      <c r="D380" t="s">
        <v>989</v>
      </c>
      <c r="E380" t="s">
        <v>561</v>
      </c>
      <c r="F380" s="125" t="s">
        <v>12</v>
      </c>
      <c r="G380" s="125" t="s">
        <v>422</v>
      </c>
      <c r="H380" s="125" t="s">
        <v>423</v>
      </c>
      <c r="I380" s="396">
        <v>292</v>
      </c>
      <c r="J380" s="396">
        <v>10080</v>
      </c>
      <c r="K380" s="396" t="s">
        <v>1390</v>
      </c>
      <c r="L380" s="396">
        <v>1391.0400000000002</v>
      </c>
      <c r="M380" s="416"/>
      <c r="N380" s="417">
        <v>28.968253968253968</v>
      </c>
      <c r="O380" s="415"/>
      <c r="P380" s="398">
        <v>0.13800000000000001</v>
      </c>
      <c r="Q380" s="220" t="s">
        <v>549</v>
      </c>
      <c r="R380" s="125">
        <v>12</v>
      </c>
      <c r="S380" s="125">
        <v>0</v>
      </c>
    </row>
    <row r="381" spans="1:20" x14ac:dyDescent="0.3">
      <c r="A381" s="125" t="s">
        <v>987</v>
      </c>
      <c r="C381" t="s">
        <v>988</v>
      </c>
      <c r="D381" t="s">
        <v>989</v>
      </c>
      <c r="E381" t="s">
        <v>561</v>
      </c>
      <c r="F381" s="125" t="s">
        <v>12</v>
      </c>
      <c r="G381" s="125" t="s">
        <v>432</v>
      </c>
      <c r="H381" s="125" t="s">
        <v>433</v>
      </c>
      <c r="I381" s="396">
        <v>73660</v>
      </c>
      <c r="J381" s="396">
        <v>23375</v>
      </c>
      <c r="K381" s="396" t="s">
        <v>2585</v>
      </c>
      <c r="L381" s="296">
        <v>352501</v>
      </c>
      <c r="M381" s="416"/>
      <c r="N381" s="417">
        <v>3151.229946524064</v>
      </c>
      <c r="O381" s="415"/>
      <c r="P381" s="398">
        <v>15.080256684491978</v>
      </c>
      <c r="Q381" s="220" t="s">
        <v>549</v>
      </c>
      <c r="R381" s="125">
        <v>12</v>
      </c>
      <c r="S381" s="125">
        <v>0</v>
      </c>
    </row>
    <row r="382" spans="1:20" x14ac:dyDescent="0.3">
      <c r="A382" s="125" t="s">
        <v>987</v>
      </c>
      <c r="C382" t="s">
        <v>1282</v>
      </c>
      <c r="D382" t="s">
        <v>989</v>
      </c>
      <c r="E382" t="s">
        <v>561</v>
      </c>
      <c r="F382" s="125" t="s">
        <v>12</v>
      </c>
      <c r="G382" s="125" t="s">
        <v>1391</v>
      </c>
      <c r="H382" s="125" t="s">
        <v>433</v>
      </c>
      <c r="I382" s="396"/>
      <c r="J382" s="396"/>
      <c r="K382" s="396"/>
      <c r="L382" s="396"/>
      <c r="M382" s="416"/>
      <c r="N382" s="415"/>
      <c r="O382" s="415"/>
      <c r="P382" s="398"/>
      <c r="Q382" s="220"/>
      <c r="T382" t="s">
        <v>2126</v>
      </c>
    </row>
    <row r="383" spans="1:20" x14ac:dyDescent="0.3">
      <c r="A383" s="125" t="s">
        <v>987</v>
      </c>
      <c r="C383" t="s">
        <v>1282</v>
      </c>
      <c r="D383" t="s">
        <v>989</v>
      </c>
      <c r="E383" t="s">
        <v>561</v>
      </c>
      <c r="F383" s="125" t="s">
        <v>12</v>
      </c>
      <c r="G383" s="125" t="s">
        <v>515</v>
      </c>
      <c r="H383" s="125" t="s">
        <v>433</v>
      </c>
      <c r="I383" s="396"/>
      <c r="J383" s="396"/>
      <c r="K383" s="396"/>
      <c r="L383" s="396"/>
      <c r="M383" s="416"/>
      <c r="N383" s="415"/>
      <c r="O383" s="415"/>
      <c r="P383" s="398"/>
      <c r="Q383" s="220"/>
      <c r="T383" t="s">
        <v>2126</v>
      </c>
    </row>
    <row r="384" spans="1:20" x14ac:dyDescent="0.3">
      <c r="A384" s="125" t="s">
        <v>1005</v>
      </c>
      <c r="B384" s="125">
        <v>663</v>
      </c>
      <c r="C384" t="s">
        <v>377</v>
      </c>
      <c r="D384" t="s">
        <v>378</v>
      </c>
      <c r="E384" t="s">
        <v>1006</v>
      </c>
      <c r="F384" s="125" t="s">
        <v>14</v>
      </c>
      <c r="G384" s="125" t="s">
        <v>422</v>
      </c>
      <c r="H384" s="125" t="s">
        <v>423</v>
      </c>
      <c r="I384" s="396">
        <v>344.70000000000005</v>
      </c>
      <c r="J384" s="396">
        <v>41290</v>
      </c>
      <c r="K384" s="396" t="s">
        <v>1390</v>
      </c>
      <c r="L384" s="396">
        <v>5698.02</v>
      </c>
      <c r="M384" s="416" t="e">
        <v>#N/A</v>
      </c>
      <c r="N384" s="417">
        <v>8.3482683458464528</v>
      </c>
      <c r="O384" s="415" t="s">
        <v>2108</v>
      </c>
      <c r="P384" s="398">
        <v>0.13800000000000001</v>
      </c>
      <c r="Q384" s="220" t="e">
        <v>#N/A</v>
      </c>
      <c r="R384" s="125" t="e">
        <v>#N/A</v>
      </c>
      <c r="S384" s="125" t="s">
        <v>378</v>
      </c>
    </row>
    <row r="385" spans="1:20" x14ac:dyDescent="0.3">
      <c r="A385" s="125" t="s">
        <v>1007</v>
      </c>
      <c r="C385" t="s">
        <v>1008</v>
      </c>
      <c r="D385" t="s">
        <v>1009</v>
      </c>
      <c r="E385" t="s">
        <v>995</v>
      </c>
      <c r="F385" s="125" t="s">
        <v>4</v>
      </c>
      <c r="G385" s="125" t="s">
        <v>422</v>
      </c>
      <c r="H385" s="125" t="s">
        <v>423</v>
      </c>
      <c r="I385" s="396">
        <v>16291</v>
      </c>
      <c r="J385" s="396">
        <v>470694</v>
      </c>
      <c r="K385" s="396" t="s">
        <v>1390</v>
      </c>
      <c r="L385" s="396">
        <v>64955.772000000004</v>
      </c>
      <c r="M385" s="416">
        <v>0</v>
      </c>
      <c r="N385" s="415">
        <v>34.610596268488656</v>
      </c>
      <c r="O385" s="415">
        <v>0</v>
      </c>
      <c r="P385" s="398">
        <v>0.13800000000000001</v>
      </c>
      <c r="Q385" s="220" t="s">
        <v>514</v>
      </c>
      <c r="R385" s="125">
        <v>12</v>
      </c>
      <c r="S385" s="125" t="s">
        <v>407</v>
      </c>
    </row>
    <row r="386" spans="1:20" x14ac:dyDescent="0.3">
      <c r="A386" s="125" t="s">
        <v>1010</v>
      </c>
      <c r="B386" s="125">
        <v>409</v>
      </c>
      <c r="C386" t="s">
        <v>379</v>
      </c>
      <c r="D386" t="s">
        <v>380</v>
      </c>
      <c r="E386" t="s">
        <v>1245</v>
      </c>
      <c r="F386" s="125" t="s">
        <v>5</v>
      </c>
      <c r="G386" s="125" t="s">
        <v>422</v>
      </c>
      <c r="H386" s="125" t="s">
        <v>423</v>
      </c>
      <c r="I386" s="396">
        <v>891.80700000000002</v>
      </c>
      <c r="J386" s="396">
        <v>65035</v>
      </c>
      <c r="K386" s="396" t="s">
        <v>1390</v>
      </c>
      <c r="L386" s="396">
        <v>8974.83</v>
      </c>
      <c r="M386" s="416">
        <v>2.9350000000000001</v>
      </c>
      <c r="N386" s="415">
        <v>13.712723917890367</v>
      </c>
      <c r="O386" s="415">
        <v>0.21403479115997071</v>
      </c>
      <c r="P386" s="398">
        <v>0.13800000000000001</v>
      </c>
      <c r="Q386" s="220" t="s">
        <v>514</v>
      </c>
      <c r="R386" s="125">
        <v>12</v>
      </c>
      <c r="S386" s="125" t="e">
        <v>#N/A</v>
      </c>
    </row>
    <row r="387" spans="1:20" x14ac:dyDescent="0.3">
      <c r="A387" s="125" t="s">
        <v>1012</v>
      </c>
      <c r="B387" s="125">
        <v>111</v>
      </c>
      <c r="C387" t="s">
        <v>1364</v>
      </c>
      <c r="D387" t="s">
        <v>382</v>
      </c>
      <c r="E387" t="s">
        <v>825</v>
      </c>
      <c r="F387" s="125" t="s">
        <v>13</v>
      </c>
      <c r="G387" s="125" t="s">
        <v>422</v>
      </c>
      <c r="H387" s="125" t="s">
        <v>423</v>
      </c>
      <c r="I387" s="396">
        <v>520</v>
      </c>
      <c r="J387" s="396">
        <v>42168</v>
      </c>
      <c r="K387" s="396" t="s">
        <v>1390</v>
      </c>
      <c r="L387" s="396">
        <v>5819.1840000000002</v>
      </c>
      <c r="M387" s="416">
        <v>5.86</v>
      </c>
      <c r="N387" s="417">
        <v>12.33162587744261</v>
      </c>
      <c r="O387" s="415">
        <v>0.47520092307692313</v>
      </c>
      <c r="P387" s="398">
        <v>0.13800000000000001</v>
      </c>
      <c r="Q387" s="220" t="s">
        <v>514</v>
      </c>
      <c r="R387" s="125">
        <v>10</v>
      </c>
      <c r="S387" s="125" t="s">
        <v>930</v>
      </c>
    </row>
    <row r="388" spans="1:20" x14ac:dyDescent="0.3">
      <c r="A388" s="125" t="s">
        <v>1367</v>
      </c>
      <c r="B388" s="125">
        <v>13</v>
      </c>
      <c r="C388" t="s">
        <v>219</v>
      </c>
      <c r="D388" t="s">
        <v>1810</v>
      </c>
      <c r="E388" t="s">
        <v>561</v>
      </c>
      <c r="F388" s="125" t="s">
        <v>12</v>
      </c>
      <c r="G388" s="125" t="s">
        <v>422</v>
      </c>
      <c r="H388" s="125" t="s">
        <v>426</v>
      </c>
      <c r="I388" s="396"/>
      <c r="J388" s="396"/>
      <c r="K388" s="396"/>
      <c r="L388" s="396"/>
      <c r="M388" s="416"/>
      <c r="N388" s="415"/>
      <c r="O388" s="415"/>
      <c r="P388" s="398"/>
      <c r="Q388" s="220"/>
      <c r="T388" t="s">
        <v>2126</v>
      </c>
    </row>
    <row r="389" spans="1:20" x14ac:dyDescent="0.3">
      <c r="A389" s="125" t="s">
        <v>1369</v>
      </c>
      <c r="C389" t="s">
        <v>1618</v>
      </c>
      <c r="D389" t="s">
        <v>1813</v>
      </c>
      <c r="G389" s="125" t="s">
        <v>422</v>
      </c>
      <c r="H389" s="125" t="s">
        <v>423</v>
      </c>
      <c r="I389" s="396"/>
      <c r="J389" s="396"/>
      <c r="K389" s="396"/>
      <c r="L389" s="396"/>
      <c r="M389" s="416"/>
      <c r="N389" s="415"/>
      <c r="O389" s="415"/>
      <c r="P389" s="398"/>
      <c r="Q389" s="220"/>
      <c r="T389" t="s">
        <v>2126</v>
      </c>
    </row>
    <row r="390" spans="1:20" x14ac:dyDescent="0.3">
      <c r="A390" s="125" t="s">
        <v>1370</v>
      </c>
      <c r="C390" t="s">
        <v>1816</v>
      </c>
      <c r="D390" t="s">
        <v>1814</v>
      </c>
      <c r="G390" s="125" t="s">
        <v>422</v>
      </c>
      <c r="H390" s="125" t="s">
        <v>423</v>
      </c>
      <c r="I390" s="396"/>
      <c r="J390" s="396"/>
      <c r="K390" s="396"/>
      <c r="L390" s="396"/>
      <c r="M390" s="416"/>
      <c r="N390" s="415"/>
      <c r="O390" s="415"/>
      <c r="P390" s="398"/>
      <c r="Q390" s="220"/>
      <c r="T390" t="s">
        <v>2126</v>
      </c>
    </row>
    <row r="391" spans="1:20" x14ac:dyDescent="0.3">
      <c r="A391" s="125" t="s">
        <v>1371</v>
      </c>
      <c r="C391" t="s">
        <v>1819</v>
      </c>
      <c r="D391" t="s">
        <v>1817</v>
      </c>
      <c r="G391" s="125" t="s">
        <v>422</v>
      </c>
      <c r="H391" s="125" t="s">
        <v>423</v>
      </c>
      <c r="I391" s="396"/>
      <c r="J391" s="396"/>
      <c r="K391" s="396"/>
      <c r="L391" s="396"/>
      <c r="M391" s="416"/>
      <c r="N391" s="415"/>
      <c r="O391" s="415"/>
      <c r="P391" s="398"/>
      <c r="Q391" s="220"/>
      <c r="T391" t="s">
        <v>2126</v>
      </c>
    </row>
    <row r="392" spans="1:20" x14ac:dyDescent="0.3">
      <c r="A392" s="125" t="s">
        <v>1372</v>
      </c>
      <c r="C392" t="s">
        <v>1822</v>
      </c>
      <c r="D392" t="s">
        <v>1820</v>
      </c>
      <c r="G392" s="125" t="s">
        <v>429</v>
      </c>
      <c r="I392" s="396"/>
      <c r="J392" s="396"/>
      <c r="K392" s="396"/>
      <c r="L392" s="396"/>
      <c r="M392" s="416"/>
      <c r="N392" s="415"/>
      <c r="O392" s="415"/>
      <c r="P392" s="398"/>
      <c r="Q392" s="220"/>
      <c r="T392" t="s">
        <v>2126</v>
      </c>
    </row>
    <row r="393" spans="1:20" x14ac:dyDescent="0.3">
      <c r="A393" s="125" t="s">
        <v>1373</v>
      </c>
      <c r="C393" t="s">
        <v>1822</v>
      </c>
      <c r="D393" t="s">
        <v>1823</v>
      </c>
      <c r="G393" s="125" t="s">
        <v>429</v>
      </c>
      <c r="I393" s="396"/>
      <c r="J393" s="396"/>
      <c r="K393" s="396"/>
      <c r="L393" s="396"/>
      <c r="M393" s="416"/>
      <c r="N393" s="415"/>
      <c r="O393" s="415"/>
      <c r="P393" s="398"/>
      <c r="Q393" s="220"/>
      <c r="T393" t="s">
        <v>2126</v>
      </c>
    </row>
    <row r="394" spans="1:20" x14ac:dyDescent="0.3">
      <c r="A394" s="125" t="s">
        <v>1374</v>
      </c>
      <c r="C394" t="s">
        <v>1822</v>
      </c>
      <c r="D394" t="s">
        <v>1824</v>
      </c>
      <c r="G394" s="125" t="s">
        <v>429</v>
      </c>
      <c r="I394" s="396"/>
      <c r="J394" s="396"/>
      <c r="K394" s="396"/>
      <c r="L394" s="396"/>
      <c r="M394" s="416"/>
      <c r="N394" s="415"/>
      <c r="O394" s="415"/>
      <c r="P394" s="398"/>
      <c r="Q394" s="220"/>
      <c r="T394" t="s">
        <v>2126</v>
      </c>
    </row>
    <row r="395" spans="1:20" x14ac:dyDescent="0.3">
      <c r="A395" s="125" t="s">
        <v>1375</v>
      </c>
      <c r="C395" t="s">
        <v>1826</v>
      </c>
      <c r="D395" t="s">
        <v>253</v>
      </c>
      <c r="E395" t="s">
        <v>832</v>
      </c>
      <c r="F395" s="125" t="s">
        <v>4</v>
      </c>
      <c r="G395" s="125" t="s">
        <v>422</v>
      </c>
      <c r="H395" s="125" t="s">
        <v>423</v>
      </c>
      <c r="I395" s="396"/>
      <c r="J395" s="396"/>
      <c r="K395" s="396"/>
      <c r="L395" s="396"/>
      <c r="M395" s="416"/>
      <c r="N395" s="415"/>
      <c r="O395" s="415"/>
      <c r="P395" s="398"/>
      <c r="Q395" s="220"/>
      <c r="T395" t="s">
        <v>2126</v>
      </c>
    </row>
    <row r="396" spans="1:20" x14ac:dyDescent="0.3">
      <c r="A396" s="125" t="s">
        <v>1376</v>
      </c>
      <c r="C396" t="s">
        <v>1829</v>
      </c>
      <c r="D396" t="s">
        <v>1827</v>
      </c>
      <c r="G396" s="125" t="s">
        <v>429</v>
      </c>
      <c r="I396" s="396"/>
      <c r="J396" s="396"/>
      <c r="K396" s="396"/>
      <c r="L396" s="396"/>
      <c r="M396" s="416"/>
      <c r="N396" s="415"/>
      <c r="O396" s="415"/>
      <c r="P396" s="398"/>
      <c r="Q396" s="220"/>
      <c r="T396" t="s">
        <v>2126</v>
      </c>
    </row>
    <row r="397" spans="1:20" x14ac:dyDescent="0.3">
      <c r="A397" s="125" t="s">
        <v>1377</v>
      </c>
      <c r="C397" t="s">
        <v>1832</v>
      </c>
      <c r="D397" t="s">
        <v>1830</v>
      </c>
      <c r="G397" s="125" t="s">
        <v>422</v>
      </c>
      <c r="H397" s="125" t="s">
        <v>423</v>
      </c>
      <c r="I397" s="396"/>
      <c r="J397" s="396"/>
      <c r="K397" s="396"/>
      <c r="L397" s="396"/>
      <c r="M397" s="416"/>
      <c r="N397" s="415"/>
      <c r="O397" s="415"/>
      <c r="P397" s="398"/>
      <c r="Q397" s="220"/>
      <c r="T397" t="s">
        <v>2126</v>
      </c>
    </row>
    <row r="398" spans="1:20" x14ac:dyDescent="0.3">
      <c r="A398" s="125" t="s">
        <v>1378</v>
      </c>
      <c r="C398" t="s">
        <v>1835</v>
      </c>
      <c r="D398" t="s">
        <v>1833</v>
      </c>
      <c r="G398" s="125" t="s">
        <v>429</v>
      </c>
      <c r="I398" s="396"/>
      <c r="J398" s="396"/>
      <c r="K398" s="396"/>
      <c r="L398" s="396"/>
      <c r="M398" s="416"/>
      <c r="N398" s="415"/>
      <c r="O398" s="415"/>
      <c r="P398" s="398"/>
      <c r="Q398" s="220"/>
      <c r="T398" t="s">
        <v>2126</v>
      </c>
    </row>
    <row r="399" spans="1:20" x14ac:dyDescent="0.3">
      <c r="A399" s="125" t="s">
        <v>1380</v>
      </c>
      <c r="B399" s="125">
        <v>160</v>
      </c>
      <c r="C399" t="s">
        <v>201</v>
      </c>
      <c r="D399" t="s">
        <v>758</v>
      </c>
      <c r="E399" t="s">
        <v>757</v>
      </c>
      <c r="F399" s="125" t="s">
        <v>7</v>
      </c>
      <c r="G399" s="125" t="s">
        <v>424</v>
      </c>
      <c r="H399" s="125" t="s">
        <v>425</v>
      </c>
      <c r="I399" s="396">
        <v>19077.682000000001</v>
      </c>
      <c r="J399" s="396">
        <v>0</v>
      </c>
      <c r="K399" s="396"/>
      <c r="L399" s="396">
        <v>0</v>
      </c>
      <c r="M399" s="416"/>
      <c r="N399" s="417" t="s">
        <v>2108</v>
      </c>
      <c r="O399" s="415" t="s">
        <v>2108</v>
      </c>
      <c r="P399" s="398">
        <v>0</v>
      </c>
      <c r="Q399" s="220" t="s">
        <v>514</v>
      </c>
      <c r="R399" s="125">
        <v>12</v>
      </c>
      <c r="S399" s="125" t="s">
        <v>758</v>
      </c>
    </row>
    <row r="400" spans="1:20" x14ac:dyDescent="0.3">
      <c r="A400" s="125" t="s">
        <v>1380</v>
      </c>
      <c r="B400" s="125">
        <v>160</v>
      </c>
      <c r="C400" t="s">
        <v>201</v>
      </c>
      <c r="D400" t="s">
        <v>758</v>
      </c>
      <c r="E400" t="s">
        <v>757</v>
      </c>
      <c r="F400" s="125" t="s">
        <v>7</v>
      </c>
      <c r="G400" s="125" t="s">
        <v>422</v>
      </c>
      <c r="H400" s="125" t="s">
        <v>423</v>
      </c>
      <c r="I400" s="396">
        <v>8392.1220000000012</v>
      </c>
      <c r="J400" s="396">
        <v>613274</v>
      </c>
      <c r="K400" s="396" t="s">
        <v>1390</v>
      </c>
      <c r="L400" s="396">
        <v>84631.812000000005</v>
      </c>
      <c r="M400" s="416">
        <v>7.28</v>
      </c>
      <c r="N400" s="415">
        <v>13.684131399668015</v>
      </c>
      <c r="O400" s="415">
        <v>0.53200307621838661</v>
      </c>
      <c r="P400" s="398">
        <v>0.13800000000000001</v>
      </c>
      <c r="Q400" s="220" t="s">
        <v>514</v>
      </c>
      <c r="R400" s="125">
        <v>1</v>
      </c>
      <c r="S400" s="125" t="s">
        <v>758</v>
      </c>
    </row>
    <row r="401" spans="9:9" x14ac:dyDescent="0.3">
      <c r="I401" s="421"/>
    </row>
  </sheetData>
  <sortState xmlns:xlrd2="http://schemas.microsoft.com/office/spreadsheetml/2017/richdata2" ref="A8:T400">
    <sortCondition ref="A8:A400"/>
    <sortCondition ref="H8:H400"/>
    <sortCondition ref="G8:G400"/>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C11C-DC28-43E2-8129-42C666B4985F}">
  <dimension ref="B2:G351"/>
  <sheetViews>
    <sheetView showGridLines="0" workbookViewId="0">
      <selection activeCell="B1" sqref="B1"/>
    </sheetView>
  </sheetViews>
  <sheetFormatPr defaultRowHeight="14.4" x14ac:dyDescent="0.3"/>
  <cols>
    <col min="2" max="2" width="35.44140625" customWidth="1"/>
    <col min="3" max="3" width="111.6640625" customWidth="1"/>
  </cols>
  <sheetData>
    <row r="2" spans="2:7" ht="18" x14ac:dyDescent="0.35">
      <c r="B2" s="364" t="s">
        <v>2526</v>
      </c>
      <c r="C2" s="364" t="s">
        <v>2527</v>
      </c>
    </row>
    <row r="3" spans="2:7" ht="18" x14ac:dyDescent="0.3">
      <c r="B3" s="354" t="s">
        <v>2530</v>
      </c>
      <c r="C3" s="3"/>
    </row>
    <row r="4" spans="2:7" ht="43.2" x14ac:dyDescent="0.3">
      <c r="B4" s="362" t="s">
        <v>2695</v>
      </c>
      <c r="C4" s="361" t="s">
        <v>2821</v>
      </c>
    </row>
    <row r="5" spans="2:7" x14ac:dyDescent="0.3">
      <c r="B5" s="362" t="s">
        <v>0</v>
      </c>
      <c r="C5" s="357" t="s">
        <v>2569</v>
      </c>
    </row>
    <row r="6" spans="2:7" x14ac:dyDescent="0.3">
      <c r="B6" s="437" t="s">
        <v>4</v>
      </c>
      <c r="C6" s="357" t="s">
        <v>2515</v>
      </c>
    </row>
    <row r="7" spans="2:7" x14ac:dyDescent="0.3">
      <c r="B7" s="437" t="s">
        <v>5</v>
      </c>
      <c r="C7" s="357" t="s">
        <v>2516</v>
      </c>
    </row>
    <row r="8" spans="2:7" x14ac:dyDescent="0.3">
      <c r="B8" s="437" t="s">
        <v>6</v>
      </c>
      <c r="C8" s="357" t="s">
        <v>2518</v>
      </c>
    </row>
    <row r="9" spans="2:7" x14ac:dyDescent="0.3">
      <c r="B9" s="437" t="s">
        <v>7</v>
      </c>
      <c r="C9" s="357" t="s">
        <v>2519</v>
      </c>
    </row>
    <row r="10" spans="2:7" x14ac:dyDescent="0.3">
      <c r="B10" s="437" t="s">
        <v>8</v>
      </c>
      <c r="C10" s="357" t="s">
        <v>2520</v>
      </c>
    </row>
    <row r="11" spans="2:7" x14ac:dyDescent="0.3">
      <c r="B11" s="437" t="s">
        <v>9</v>
      </c>
      <c r="C11" s="358" t="s">
        <v>2521</v>
      </c>
    </row>
    <row r="12" spans="2:7" x14ac:dyDescent="0.3">
      <c r="B12" s="437" t="s">
        <v>10</v>
      </c>
      <c r="C12" s="357" t="s">
        <v>2522</v>
      </c>
    </row>
    <row r="13" spans="2:7" x14ac:dyDescent="0.3">
      <c r="B13" s="437" t="s">
        <v>11</v>
      </c>
      <c r="C13" s="357" t="s">
        <v>2523</v>
      </c>
    </row>
    <row r="14" spans="2:7" ht="43.2" x14ac:dyDescent="0.3">
      <c r="B14" s="437" t="s">
        <v>12</v>
      </c>
      <c r="C14" s="357" t="s">
        <v>2805</v>
      </c>
    </row>
    <row r="15" spans="2:7" ht="28.8" x14ac:dyDescent="0.3">
      <c r="B15" s="437" t="s">
        <v>13</v>
      </c>
      <c r="C15" s="357" t="s">
        <v>2517</v>
      </c>
    </row>
    <row r="16" spans="2:7" x14ac:dyDescent="0.3">
      <c r="B16" s="437" t="s">
        <v>14</v>
      </c>
      <c r="C16" s="357" t="s">
        <v>2524</v>
      </c>
      <c r="G16" s="67"/>
    </row>
    <row r="17" spans="2:7" x14ac:dyDescent="0.3">
      <c r="G17" s="67"/>
    </row>
    <row r="18" spans="2:7" x14ac:dyDescent="0.3">
      <c r="B18" s="436"/>
      <c r="C18" s="359"/>
      <c r="G18" s="67"/>
    </row>
    <row r="19" spans="2:7" ht="15.6" x14ac:dyDescent="0.3">
      <c r="B19" s="356" t="str">
        <f>Contents!$B$26</f>
        <v>Table 1.a   Communities Participating in Power Cost Equalization Program, by AEA Energy Region, 2021</v>
      </c>
      <c r="C19" s="359"/>
      <c r="G19" s="67"/>
    </row>
    <row r="20" spans="2:7" x14ac:dyDescent="0.3">
      <c r="B20" s="362" t="s">
        <v>1</v>
      </c>
      <c r="C20" s="361" t="s">
        <v>2525</v>
      </c>
    </row>
    <row r="21" spans="2:7" x14ac:dyDescent="0.3">
      <c r="B21" s="362" t="s">
        <v>2</v>
      </c>
      <c r="C21" s="361" t="s">
        <v>2528</v>
      </c>
    </row>
    <row r="22" spans="2:7" x14ac:dyDescent="0.3">
      <c r="B22" s="362" t="s">
        <v>3</v>
      </c>
      <c r="C22" s="361" t="s">
        <v>2529</v>
      </c>
    </row>
    <row r="23" spans="2:7" x14ac:dyDescent="0.3">
      <c r="B23" s="355"/>
      <c r="C23" s="21"/>
    </row>
    <row r="24" spans="2:7" ht="15.6" x14ac:dyDescent="0.3">
      <c r="B24" s="356" t="str">
        <f>Contents!$B$27</f>
        <v>Table 1.b   Distribution of Rates in PCE Communities ($/kWh), 2021</v>
      </c>
      <c r="C24" s="21"/>
    </row>
    <row r="25" spans="2:7" x14ac:dyDescent="0.3">
      <c r="B25" s="362" t="s">
        <v>18</v>
      </c>
      <c r="C25" s="357" t="s">
        <v>2532</v>
      </c>
    </row>
    <row r="26" spans="2:7" x14ac:dyDescent="0.3">
      <c r="B26" s="362" t="s">
        <v>19</v>
      </c>
      <c r="C26" s="357" t="s">
        <v>2531</v>
      </c>
    </row>
    <row r="27" spans="2:7" x14ac:dyDescent="0.3">
      <c r="B27" s="362" t="s">
        <v>16</v>
      </c>
      <c r="C27" s="357" t="s">
        <v>2806</v>
      </c>
    </row>
    <row r="28" spans="2:7" x14ac:dyDescent="0.3">
      <c r="C28" s="21"/>
    </row>
    <row r="29" spans="2:7" ht="15.6" x14ac:dyDescent="0.3">
      <c r="B29" s="356" t="str">
        <f>Contents!$B$28</f>
        <v>Table 1.c   Average Consumption per Residential Customer per Month in PCE Communities, 2021</v>
      </c>
      <c r="C29" s="21"/>
    </row>
    <row r="30" spans="2:7" x14ac:dyDescent="0.3">
      <c r="B30" s="362" t="s">
        <v>16</v>
      </c>
      <c r="C30" s="357" t="s">
        <v>2806</v>
      </c>
    </row>
    <row r="31" spans="2:7" ht="28.8" x14ac:dyDescent="0.3">
      <c r="B31" s="362" t="s">
        <v>30</v>
      </c>
      <c r="C31" s="357" t="s">
        <v>2807</v>
      </c>
    </row>
    <row r="32" spans="2:7" x14ac:dyDescent="0.3">
      <c r="C32" s="21"/>
    </row>
    <row r="33" spans="2:4" ht="15.6" x14ac:dyDescent="0.3">
      <c r="B33" s="356" t="str">
        <f>Contents!$B$29</f>
        <v>Table 1.d   Installed Capacity (MW) of Utilities &amp; Operators, by AEA Energy Region, 2021</v>
      </c>
      <c r="C33" s="21"/>
    </row>
    <row r="34" spans="2:4" x14ac:dyDescent="0.3">
      <c r="B34" s="407" t="s">
        <v>2830</v>
      </c>
      <c r="C34" s="408"/>
    </row>
    <row r="35" spans="2:4" ht="28.8" x14ac:dyDescent="0.3">
      <c r="B35" s="362" t="s">
        <v>2533</v>
      </c>
      <c r="C35" s="357" t="s">
        <v>2636</v>
      </c>
    </row>
    <row r="36" spans="2:4" x14ac:dyDescent="0.3">
      <c r="B36" s="362" t="s">
        <v>410</v>
      </c>
      <c r="C36" s="357" t="s">
        <v>2535</v>
      </c>
    </row>
    <row r="37" spans="2:4" x14ac:dyDescent="0.3">
      <c r="B37" s="362" t="s">
        <v>33</v>
      </c>
      <c r="C37" s="357" t="s">
        <v>2536</v>
      </c>
    </row>
    <row r="38" spans="2:4" x14ac:dyDescent="0.3">
      <c r="B38" s="362" t="s">
        <v>34</v>
      </c>
      <c r="C38" s="357" t="s">
        <v>2537</v>
      </c>
    </row>
    <row r="39" spans="2:4" x14ac:dyDescent="0.3">
      <c r="B39" s="362" t="s">
        <v>1015</v>
      </c>
      <c r="C39" s="357" t="s">
        <v>2538</v>
      </c>
    </row>
    <row r="40" spans="2:4" ht="28.8" x14ac:dyDescent="0.3">
      <c r="B40" s="362" t="s">
        <v>1324</v>
      </c>
      <c r="C40" s="357" t="s">
        <v>2637</v>
      </c>
    </row>
    <row r="41" spans="2:4" x14ac:dyDescent="0.3">
      <c r="C41" s="21"/>
    </row>
    <row r="42" spans="2:4" ht="15.6" x14ac:dyDescent="0.3">
      <c r="B42" s="356" t="str">
        <f>Contents!$B$30</f>
        <v>Table 1.bonus   Net Metered Solar Capacity</v>
      </c>
      <c r="C42" s="21"/>
    </row>
    <row r="43" spans="2:4" x14ac:dyDescent="0.3">
      <c r="B43" s="409" t="s">
        <v>2131</v>
      </c>
      <c r="C43" s="408" t="s">
        <v>2544</v>
      </c>
    </row>
    <row r="44" spans="2:4" x14ac:dyDescent="0.3">
      <c r="B44" s="362" t="s">
        <v>2132</v>
      </c>
      <c r="C44" s="357" t="s">
        <v>2545</v>
      </c>
    </row>
    <row r="45" spans="2:4" x14ac:dyDescent="0.3">
      <c r="B45" s="362" t="s">
        <v>2540</v>
      </c>
      <c r="C45" s="357" t="s">
        <v>2546</v>
      </c>
    </row>
    <row r="46" spans="2:4" x14ac:dyDescent="0.3">
      <c r="B46" s="362" t="s">
        <v>2133</v>
      </c>
      <c r="C46" s="357" t="s">
        <v>2547</v>
      </c>
    </row>
    <row r="47" spans="2:4" x14ac:dyDescent="0.3">
      <c r="B47" s="362" t="s">
        <v>2134</v>
      </c>
      <c r="C47" s="357" t="s">
        <v>2548</v>
      </c>
    </row>
    <row r="48" spans="2:4" x14ac:dyDescent="0.3">
      <c r="B48" s="362" t="s">
        <v>2542</v>
      </c>
      <c r="C48" s="357" t="s">
        <v>2549</v>
      </c>
      <c r="D48" s="67"/>
    </row>
    <row r="49" spans="2:3" x14ac:dyDescent="0.3">
      <c r="B49" s="434" t="s">
        <v>2583</v>
      </c>
      <c r="C49" s="365" t="s">
        <v>2584</v>
      </c>
    </row>
    <row r="50" spans="2:3" x14ac:dyDescent="0.3">
      <c r="C50" s="21"/>
    </row>
    <row r="51" spans="2:3" ht="15.6" x14ac:dyDescent="0.3">
      <c r="B51" s="356" t="str">
        <f>Contents!$B$31</f>
        <v>Table 1.e   Carbon Dioxide Emissions by Operators/Utilities (Metric Tons), by fuel type and AEA Energy Region, 2021</v>
      </c>
      <c r="C51" s="21"/>
    </row>
    <row r="52" spans="2:3" x14ac:dyDescent="0.3">
      <c r="B52" s="407" t="s">
        <v>2550</v>
      </c>
      <c r="C52" s="408" t="s">
        <v>2562</v>
      </c>
    </row>
    <row r="53" spans="2:3" x14ac:dyDescent="0.3">
      <c r="B53" s="362" t="s">
        <v>37</v>
      </c>
      <c r="C53" s="357" t="s">
        <v>2808</v>
      </c>
    </row>
    <row r="54" spans="2:3" x14ac:dyDescent="0.3">
      <c r="B54" s="362" t="s">
        <v>38</v>
      </c>
      <c r="C54" s="357" t="s">
        <v>2809</v>
      </c>
    </row>
    <row r="55" spans="2:3" x14ac:dyDescent="0.3">
      <c r="B55" s="362" t="s">
        <v>39</v>
      </c>
      <c r="C55" s="357" t="s">
        <v>2810</v>
      </c>
    </row>
    <row r="56" spans="2:3" x14ac:dyDescent="0.3">
      <c r="B56" s="435"/>
      <c r="C56" s="359"/>
    </row>
    <row r="57" spans="2:3" ht="15.6" x14ac:dyDescent="0.3">
      <c r="B57" s="356" t="str">
        <f>Contents!$B$32</f>
        <v>Table 1.f   Generation by Fuel Type by Operators/Utilities (MWh), by AEA Energy Region, 2021</v>
      </c>
      <c r="C57" s="21"/>
    </row>
    <row r="58" spans="2:3" x14ac:dyDescent="0.3">
      <c r="B58" s="407" t="s">
        <v>2826</v>
      </c>
      <c r="C58" s="408"/>
    </row>
    <row r="59" spans="2:3" x14ac:dyDescent="0.3">
      <c r="B59" s="362" t="s">
        <v>37</v>
      </c>
      <c r="C59" s="357" t="s">
        <v>2736</v>
      </c>
    </row>
    <row r="60" spans="2:3" x14ac:dyDescent="0.3">
      <c r="B60" s="362" t="s">
        <v>38</v>
      </c>
      <c r="C60" s="357" t="s">
        <v>2737</v>
      </c>
    </row>
    <row r="61" spans="2:3" x14ac:dyDescent="0.3">
      <c r="B61" s="362" t="s">
        <v>39</v>
      </c>
      <c r="C61" s="357" t="s">
        <v>2738</v>
      </c>
    </row>
    <row r="62" spans="2:3" x14ac:dyDescent="0.3">
      <c r="B62" s="362" t="s">
        <v>40</v>
      </c>
      <c r="C62" s="357" t="s">
        <v>2739</v>
      </c>
    </row>
    <row r="63" spans="2:3" x14ac:dyDescent="0.3">
      <c r="B63" s="362" t="s">
        <v>34</v>
      </c>
      <c r="C63" s="357" t="s">
        <v>2740</v>
      </c>
    </row>
    <row r="64" spans="2:3" x14ac:dyDescent="0.3">
      <c r="B64" s="362" t="s">
        <v>2509</v>
      </c>
      <c r="C64" s="357" t="s">
        <v>2828</v>
      </c>
    </row>
    <row r="65" spans="2:3" ht="28.8" x14ac:dyDescent="0.3">
      <c r="B65" s="362" t="s">
        <v>1324</v>
      </c>
      <c r="C65" s="357" t="s">
        <v>2741</v>
      </c>
    </row>
    <row r="66" spans="2:3" x14ac:dyDescent="0.3">
      <c r="B66" s="362" t="s">
        <v>1324</v>
      </c>
      <c r="C66" s="357" t="s">
        <v>2827</v>
      </c>
    </row>
    <row r="67" spans="2:3" x14ac:dyDescent="0.3">
      <c r="B67" s="435"/>
      <c r="C67" s="359"/>
    </row>
    <row r="68" spans="2:3" ht="15.6" x14ac:dyDescent="0.3">
      <c r="B68" s="356" t="str">
        <f>Contents!$B$33</f>
        <v>Table 1.g   Fuel Use for Power Generation by Operators/Utilities, by AEA Energy Region, 2021</v>
      </c>
      <c r="C68" s="21"/>
    </row>
    <row r="69" spans="2:3" x14ac:dyDescent="0.3">
      <c r="B69" s="407" t="s">
        <v>2612</v>
      </c>
      <c r="C69" s="408"/>
    </row>
    <row r="70" spans="2:3" x14ac:dyDescent="0.3">
      <c r="B70" s="362" t="s">
        <v>2551</v>
      </c>
      <c r="C70" s="357" t="s">
        <v>2552</v>
      </c>
    </row>
    <row r="71" spans="2:3" x14ac:dyDescent="0.3">
      <c r="B71" s="362" t="s">
        <v>2553</v>
      </c>
      <c r="C71" s="357" t="s">
        <v>2554</v>
      </c>
    </row>
    <row r="72" spans="2:3" x14ac:dyDescent="0.3">
      <c r="B72" s="362" t="s">
        <v>2555</v>
      </c>
      <c r="C72" s="357" t="s">
        <v>2556</v>
      </c>
    </row>
    <row r="73" spans="2:3" x14ac:dyDescent="0.3">
      <c r="B73" s="362" t="s">
        <v>47</v>
      </c>
      <c r="C73" s="357" t="s">
        <v>2557</v>
      </c>
    </row>
    <row r="74" spans="2:3" x14ac:dyDescent="0.3">
      <c r="B74" s="362" t="s">
        <v>46</v>
      </c>
      <c r="C74" s="357" t="s">
        <v>2615</v>
      </c>
    </row>
    <row r="75" spans="2:3" x14ac:dyDescent="0.3">
      <c r="B75" s="385">
        <v>0.13900000000000001</v>
      </c>
      <c r="C75" s="357" t="s">
        <v>2811</v>
      </c>
    </row>
    <row r="76" spans="2:3" x14ac:dyDescent="0.3">
      <c r="B76" s="385">
        <v>1.0249999999999999</v>
      </c>
      <c r="C76" s="357" t="s">
        <v>2613</v>
      </c>
    </row>
    <row r="77" spans="2:3" x14ac:dyDescent="0.3">
      <c r="B77" s="385">
        <v>19.536000000000001</v>
      </c>
      <c r="C77" s="357" t="s">
        <v>2614</v>
      </c>
    </row>
    <row r="78" spans="2:3" x14ac:dyDescent="0.3">
      <c r="C78" s="21"/>
    </row>
    <row r="79" spans="2:3" ht="15.6" x14ac:dyDescent="0.3">
      <c r="B79" s="356" t="str">
        <f>Contents!$B$34</f>
        <v>Table 1.h  Electricity Sales by Certificated Utilities (MWh), by AEA Energy Region, 2021</v>
      </c>
      <c r="C79" s="21"/>
    </row>
    <row r="80" spans="2:3" ht="28.8" x14ac:dyDescent="0.3">
      <c r="B80" s="407" t="s">
        <v>2616</v>
      </c>
      <c r="C80" s="408" t="s">
        <v>2619</v>
      </c>
    </row>
    <row r="81" spans="2:3" x14ac:dyDescent="0.3">
      <c r="B81" s="362" t="s">
        <v>48</v>
      </c>
      <c r="C81" s="357" t="s">
        <v>2559</v>
      </c>
    </row>
    <row r="82" spans="2:3" x14ac:dyDescent="0.3">
      <c r="B82" s="362" t="s">
        <v>49</v>
      </c>
      <c r="C82" s="357" t="s">
        <v>2617</v>
      </c>
    </row>
    <row r="83" spans="2:3" ht="43.2" x14ac:dyDescent="0.3">
      <c r="B83" s="362" t="s">
        <v>50</v>
      </c>
      <c r="C83" s="357" t="s">
        <v>2618</v>
      </c>
    </row>
    <row r="84" spans="2:3" x14ac:dyDescent="0.3">
      <c r="C84" s="21"/>
    </row>
    <row r="85" spans="2:3" ht="15.6" x14ac:dyDescent="0.3">
      <c r="B85" s="356" t="str">
        <f>Contents!$B$35</f>
        <v>Table 1.i   Revenue Received by Certificated Utilities ($000), by AEA Energy Region, 2021</v>
      </c>
      <c r="C85" s="21"/>
    </row>
    <row r="86" spans="2:3" ht="28.8" x14ac:dyDescent="0.3">
      <c r="B86" s="407" t="s">
        <v>2620</v>
      </c>
      <c r="C86" s="408" t="s">
        <v>2621</v>
      </c>
    </row>
    <row r="87" spans="2:3" ht="28.8" x14ac:dyDescent="0.3">
      <c r="B87" s="362" t="s">
        <v>48</v>
      </c>
      <c r="C87" s="385" t="s">
        <v>2622</v>
      </c>
    </row>
    <row r="88" spans="2:3" ht="28.8" x14ac:dyDescent="0.3">
      <c r="B88" s="362" t="s">
        <v>49</v>
      </c>
      <c r="C88" s="385" t="s">
        <v>2623</v>
      </c>
    </row>
    <row r="89" spans="2:3" x14ac:dyDescent="0.3">
      <c r="B89" s="362" t="s">
        <v>50</v>
      </c>
      <c r="C89" s="385" t="s">
        <v>2558</v>
      </c>
    </row>
    <row r="90" spans="2:3" x14ac:dyDescent="0.3">
      <c r="C90" s="21"/>
    </row>
    <row r="91" spans="2:3" ht="15.6" x14ac:dyDescent="0.3">
      <c r="B91" s="356" t="str">
        <f>Contents!$B$36</f>
        <v>Table 1.j   Customers Served by Certificated Utilities (Accounts), by AEA Energy Region, 2021</v>
      </c>
      <c r="C91" s="21"/>
    </row>
    <row r="92" spans="2:3" ht="28.8" x14ac:dyDescent="0.3">
      <c r="B92" s="407" t="s">
        <v>2620</v>
      </c>
      <c r="C92" s="408" t="s">
        <v>2624</v>
      </c>
    </row>
    <row r="93" spans="2:3" x14ac:dyDescent="0.3">
      <c r="B93" s="362" t="s">
        <v>48</v>
      </c>
      <c r="C93" s="385" t="s">
        <v>2625</v>
      </c>
    </row>
    <row r="94" spans="2:3" x14ac:dyDescent="0.3">
      <c r="B94" s="362" t="s">
        <v>49</v>
      </c>
      <c r="C94" s="385" t="s">
        <v>2626</v>
      </c>
    </row>
    <row r="95" spans="2:3" x14ac:dyDescent="0.3">
      <c r="B95" s="362" t="s">
        <v>50</v>
      </c>
      <c r="C95" s="385" t="s">
        <v>2627</v>
      </c>
    </row>
    <row r="97" spans="2:3" ht="15.6" x14ac:dyDescent="0.3">
      <c r="B97" s="356" t="str">
        <f>Contents!$B$39</f>
        <v>Table 2.1a   Installed Capacity (MW) by plant and prime mover, 2021</v>
      </c>
      <c r="C97" s="21"/>
    </row>
    <row r="98" spans="2:3" x14ac:dyDescent="0.3">
      <c r="B98" s="362" t="s">
        <v>1388</v>
      </c>
      <c r="C98" s="357" t="s">
        <v>2628</v>
      </c>
    </row>
    <row r="99" spans="2:3" x14ac:dyDescent="0.3">
      <c r="B99" s="362" t="s">
        <v>529</v>
      </c>
      <c r="C99" s="357" t="s">
        <v>2629</v>
      </c>
    </row>
    <row r="100" spans="2:3" x14ac:dyDescent="0.3">
      <c r="B100" s="362" t="s">
        <v>1338</v>
      </c>
      <c r="C100" s="357" t="s">
        <v>2630</v>
      </c>
    </row>
    <row r="101" spans="2:3" ht="28.8" x14ac:dyDescent="0.3">
      <c r="B101" s="362" t="s">
        <v>52</v>
      </c>
      <c r="C101" s="357" t="s">
        <v>2631</v>
      </c>
    </row>
    <row r="102" spans="2:3" ht="28.8" x14ac:dyDescent="0.3">
      <c r="B102" s="362" t="s">
        <v>53</v>
      </c>
      <c r="C102" s="361" t="s">
        <v>2632</v>
      </c>
    </row>
    <row r="103" spans="2:3" ht="28.8" x14ac:dyDescent="0.3">
      <c r="B103" s="362" t="s">
        <v>530</v>
      </c>
      <c r="C103" s="361" t="s">
        <v>2633</v>
      </c>
    </row>
    <row r="104" spans="2:3" x14ac:dyDescent="0.3">
      <c r="B104" s="362" t="s">
        <v>0</v>
      </c>
      <c r="C104" s="357" t="s">
        <v>2634</v>
      </c>
    </row>
    <row r="105" spans="2:3" ht="28.8" x14ac:dyDescent="0.3">
      <c r="B105" s="362" t="s">
        <v>55</v>
      </c>
      <c r="C105" s="357" t="s">
        <v>2635</v>
      </c>
    </row>
    <row r="106" spans="2:3" ht="28.8" x14ac:dyDescent="0.3">
      <c r="B106" s="362" t="s">
        <v>31</v>
      </c>
      <c r="C106" s="357" t="s">
        <v>2636</v>
      </c>
    </row>
    <row r="107" spans="2:3" x14ac:dyDescent="0.3">
      <c r="B107" s="362" t="s">
        <v>410</v>
      </c>
      <c r="C107" s="357" t="s">
        <v>2535</v>
      </c>
    </row>
    <row r="108" spans="2:3" x14ac:dyDescent="0.3">
      <c r="B108" s="362" t="s">
        <v>33</v>
      </c>
      <c r="C108" s="357" t="s">
        <v>2812</v>
      </c>
    </row>
    <row r="109" spans="2:3" x14ac:dyDescent="0.3">
      <c r="B109" s="362" t="s">
        <v>57</v>
      </c>
      <c r="C109" s="357" t="s">
        <v>2537</v>
      </c>
    </row>
    <row r="110" spans="2:3" x14ac:dyDescent="0.3">
      <c r="B110" s="362" t="s">
        <v>532</v>
      </c>
      <c r="C110" s="357" t="s">
        <v>2829</v>
      </c>
    </row>
    <row r="111" spans="2:3" x14ac:dyDescent="0.3">
      <c r="B111" s="362" t="s">
        <v>1258</v>
      </c>
      <c r="C111" s="357" t="s">
        <v>2638</v>
      </c>
    </row>
    <row r="112" spans="2:3" x14ac:dyDescent="0.3">
      <c r="B112" s="362" t="s">
        <v>1259</v>
      </c>
      <c r="C112" s="357" t="s">
        <v>2639</v>
      </c>
    </row>
    <row r="113" spans="2:3" x14ac:dyDescent="0.3">
      <c r="B113" s="362" t="s">
        <v>2695</v>
      </c>
      <c r="C113" s="361" t="s">
        <v>2644</v>
      </c>
    </row>
    <row r="114" spans="2:3" x14ac:dyDescent="0.3">
      <c r="B114" s="385" t="s">
        <v>1305</v>
      </c>
      <c r="C114" s="361" t="s">
        <v>2640</v>
      </c>
    </row>
    <row r="115" spans="2:3" x14ac:dyDescent="0.3">
      <c r="B115" s="385" t="s">
        <v>1306</v>
      </c>
      <c r="C115" s="361" t="s">
        <v>2641</v>
      </c>
    </row>
    <row r="116" spans="2:3" x14ac:dyDescent="0.3">
      <c r="B116" s="385" t="s">
        <v>2112</v>
      </c>
      <c r="C116" s="361" t="s">
        <v>2642</v>
      </c>
    </row>
    <row r="117" spans="2:3" x14ac:dyDescent="0.3">
      <c r="B117" s="385" t="s">
        <v>1320</v>
      </c>
      <c r="C117" s="361" t="s">
        <v>2643</v>
      </c>
    </row>
    <row r="119" spans="2:3" ht="15.6" x14ac:dyDescent="0.3">
      <c r="B119" s="356" t="str">
        <f>Contents!$B$41</f>
        <v>Table 2.2a   Generation and Total Disposition of Electric Energy (MWh), 2021</v>
      </c>
      <c r="C119" s="21"/>
    </row>
    <row r="120" spans="2:3" ht="43.2" x14ac:dyDescent="0.3">
      <c r="B120" s="407" t="s">
        <v>2651</v>
      </c>
      <c r="C120" s="408" t="s">
        <v>2652</v>
      </c>
    </row>
    <row r="121" spans="2:3" ht="28.8" x14ac:dyDescent="0.3">
      <c r="B121" s="362" t="s">
        <v>1401</v>
      </c>
      <c r="C121" s="357" t="s">
        <v>2645</v>
      </c>
    </row>
    <row r="122" spans="2:3" x14ac:dyDescent="0.3">
      <c r="B122" s="362" t="s">
        <v>529</v>
      </c>
      <c r="C122" s="357" t="s">
        <v>2629</v>
      </c>
    </row>
    <row r="123" spans="2:3" x14ac:dyDescent="0.3">
      <c r="B123" s="362" t="s">
        <v>1338</v>
      </c>
      <c r="C123" s="357" t="s">
        <v>2630</v>
      </c>
    </row>
    <row r="124" spans="2:3" ht="28.8" x14ac:dyDescent="0.3">
      <c r="B124" s="362" t="s">
        <v>52</v>
      </c>
      <c r="C124" s="357" t="s">
        <v>2631</v>
      </c>
    </row>
    <row r="125" spans="2:3" x14ac:dyDescent="0.3">
      <c r="B125" s="362" t="s">
        <v>1339</v>
      </c>
      <c r="C125" s="361" t="s">
        <v>2646</v>
      </c>
    </row>
    <row r="126" spans="2:3" ht="28.8" x14ac:dyDescent="0.3">
      <c r="B126" s="362" t="s">
        <v>1030</v>
      </c>
      <c r="C126" s="361" t="s">
        <v>2633</v>
      </c>
    </row>
    <row r="127" spans="2:3" x14ac:dyDescent="0.3">
      <c r="B127" s="362" t="s">
        <v>531</v>
      </c>
      <c r="C127" s="357" t="s">
        <v>2634</v>
      </c>
    </row>
    <row r="128" spans="2:3" x14ac:dyDescent="0.3">
      <c r="B128" s="362" t="s">
        <v>2682</v>
      </c>
      <c r="C128" s="357" t="s">
        <v>2669</v>
      </c>
    </row>
    <row r="129" spans="2:3" x14ac:dyDescent="0.3">
      <c r="B129" s="362" t="s">
        <v>386</v>
      </c>
      <c r="C129" s="357" t="s">
        <v>2647</v>
      </c>
    </row>
    <row r="130" spans="2:3" ht="43.2" x14ac:dyDescent="0.3">
      <c r="B130" s="362" t="s">
        <v>387</v>
      </c>
      <c r="C130" s="357" t="s">
        <v>2813</v>
      </c>
    </row>
    <row r="131" spans="2:3" ht="72" x14ac:dyDescent="0.3">
      <c r="B131" s="362" t="s">
        <v>2653</v>
      </c>
      <c r="C131" s="357" t="s">
        <v>2814</v>
      </c>
    </row>
    <row r="132" spans="2:3" x14ac:dyDescent="0.3">
      <c r="B132" s="362" t="s">
        <v>388</v>
      </c>
      <c r="C132" s="357" t="s">
        <v>2648</v>
      </c>
    </row>
    <row r="133" spans="2:3" ht="43.2" x14ac:dyDescent="0.3">
      <c r="B133" s="362" t="s">
        <v>389</v>
      </c>
      <c r="C133" s="357" t="s">
        <v>2649</v>
      </c>
    </row>
    <row r="134" spans="2:3" ht="43.2" x14ac:dyDescent="0.3">
      <c r="B134" s="362" t="s">
        <v>390</v>
      </c>
      <c r="C134" s="357" t="s">
        <v>2815</v>
      </c>
    </row>
    <row r="135" spans="2:3" ht="43.2" x14ac:dyDescent="0.3">
      <c r="B135" s="362" t="s">
        <v>1031</v>
      </c>
      <c r="C135" s="357" t="s">
        <v>2816</v>
      </c>
    </row>
    <row r="136" spans="2:3" ht="115.2" customHeight="1" x14ac:dyDescent="0.3">
      <c r="B136" s="362" t="s">
        <v>391</v>
      </c>
      <c r="C136" s="357" t="s">
        <v>2831</v>
      </c>
    </row>
    <row r="137" spans="2:3" x14ac:dyDescent="0.3">
      <c r="B137" s="362" t="s">
        <v>2695</v>
      </c>
      <c r="C137" s="357" t="s">
        <v>2650</v>
      </c>
    </row>
    <row r="138" spans="2:3" x14ac:dyDescent="0.3">
      <c r="B138" s="385" t="s">
        <v>1038</v>
      </c>
      <c r="C138" s="361" t="s">
        <v>2684</v>
      </c>
    </row>
    <row r="139" spans="2:3" x14ac:dyDescent="0.3">
      <c r="B139" s="385" t="s">
        <v>514</v>
      </c>
      <c r="C139" s="361" t="s">
        <v>2655</v>
      </c>
    </row>
    <row r="140" spans="2:3" x14ac:dyDescent="0.3">
      <c r="B140" s="362" t="s">
        <v>1032</v>
      </c>
      <c r="C140" s="357" t="s">
        <v>2656</v>
      </c>
    </row>
    <row r="141" spans="2:3" ht="28.8" x14ac:dyDescent="0.3">
      <c r="B141" s="362" t="s">
        <v>536</v>
      </c>
      <c r="C141" s="357" t="s">
        <v>2685</v>
      </c>
    </row>
    <row r="143" spans="2:3" ht="15.6" x14ac:dyDescent="0.3">
      <c r="B143" s="356" t="str">
        <f>Contents!$B$42</f>
        <v>Table 2.3a   Generation (MWh) by plant and prime mover, 2021</v>
      </c>
      <c r="C143" s="21"/>
    </row>
    <row r="144" spans="2:3" ht="28.8" customHeight="1" x14ac:dyDescent="0.3">
      <c r="B144" s="442" t="s">
        <v>2688</v>
      </c>
      <c r="C144" s="443"/>
    </row>
    <row r="145" spans="2:3" x14ac:dyDescent="0.3">
      <c r="B145" s="362" t="s">
        <v>1388</v>
      </c>
      <c r="C145" s="357" t="s">
        <v>2628</v>
      </c>
    </row>
    <row r="146" spans="2:3" x14ac:dyDescent="0.3">
      <c r="B146" s="362" t="s">
        <v>1338</v>
      </c>
      <c r="C146" s="357" t="s">
        <v>2630</v>
      </c>
    </row>
    <row r="147" spans="2:3" ht="28.8" x14ac:dyDescent="0.3">
      <c r="B147" s="362" t="s">
        <v>52</v>
      </c>
      <c r="C147" s="357" t="s">
        <v>2631</v>
      </c>
    </row>
    <row r="148" spans="2:3" ht="28.8" x14ac:dyDescent="0.3">
      <c r="B148" s="362" t="s">
        <v>53</v>
      </c>
      <c r="C148" s="361" t="s">
        <v>2632</v>
      </c>
    </row>
    <row r="149" spans="2:3" ht="28.8" x14ac:dyDescent="0.3">
      <c r="B149" s="362" t="s">
        <v>1030</v>
      </c>
      <c r="C149" s="361" t="s">
        <v>2633</v>
      </c>
    </row>
    <row r="150" spans="2:3" x14ac:dyDescent="0.3">
      <c r="B150" s="362" t="s">
        <v>531</v>
      </c>
      <c r="C150" s="357" t="s">
        <v>2634</v>
      </c>
    </row>
    <row r="151" spans="2:3" ht="28.8" x14ac:dyDescent="0.3">
      <c r="B151" s="362" t="s">
        <v>31</v>
      </c>
      <c r="C151" s="357" t="s">
        <v>2687</v>
      </c>
    </row>
    <row r="152" spans="2:3" x14ac:dyDescent="0.3">
      <c r="B152" s="362" t="s">
        <v>56</v>
      </c>
      <c r="C152" s="357" t="s">
        <v>2689</v>
      </c>
    </row>
    <row r="153" spans="2:3" x14ac:dyDescent="0.3">
      <c r="B153" s="362" t="s">
        <v>532</v>
      </c>
      <c r="C153" s="357" t="s">
        <v>2690</v>
      </c>
    </row>
    <row r="154" spans="2:3" x14ac:dyDescent="0.3">
      <c r="B154" s="362" t="s">
        <v>57</v>
      </c>
      <c r="C154" s="357" t="s">
        <v>2691</v>
      </c>
    </row>
    <row r="155" spans="2:3" x14ac:dyDescent="0.3">
      <c r="B155" s="362" t="s">
        <v>533</v>
      </c>
      <c r="C155" s="357" t="s">
        <v>2692</v>
      </c>
    </row>
    <row r="156" spans="2:3" ht="28.8" x14ac:dyDescent="0.3">
      <c r="B156" s="362" t="s">
        <v>534</v>
      </c>
      <c r="C156" s="357" t="s">
        <v>2693</v>
      </c>
    </row>
    <row r="157" spans="2:3" x14ac:dyDescent="0.3">
      <c r="B157" s="362" t="s">
        <v>2686</v>
      </c>
      <c r="C157" s="357" t="s">
        <v>2694</v>
      </c>
    </row>
    <row r="158" spans="2:3" x14ac:dyDescent="0.3">
      <c r="B158" s="362" t="s">
        <v>2695</v>
      </c>
      <c r="C158" s="357" t="s">
        <v>2650</v>
      </c>
    </row>
    <row r="159" spans="2:3" x14ac:dyDescent="0.3">
      <c r="B159" s="385" t="s">
        <v>549</v>
      </c>
      <c r="C159" s="361" t="s">
        <v>2744</v>
      </c>
    </row>
    <row r="160" spans="2:3" x14ac:dyDescent="0.3">
      <c r="B160" s="385" t="s">
        <v>514</v>
      </c>
      <c r="C160" s="361" t="s">
        <v>2655</v>
      </c>
    </row>
    <row r="161" spans="2:3" ht="28.8" x14ac:dyDescent="0.3">
      <c r="B161" s="362" t="s">
        <v>536</v>
      </c>
      <c r="C161" s="357" t="s">
        <v>2685</v>
      </c>
    </row>
    <row r="162" spans="2:3" x14ac:dyDescent="0.3">
      <c r="B162" s="362" t="s">
        <v>537</v>
      </c>
      <c r="C162" s="357" t="s">
        <v>2696</v>
      </c>
    </row>
    <row r="164" spans="2:3" ht="15.6" x14ac:dyDescent="0.3">
      <c r="B164" s="356" t="str">
        <f>Contents!$B$43</f>
        <v>Table 2.3b   Generation (MWh) and Fuel Use by operator, plant, and fuel type, 2021</v>
      </c>
      <c r="C164" s="21"/>
    </row>
    <row r="165" spans="2:3" ht="28.8" customHeight="1" x14ac:dyDescent="0.3">
      <c r="B165" s="442" t="s">
        <v>2697</v>
      </c>
      <c r="C165" s="443"/>
    </row>
    <row r="166" spans="2:3" x14ac:dyDescent="0.3">
      <c r="B166" s="362" t="s">
        <v>1388</v>
      </c>
      <c r="C166" s="357" t="s">
        <v>2628</v>
      </c>
    </row>
    <row r="167" spans="2:3" x14ac:dyDescent="0.3">
      <c r="B167" s="362" t="s">
        <v>1338</v>
      </c>
      <c r="C167" s="357" t="s">
        <v>2630</v>
      </c>
    </row>
    <row r="168" spans="2:3" ht="28.8" x14ac:dyDescent="0.3">
      <c r="B168" s="362" t="s">
        <v>52</v>
      </c>
      <c r="C168" s="357" t="s">
        <v>2631</v>
      </c>
    </row>
    <row r="169" spans="2:3" ht="28.8" x14ac:dyDescent="0.3">
      <c r="B169" s="362" t="s">
        <v>53</v>
      </c>
      <c r="C169" s="361" t="s">
        <v>2632</v>
      </c>
    </row>
    <row r="170" spans="2:3" ht="28.8" x14ac:dyDescent="0.3">
      <c r="B170" s="362" t="s">
        <v>1030</v>
      </c>
      <c r="C170" s="361" t="s">
        <v>2633</v>
      </c>
    </row>
    <row r="171" spans="2:3" x14ac:dyDescent="0.3">
      <c r="B171" s="362" t="s">
        <v>531</v>
      </c>
      <c r="C171" s="357" t="s">
        <v>2634</v>
      </c>
    </row>
    <row r="172" spans="2:3" x14ac:dyDescent="0.3">
      <c r="B172" s="362" t="s">
        <v>37</v>
      </c>
      <c r="C172" s="357" t="s">
        <v>2736</v>
      </c>
    </row>
    <row r="173" spans="2:3" x14ac:dyDescent="0.3">
      <c r="B173" s="362" t="s">
        <v>38</v>
      </c>
      <c r="C173" s="357" t="s">
        <v>2737</v>
      </c>
    </row>
    <row r="174" spans="2:3" x14ac:dyDescent="0.3">
      <c r="B174" s="362" t="s">
        <v>39</v>
      </c>
      <c r="C174" s="357" t="s">
        <v>2738</v>
      </c>
    </row>
    <row r="175" spans="2:3" x14ac:dyDescent="0.3">
      <c r="B175" s="362" t="s">
        <v>40</v>
      </c>
      <c r="C175" s="357" t="s">
        <v>2739</v>
      </c>
    </row>
    <row r="176" spans="2:3" x14ac:dyDescent="0.3">
      <c r="B176" s="362" t="s">
        <v>34</v>
      </c>
      <c r="C176" s="357" t="s">
        <v>2740</v>
      </c>
    </row>
    <row r="177" spans="2:3" x14ac:dyDescent="0.3">
      <c r="B177" s="362" t="s">
        <v>2509</v>
      </c>
      <c r="C177" s="357" t="s">
        <v>2828</v>
      </c>
    </row>
    <row r="178" spans="2:3" ht="28.8" x14ac:dyDescent="0.3">
      <c r="B178" s="362" t="s">
        <v>1389</v>
      </c>
      <c r="C178" s="357" t="s">
        <v>2741</v>
      </c>
    </row>
    <row r="179" spans="2:3" x14ac:dyDescent="0.3">
      <c r="B179" s="362" t="s">
        <v>412</v>
      </c>
      <c r="C179" s="357" t="s">
        <v>2698</v>
      </c>
    </row>
    <row r="180" spans="2:3" x14ac:dyDescent="0.3">
      <c r="B180" s="362" t="s">
        <v>413</v>
      </c>
      <c r="C180" s="357" t="s">
        <v>2699</v>
      </c>
    </row>
    <row r="181" spans="2:3" x14ac:dyDescent="0.3">
      <c r="B181" s="362" t="s">
        <v>414</v>
      </c>
      <c r="C181" s="357" t="s">
        <v>2700</v>
      </c>
    </row>
    <row r="182" spans="2:3" x14ac:dyDescent="0.3">
      <c r="B182" s="362" t="s">
        <v>2695</v>
      </c>
      <c r="C182" s="357" t="s">
        <v>2650</v>
      </c>
    </row>
    <row r="183" spans="2:3" x14ac:dyDescent="0.3">
      <c r="B183" s="385" t="s">
        <v>549</v>
      </c>
      <c r="C183" s="361" t="s">
        <v>2744</v>
      </c>
    </row>
    <row r="184" spans="2:3" x14ac:dyDescent="0.3">
      <c r="B184" s="385" t="s">
        <v>514</v>
      </c>
      <c r="C184" s="361" t="s">
        <v>2655</v>
      </c>
    </row>
    <row r="185" spans="2:3" ht="28.8" x14ac:dyDescent="0.3">
      <c r="B185" s="362" t="s">
        <v>536</v>
      </c>
      <c r="C185" s="357" t="s">
        <v>2685</v>
      </c>
    </row>
    <row r="186" spans="2:3" x14ac:dyDescent="0.3">
      <c r="B186" s="362" t="s">
        <v>537</v>
      </c>
      <c r="C186" s="357" t="s">
        <v>2696</v>
      </c>
    </row>
    <row r="188" spans="2:3" ht="15.6" x14ac:dyDescent="0.3">
      <c r="B188" s="356" t="str">
        <f>Contents!$B$44</f>
        <v>Table 2.3c   Generation, Fuel Use, Fuel Cost, and Efficiency, by operator, plant, fuel, and prime mover, 2021</v>
      </c>
      <c r="C188" s="21"/>
    </row>
    <row r="189" spans="2:3" s="21" customFormat="1" ht="28.8" customHeight="1" x14ac:dyDescent="0.3">
      <c r="B189" s="440" t="s">
        <v>2701</v>
      </c>
      <c r="C189" s="441"/>
    </row>
    <row r="190" spans="2:3" x14ac:dyDescent="0.3">
      <c r="B190" s="362" t="s">
        <v>1388</v>
      </c>
      <c r="C190" s="357" t="s">
        <v>2628</v>
      </c>
    </row>
    <row r="191" spans="2:3" x14ac:dyDescent="0.3">
      <c r="B191" s="362" t="s">
        <v>1338</v>
      </c>
      <c r="C191" s="357" t="s">
        <v>2630</v>
      </c>
    </row>
    <row r="192" spans="2:3" ht="28.8" x14ac:dyDescent="0.3">
      <c r="B192" s="362" t="s">
        <v>52</v>
      </c>
      <c r="C192" s="357" t="s">
        <v>2631</v>
      </c>
    </row>
    <row r="193" spans="2:3" ht="28.8" x14ac:dyDescent="0.3">
      <c r="B193" s="362" t="s">
        <v>53</v>
      </c>
      <c r="C193" s="361" t="s">
        <v>2632</v>
      </c>
    </row>
    <row r="194" spans="2:3" ht="28.8" x14ac:dyDescent="0.3">
      <c r="B194" s="362" t="s">
        <v>1030</v>
      </c>
      <c r="C194" s="361" t="s">
        <v>2633</v>
      </c>
    </row>
    <row r="195" spans="2:3" x14ac:dyDescent="0.3">
      <c r="B195" s="362" t="s">
        <v>531</v>
      </c>
      <c r="C195" s="357" t="s">
        <v>2634</v>
      </c>
    </row>
    <row r="196" spans="2:3" x14ac:dyDescent="0.3">
      <c r="B196" s="362" t="s">
        <v>415</v>
      </c>
      <c r="C196" s="357" t="s">
        <v>2702</v>
      </c>
    </row>
    <row r="197" spans="2:3" x14ac:dyDescent="0.3">
      <c r="B197" s="413" t="s">
        <v>2707</v>
      </c>
      <c r="C197" s="357" t="s">
        <v>2703</v>
      </c>
    </row>
    <row r="198" spans="2:3" x14ac:dyDescent="0.3">
      <c r="B198" s="413" t="s">
        <v>422</v>
      </c>
      <c r="C198" s="357" t="s">
        <v>2594</v>
      </c>
    </row>
    <row r="199" spans="2:3" x14ac:dyDescent="0.3">
      <c r="B199" s="413" t="s">
        <v>2708</v>
      </c>
      <c r="C199" s="357" t="s">
        <v>2704</v>
      </c>
    </row>
    <row r="200" spans="2:3" x14ac:dyDescent="0.3">
      <c r="B200" s="413" t="s">
        <v>434</v>
      </c>
      <c r="C200" s="357" t="s">
        <v>2596</v>
      </c>
    </row>
    <row r="201" spans="2:3" x14ac:dyDescent="0.3">
      <c r="B201" s="413" t="s">
        <v>2709</v>
      </c>
      <c r="C201" s="357" t="s">
        <v>2705</v>
      </c>
    </row>
    <row r="202" spans="2:3" x14ac:dyDescent="0.3">
      <c r="B202" s="413" t="s">
        <v>1023</v>
      </c>
      <c r="C202" s="357" t="s">
        <v>2577</v>
      </c>
    </row>
    <row r="203" spans="2:3" x14ac:dyDescent="0.3">
      <c r="B203" s="413" t="s">
        <v>1027</v>
      </c>
      <c r="C203" s="357" t="s">
        <v>2575</v>
      </c>
    </row>
    <row r="204" spans="2:3" x14ac:dyDescent="0.3">
      <c r="B204" s="413" t="s">
        <v>1024</v>
      </c>
      <c r="C204" s="357" t="s">
        <v>2598</v>
      </c>
    </row>
    <row r="205" spans="2:3" x14ac:dyDescent="0.3">
      <c r="B205" s="413" t="s">
        <v>429</v>
      </c>
      <c r="C205" s="357" t="s">
        <v>2576</v>
      </c>
    </row>
    <row r="206" spans="2:3" x14ac:dyDescent="0.3">
      <c r="B206" s="413" t="s">
        <v>1029</v>
      </c>
      <c r="C206" s="357" t="s">
        <v>2599</v>
      </c>
    </row>
    <row r="207" spans="2:3" x14ac:dyDescent="0.3">
      <c r="B207" s="413" t="s">
        <v>2710</v>
      </c>
      <c r="C207" s="357" t="s">
        <v>2706</v>
      </c>
    </row>
    <row r="208" spans="2:3" x14ac:dyDescent="0.3">
      <c r="B208" s="413" t="s">
        <v>1393</v>
      </c>
      <c r="C208" s="414" t="s">
        <v>2601</v>
      </c>
    </row>
    <row r="209" spans="2:3" x14ac:dyDescent="0.3">
      <c r="B209" s="413" t="s">
        <v>432</v>
      </c>
      <c r="C209" s="357" t="s">
        <v>2602</v>
      </c>
    </row>
    <row r="210" spans="2:3" x14ac:dyDescent="0.3">
      <c r="B210" s="413" t="s">
        <v>1019</v>
      </c>
      <c r="C210" s="357" t="s">
        <v>1015</v>
      </c>
    </row>
    <row r="211" spans="2:3" ht="28.8" x14ac:dyDescent="0.3">
      <c r="B211" s="413" t="s">
        <v>424</v>
      </c>
      <c r="C211" s="357" t="s">
        <v>2603</v>
      </c>
    </row>
    <row r="212" spans="2:3" x14ac:dyDescent="0.3">
      <c r="B212" s="413" t="s">
        <v>435</v>
      </c>
      <c r="C212" s="357" t="s">
        <v>2604</v>
      </c>
    </row>
    <row r="213" spans="2:3" x14ac:dyDescent="0.3">
      <c r="B213" s="413" t="s">
        <v>1391</v>
      </c>
      <c r="C213" s="357" t="s">
        <v>2605</v>
      </c>
    </row>
    <row r="214" spans="2:3" x14ac:dyDescent="0.3">
      <c r="B214" s="413" t="s">
        <v>427</v>
      </c>
      <c r="C214" s="357" t="s">
        <v>34</v>
      </c>
    </row>
    <row r="215" spans="2:3" ht="28.8" x14ac:dyDescent="0.3">
      <c r="B215" s="413" t="s">
        <v>515</v>
      </c>
      <c r="C215" s="357" t="s">
        <v>2606</v>
      </c>
    </row>
    <row r="216" spans="2:3" x14ac:dyDescent="0.3">
      <c r="B216" s="412" t="s">
        <v>416</v>
      </c>
      <c r="C216" s="357" t="s">
        <v>2728</v>
      </c>
    </row>
    <row r="217" spans="2:3" x14ac:dyDescent="0.3">
      <c r="B217" s="413" t="s">
        <v>1025</v>
      </c>
      <c r="C217" s="357" t="s">
        <v>2711</v>
      </c>
    </row>
    <row r="218" spans="2:3" x14ac:dyDescent="0.3">
      <c r="B218" s="413" t="s">
        <v>430</v>
      </c>
      <c r="C218" s="357" t="s">
        <v>2712</v>
      </c>
    </row>
    <row r="219" spans="2:3" x14ac:dyDescent="0.3">
      <c r="B219" s="413" t="s">
        <v>2729</v>
      </c>
      <c r="C219" s="357" t="s">
        <v>2713</v>
      </c>
    </row>
    <row r="220" spans="2:3" x14ac:dyDescent="0.3">
      <c r="B220" s="413" t="s">
        <v>431</v>
      </c>
      <c r="C220" s="357" t="s">
        <v>2714</v>
      </c>
    </row>
    <row r="221" spans="2:3" x14ac:dyDescent="0.3">
      <c r="B221" s="413" t="s">
        <v>2730</v>
      </c>
      <c r="C221" s="357" t="s">
        <v>2715</v>
      </c>
    </row>
    <row r="222" spans="2:3" x14ac:dyDescent="0.3">
      <c r="B222" s="413" t="s">
        <v>1028</v>
      </c>
      <c r="C222" s="357" t="s">
        <v>2716</v>
      </c>
    </row>
    <row r="223" spans="2:3" x14ac:dyDescent="0.3">
      <c r="B223" s="413" t="s">
        <v>426</v>
      </c>
      <c r="C223" s="357" t="s">
        <v>2717</v>
      </c>
    </row>
    <row r="224" spans="2:3" x14ac:dyDescent="0.3">
      <c r="B224" s="413" t="s">
        <v>2731</v>
      </c>
      <c r="C224" s="357" t="s">
        <v>2718</v>
      </c>
    </row>
    <row r="225" spans="2:3" x14ac:dyDescent="0.3">
      <c r="B225" s="413" t="s">
        <v>2732</v>
      </c>
      <c r="C225" s="357" t="s">
        <v>2719</v>
      </c>
    </row>
    <row r="226" spans="2:3" x14ac:dyDescent="0.3">
      <c r="B226" s="413" t="s">
        <v>2733</v>
      </c>
      <c r="C226" s="357" t="s">
        <v>2720</v>
      </c>
    </row>
    <row r="227" spans="2:3" x14ac:dyDescent="0.3">
      <c r="B227" s="413" t="s">
        <v>425</v>
      </c>
      <c r="C227" s="357" t="s">
        <v>2721</v>
      </c>
    </row>
    <row r="228" spans="2:3" x14ac:dyDescent="0.3">
      <c r="B228" s="413" t="s">
        <v>423</v>
      </c>
      <c r="C228" s="357" t="s">
        <v>2722</v>
      </c>
    </row>
    <row r="229" spans="2:3" x14ac:dyDescent="0.3">
      <c r="B229" s="413" t="s">
        <v>2734</v>
      </c>
      <c r="C229" s="357" t="s">
        <v>2723</v>
      </c>
    </row>
    <row r="230" spans="2:3" x14ac:dyDescent="0.3">
      <c r="B230" s="413" t="s">
        <v>2710</v>
      </c>
      <c r="C230" s="357" t="s">
        <v>50</v>
      </c>
    </row>
    <row r="231" spans="2:3" x14ac:dyDescent="0.3">
      <c r="B231" s="413" t="s">
        <v>433</v>
      </c>
      <c r="C231" s="357" t="s">
        <v>2724</v>
      </c>
    </row>
    <row r="232" spans="2:3" x14ac:dyDescent="0.3">
      <c r="B232" s="413" t="s">
        <v>1020</v>
      </c>
      <c r="C232" s="357" t="s">
        <v>2725</v>
      </c>
    </row>
    <row r="233" spans="2:3" x14ac:dyDescent="0.3">
      <c r="B233" s="413" t="s">
        <v>428</v>
      </c>
      <c r="C233" s="357" t="s">
        <v>2726</v>
      </c>
    </row>
    <row r="234" spans="2:3" x14ac:dyDescent="0.3">
      <c r="B234" s="413" t="s">
        <v>2735</v>
      </c>
      <c r="C234" s="357" t="s">
        <v>2727</v>
      </c>
    </row>
    <row r="235" spans="2:3" x14ac:dyDescent="0.3">
      <c r="B235" s="412" t="s">
        <v>2665</v>
      </c>
      <c r="C235" s="357" t="s">
        <v>2822</v>
      </c>
    </row>
    <row r="236" spans="2:3" x14ac:dyDescent="0.3">
      <c r="B236" s="412" t="s">
        <v>417</v>
      </c>
      <c r="C236" s="357" t="s">
        <v>2748</v>
      </c>
    </row>
    <row r="237" spans="2:3" x14ac:dyDescent="0.3">
      <c r="B237" s="412" t="s">
        <v>1018</v>
      </c>
      <c r="C237" s="357" t="s">
        <v>2742</v>
      </c>
    </row>
    <row r="238" spans="2:3" ht="43.2" x14ac:dyDescent="0.3">
      <c r="B238" s="412" t="s">
        <v>418</v>
      </c>
      <c r="C238" s="357" t="s">
        <v>2751</v>
      </c>
    </row>
    <row r="239" spans="2:3" ht="28.8" x14ac:dyDescent="0.3">
      <c r="B239" s="412" t="s">
        <v>419</v>
      </c>
      <c r="C239" s="357" t="s">
        <v>2752</v>
      </c>
    </row>
    <row r="240" spans="2:3" x14ac:dyDescent="0.3">
      <c r="B240" s="412" t="s">
        <v>420</v>
      </c>
      <c r="C240" s="357" t="s">
        <v>2743</v>
      </c>
    </row>
    <row r="241" spans="2:3" x14ac:dyDescent="0.3">
      <c r="B241" s="412" t="s">
        <v>421</v>
      </c>
      <c r="C241" s="357" t="s">
        <v>2817</v>
      </c>
    </row>
    <row r="242" spans="2:3" ht="28.8" x14ac:dyDescent="0.3">
      <c r="B242" s="360" t="s">
        <v>2666</v>
      </c>
      <c r="C242" s="357" t="s">
        <v>2818</v>
      </c>
    </row>
    <row r="243" spans="2:3" x14ac:dyDescent="0.3">
      <c r="B243" s="362" t="s">
        <v>2695</v>
      </c>
      <c r="C243" s="357" t="s">
        <v>535</v>
      </c>
    </row>
    <row r="244" spans="2:3" x14ac:dyDescent="0.3">
      <c r="B244" s="385" t="s">
        <v>549</v>
      </c>
      <c r="C244" s="361" t="s">
        <v>2744</v>
      </c>
    </row>
    <row r="245" spans="2:3" x14ac:dyDescent="0.3">
      <c r="B245" s="385" t="s">
        <v>514</v>
      </c>
      <c r="C245" s="361" t="s">
        <v>2655</v>
      </c>
    </row>
    <row r="246" spans="2:3" ht="28.8" x14ac:dyDescent="0.3">
      <c r="B246" s="362" t="s">
        <v>536</v>
      </c>
      <c r="C246" s="357" t="s">
        <v>2685</v>
      </c>
    </row>
    <row r="247" spans="2:3" x14ac:dyDescent="0.3">
      <c r="B247" s="362" t="s">
        <v>537</v>
      </c>
      <c r="C247" s="357" t="s">
        <v>2696</v>
      </c>
    </row>
    <row r="249" spans="2:3" ht="15.6" x14ac:dyDescent="0.3">
      <c r="B249" s="356" t="str">
        <f>Contents!$B$45</f>
        <v>Table 2.4a   Generation, Fuel Use, CO2 Emissions, and Efficiency, by plant, fuel, and prime mover, 2021</v>
      </c>
      <c r="C249" s="21"/>
    </row>
    <row r="250" spans="2:3" ht="43.2" customHeight="1" x14ac:dyDescent="0.3">
      <c r="B250" s="440" t="s">
        <v>2745</v>
      </c>
      <c r="C250" s="441"/>
    </row>
    <row r="251" spans="2:3" x14ac:dyDescent="0.3">
      <c r="B251" s="362" t="s">
        <v>1388</v>
      </c>
      <c r="C251" s="357" t="s">
        <v>2628</v>
      </c>
    </row>
    <row r="252" spans="2:3" x14ac:dyDescent="0.3">
      <c r="B252" s="362" t="s">
        <v>1338</v>
      </c>
      <c r="C252" s="357" t="s">
        <v>2630</v>
      </c>
    </row>
    <row r="253" spans="2:3" ht="28.8" x14ac:dyDescent="0.3">
      <c r="B253" s="362" t="s">
        <v>52</v>
      </c>
      <c r="C253" s="357" t="s">
        <v>2631</v>
      </c>
    </row>
    <row r="254" spans="2:3" ht="28.8" x14ac:dyDescent="0.3">
      <c r="B254" s="362" t="s">
        <v>53</v>
      </c>
      <c r="C254" s="361" t="s">
        <v>2632</v>
      </c>
    </row>
    <row r="255" spans="2:3" ht="28.8" x14ac:dyDescent="0.3">
      <c r="B255" s="362" t="s">
        <v>1030</v>
      </c>
      <c r="C255" s="361" t="s">
        <v>2633</v>
      </c>
    </row>
    <row r="256" spans="2:3" x14ac:dyDescent="0.3">
      <c r="B256" s="362" t="s">
        <v>531</v>
      </c>
      <c r="C256" s="357" t="s">
        <v>2634</v>
      </c>
    </row>
    <row r="257" spans="2:3" x14ac:dyDescent="0.3">
      <c r="B257" s="362" t="s">
        <v>415</v>
      </c>
      <c r="C257" s="357" t="s">
        <v>2746</v>
      </c>
    </row>
    <row r="258" spans="2:3" x14ac:dyDescent="0.3">
      <c r="B258" s="412" t="s">
        <v>416</v>
      </c>
      <c r="C258" s="357" t="s">
        <v>2747</v>
      </c>
    </row>
    <row r="259" spans="2:3" x14ac:dyDescent="0.3">
      <c r="B259" s="412" t="s">
        <v>2665</v>
      </c>
      <c r="C259" s="357" t="s">
        <v>2822</v>
      </c>
    </row>
    <row r="260" spans="2:3" x14ac:dyDescent="0.3">
      <c r="B260" s="412" t="s">
        <v>1399</v>
      </c>
      <c r="C260" s="357" t="s">
        <v>2749</v>
      </c>
    </row>
    <row r="261" spans="2:3" x14ac:dyDescent="0.3">
      <c r="B261" s="412" t="s">
        <v>417</v>
      </c>
      <c r="C261" s="357" t="s">
        <v>2748</v>
      </c>
    </row>
    <row r="262" spans="2:3" x14ac:dyDescent="0.3">
      <c r="B262" s="412" t="s">
        <v>1018</v>
      </c>
      <c r="C262" s="357" t="s">
        <v>2750</v>
      </c>
    </row>
    <row r="263" spans="2:3" ht="28.8" x14ac:dyDescent="0.3">
      <c r="B263" s="422" t="s">
        <v>2666</v>
      </c>
      <c r="C263" s="423" t="s">
        <v>2819</v>
      </c>
    </row>
    <row r="264" spans="2:3" ht="129.6" x14ac:dyDescent="0.3">
      <c r="B264" s="424" t="s">
        <v>436</v>
      </c>
      <c r="C264" s="423" t="s">
        <v>2820</v>
      </c>
    </row>
    <row r="265" spans="2:3" x14ac:dyDescent="0.3">
      <c r="B265" s="425"/>
      <c r="C265" s="426" t="s">
        <v>2753</v>
      </c>
    </row>
    <row r="266" spans="2:3" ht="28.8" x14ac:dyDescent="0.3">
      <c r="B266" s="422" t="s">
        <v>2130</v>
      </c>
      <c r="C266" s="357" t="s">
        <v>2754</v>
      </c>
    </row>
    <row r="267" spans="2:3" x14ac:dyDescent="0.3">
      <c r="B267" s="422" t="s">
        <v>437</v>
      </c>
      <c r="C267" s="357" t="s">
        <v>2755</v>
      </c>
    </row>
    <row r="268" spans="2:3" ht="43.2" x14ac:dyDescent="0.3">
      <c r="B268" s="422" t="s">
        <v>438</v>
      </c>
      <c r="C268" s="357" t="s">
        <v>2756</v>
      </c>
    </row>
    <row r="269" spans="2:3" x14ac:dyDescent="0.3">
      <c r="B269" s="362" t="s">
        <v>2695</v>
      </c>
      <c r="C269" s="357" t="s">
        <v>535</v>
      </c>
    </row>
    <row r="270" spans="2:3" x14ac:dyDescent="0.3">
      <c r="B270" s="385" t="s">
        <v>549</v>
      </c>
      <c r="C270" s="361" t="s">
        <v>2744</v>
      </c>
    </row>
    <row r="271" spans="2:3" x14ac:dyDescent="0.3">
      <c r="B271" s="385" t="s">
        <v>514</v>
      </c>
      <c r="C271" s="361" t="s">
        <v>2655</v>
      </c>
    </row>
    <row r="272" spans="2:3" ht="28.8" x14ac:dyDescent="0.3">
      <c r="B272" s="362" t="s">
        <v>536</v>
      </c>
      <c r="C272" s="357" t="s">
        <v>2685</v>
      </c>
    </row>
    <row r="273" spans="2:3" x14ac:dyDescent="0.3">
      <c r="B273" s="362" t="s">
        <v>537</v>
      </c>
      <c r="C273" s="357" t="s">
        <v>2696</v>
      </c>
    </row>
    <row r="275" spans="2:3" ht="15.6" x14ac:dyDescent="0.3">
      <c r="B275" s="356" t="str">
        <f>Contents!$B$47</f>
        <v>Table 2.5a   Revenue, Sales and Customers by customer type for certificated utilities ($000, MWh, Accounts), 2021</v>
      </c>
      <c r="C275" s="21"/>
    </row>
    <row r="276" spans="2:3" ht="27" customHeight="1" x14ac:dyDescent="0.3">
      <c r="B276" s="440" t="s">
        <v>2757</v>
      </c>
      <c r="C276" s="441"/>
    </row>
    <row r="277" spans="2:3" ht="28.8" x14ac:dyDescent="0.3">
      <c r="B277" s="362" t="s">
        <v>2760</v>
      </c>
      <c r="C277" s="428" t="s">
        <v>2758</v>
      </c>
    </row>
    <row r="278" spans="2:3" x14ac:dyDescent="0.3">
      <c r="B278" s="362" t="s">
        <v>529</v>
      </c>
      <c r="C278" s="429" t="s">
        <v>2759</v>
      </c>
    </row>
    <row r="279" spans="2:3" x14ac:dyDescent="0.3">
      <c r="B279" s="362" t="s">
        <v>1338</v>
      </c>
      <c r="C279" s="357" t="s">
        <v>2630</v>
      </c>
    </row>
    <row r="280" spans="2:3" ht="28.8" x14ac:dyDescent="0.3">
      <c r="B280" s="362" t="s">
        <v>52</v>
      </c>
      <c r="C280" s="357" t="s">
        <v>2631</v>
      </c>
    </row>
    <row r="281" spans="2:3" ht="72" x14ac:dyDescent="0.3">
      <c r="B281" s="362" t="s">
        <v>1424</v>
      </c>
      <c r="C281" s="357" t="s">
        <v>2761</v>
      </c>
    </row>
    <row r="282" spans="2:3" ht="28.8" x14ac:dyDescent="0.3">
      <c r="B282" s="362" t="s">
        <v>1030</v>
      </c>
      <c r="C282" s="361" t="s">
        <v>2633</v>
      </c>
    </row>
    <row r="283" spans="2:3" x14ac:dyDescent="0.3">
      <c r="B283" s="362" t="s">
        <v>0</v>
      </c>
      <c r="C283" s="357" t="s">
        <v>2634</v>
      </c>
    </row>
    <row r="284" spans="2:3" ht="28.8" x14ac:dyDescent="0.3">
      <c r="B284" s="362" t="s">
        <v>2499</v>
      </c>
      <c r="C284" s="361" t="s">
        <v>2798</v>
      </c>
    </row>
    <row r="285" spans="2:3" x14ac:dyDescent="0.3">
      <c r="B285" s="362" t="s">
        <v>2765</v>
      </c>
      <c r="C285" s="361" t="s">
        <v>2762</v>
      </c>
    </row>
    <row r="286" spans="2:3" x14ac:dyDescent="0.3">
      <c r="B286" s="362" t="s">
        <v>439</v>
      </c>
      <c r="C286" s="361" t="s">
        <v>2763</v>
      </c>
    </row>
    <row r="287" spans="2:3" ht="28.8" x14ac:dyDescent="0.3">
      <c r="B287" s="362" t="s">
        <v>440</v>
      </c>
      <c r="C287" s="361" t="s">
        <v>2799</v>
      </c>
    </row>
    <row r="288" spans="2:3" ht="28.8" x14ac:dyDescent="0.3">
      <c r="B288" s="362" t="s">
        <v>2500</v>
      </c>
      <c r="C288" s="361" t="s">
        <v>2800</v>
      </c>
    </row>
    <row r="289" spans="2:3" x14ac:dyDescent="0.3">
      <c r="B289" s="362" t="s">
        <v>2766</v>
      </c>
      <c r="C289" s="361" t="s">
        <v>2764</v>
      </c>
    </row>
    <row r="290" spans="2:3" x14ac:dyDescent="0.3">
      <c r="B290" s="362" t="s">
        <v>441</v>
      </c>
      <c r="C290" s="361" t="s">
        <v>2767</v>
      </c>
    </row>
    <row r="291" spans="2:3" ht="28.8" x14ac:dyDescent="0.3">
      <c r="B291" s="362" t="s">
        <v>442</v>
      </c>
      <c r="C291" s="361" t="s">
        <v>2803</v>
      </c>
    </row>
    <row r="292" spans="2:3" ht="57.6" x14ac:dyDescent="0.3">
      <c r="B292" s="362" t="s">
        <v>2503</v>
      </c>
      <c r="C292" s="361" t="s">
        <v>2801</v>
      </c>
    </row>
    <row r="293" spans="2:3" x14ac:dyDescent="0.3">
      <c r="B293" s="362" t="s">
        <v>2768</v>
      </c>
      <c r="C293" s="361" t="s">
        <v>2769</v>
      </c>
    </row>
    <row r="294" spans="2:3" x14ac:dyDescent="0.3">
      <c r="B294" s="362" t="s">
        <v>443</v>
      </c>
      <c r="C294" s="361" t="s">
        <v>2770</v>
      </c>
    </row>
    <row r="295" spans="2:3" ht="28.8" x14ac:dyDescent="0.3">
      <c r="B295" s="362" t="s">
        <v>444</v>
      </c>
      <c r="C295" s="361" t="s">
        <v>2802</v>
      </c>
    </row>
    <row r="296" spans="2:3" x14ac:dyDescent="0.3">
      <c r="B296" s="362" t="s">
        <v>2505</v>
      </c>
      <c r="C296" s="361" t="s">
        <v>2772</v>
      </c>
    </row>
    <row r="297" spans="2:3" x14ac:dyDescent="0.3">
      <c r="B297" s="362" t="s">
        <v>2771</v>
      </c>
      <c r="C297" s="361" t="s">
        <v>2773</v>
      </c>
    </row>
    <row r="298" spans="2:3" x14ac:dyDescent="0.3">
      <c r="B298" s="362" t="s">
        <v>445</v>
      </c>
      <c r="C298" s="361" t="s">
        <v>2774</v>
      </c>
    </row>
    <row r="299" spans="2:3" x14ac:dyDescent="0.3">
      <c r="B299" s="362" t="s">
        <v>2507</v>
      </c>
      <c r="C299" s="361" t="s">
        <v>2775</v>
      </c>
    </row>
    <row r="300" spans="2:3" x14ac:dyDescent="0.3">
      <c r="B300" s="362" t="s">
        <v>2695</v>
      </c>
      <c r="C300" s="357" t="s">
        <v>535</v>
      </c>
    </row>
    <row r="301" spans="2:3" x14ac:dyDescent="0.3">
      <c r="B301" s="385" t="s">
        <v>1038</v>
      </c>
      <c r="C301" s="361" t="s">
        <v>2776</v>
      </c>
    </row>
    <row r="302" spans="2:3" x14ac:dyDescent="0.3">
      <c r="B302" s="385" t="s">
        <v>514</v>
      </c>
      <c r="C302" s="361" t="s">
        <v>2655</v>
      </c>
    </row>
    <row r="303" spans="2:3" ht="28.8" x14ac:dyDescent="0.3">
      <c r="B303" s="362" t="s">
        <v>536</v>
      </c>
      <c r="C303" s="361" t="s">
        <v>2804</v>
      </c>
    </row>
    <row r="304" spans="2:3" x14ac:dyDescent="0.3">
      <c r="B304" s="362" t="s">
        <v>1032</v>
      </c>
      <c r="C304" s="361" t="s">
        <v>2777</v>
      </c>
    </row>
    <row r="306" spans="2:3" ht="15.6" x14ac:dyDescent="0.3">
      <c r="B306" s="356" t="str">
        <f>Contents!$B$48</f>
        <v>Table 2.5b   Average Annual Energy Use and Rates by Customer Type for certificated utilities (kWh/Customer, $/Customer, $/kWh), 2021</v>
      </c>
      <c r="C306" s="21"/>
    </row>
    <row r="307" spans="2:3" ht="28.8" customHeight="1" x14ac:dyDescent="0.3">
      <c r="B307" s="440" t="s">
        <v>2779</v>
      </c>
      <c r="C307" s="441"/>
    </row>
    <row r="308" spans="2:3" ht="28.8" x14ac:dyDescent="0.3">
      <c r="B308" s="362" t="s">
        <v>2760</v>
      </c>
      <c r="C308" s="428" t="s">
        <v>2758</v>
      </c>
    </row>
    <row r="309" spans="2:3" x14ac:dyDescent="0.3">
      <c r="B309" s="362" t="s">
        <v>529</v>
      </c>
      <c r="C309" s="429" t="s">
        <v>2759</v>
      </c>
    </row>
    <row r="310" spans="2:3" x14ac:dyDescent="0.3">
      <c r="B310" s="362" t="s">
        <v>1338</v>
      </c>
      <c r="C310" s="357" t="s">
        <v>2630</v>
      </c>
    </row>
    <row r="311" spans="2:3" ht="28.8" x14ac:dyDescent="0.3">
      <c r="B311" s="362" t="s">
        <v>52</v>
      </c>
      <c r="C311" s="357" t="s">
        <v>2631</v>
      </c>
    </row>
    <row r="312" spans="2:3" x14ac:dyDescent="0.3">
      <c r="B312" s="362" t="s">
        <v>54</v>
      </c>
      <c r="C312" s="357" t="s">
        <v>2780</v>
      </c>
    </row>
    <row r="313" spans="2:3" ht="28.8" x14ac:dyDescent="0.3">
      <c r="B313" s="362" t="s">
        <v>530</v>
      </c>
      <c r="C313" s="361" t="s">
        <v>2633</v>
      </c>
    </row>
    <row r="314" spans="2:3" x14ac:dyDescent="0.3">
      <c r="B314" s="362" t="s">
        <v>0</v>
      </c>
      <c r="C314" s="357" t="s">
        <v>2634</v>
      </c>
    </row>
    <row r="315" spans="2:3" x14ac:dyDescent="0.3">
      <c r="B315" s="362" t="s">
        <v>2101</v>
      </c>
      <c r="C315" s="430" t="s">
        <v>2781</v>
      </c>
    </row>
    <row r="316" spans="2:3" x14ac:dyDescent="0.3">
      <c r="B316" s="362" t="s">
        <v>2102</v>
      </c>
      <c r="C316" s="430" t="s">
        <v>2782</v>
      </c>
    </row>
    <row r="317" spans="2:3" ht="28.8" x14ac:dyDescent="0.3">
      <c r="B317" s="362" t="s">
        <v>440</v>
      </c>
      <c r="C317" s="361" t="s">
        <v>2799</v>
      </c>
    </row>
    <row r="318" spans="2:3" x14ac:dyDescent="0.3">
      <c r="B318" s="362" t="s">
        <v>2103</v>
      </c>
      <c r="C318" s="430" t="s">
        <v>2783</v>
      </c>
    </row>
    <row r="319" spans="2:3" x14ac:dyDescent="0.3">
      <c r="B319" s="362" t="s">
        <v>2104</v>
      </c>
      <c r="C319" s="430" t="s">
        <v>2784</v>
      </c>
    </row>
    <row r="320" spans="2:3" ht="28.8" x14ac:dyDescent="0.3">
      <c r="B320" s="362" t="s">
        <v>442</v>
      </c>
      <c r="C320" s="361" t="s">
        <v>2803</v>
      </c>
    </row>
    <row r="321" spans="2:3" x14ac:dyDescent="0.3">
      <c r="B321" s="362" t="s">
        <v>2105</v>
      </c>
      <c r="C321" s="430" t="s">
        <v>2785</v>
      </c>
    </row>
    <row r="322" spans="2:3" x14ac:dyDescent="0.3">
      <c r="B322" s="362" t="s">
        <v>2106</v>
      </c>
      <c r="C322" s="430" t="s">
        <v>2786</v>
      </c>
    </row>
    <row r="323" spans="2:3" x14ac:dyDescent="0.3">
      <c r="B323" s="362" t="s">
        <v>444</v>
      </c>
      <c r="C323" s="361" t="s">
        <v>2787</v>
      </c>
    </row>
    <row r="324" spans="2:3" x14ac:dyDescent="0.3">
      <c r="B324" s="362" t="s">
        <v>2695</v>
      </c>
      <c r="C324" s="357" t="s">
        <v>535</v>
      </c>
    </row>
    <row r="325" spans="2:3" x14ac:dyDescent="0.3">
      <c r="B325" s="385" t="s">
        <v>1038</v>
      </c>
      <c r="C325" s="361" t="s">
        <v>2776</v>
      </c>
    </row>
    <row r="326" spans="2:3" x14ac:dyDescent="0.3">
      <c r="B326" s="385" t="s">
        <v>514</v>
      </c>
      <c r="C326" s="361" t="s">
        <v>2655</v>
      </c>
    </row>
    <row r="327" spans="2:3" ht="28.8" x14ac:dyDescent="0.3">
      <c r="B327" s="362" t="s">
        <v>536</v>
      </c>
      <c r="C327" s="361" t="s">
        <v>2804</v>
      </c>
    </row>
    <row r="328" spans="2:3" x14ac:dyDescent="0.3">
      <c r="B328" s="362" t="s">
        <v>1032</v>
      </c>
      <c r="C328" s="361" t="s">
        <v>2788</v>
      </c>
    </row>
    <row r="330" spans="2:3" ht="15.6" x14ac:dyDescent="0.3">
      <c r="B330" s="356" t="str">
        <f>Contents!$B$49</f>
        <v>Table 2.5c   Average Residential Rates and PCE Payments ($/kWh), 2021</v>
      </c>
      <c r="C330" s="21"/>
    </row>
    <row r="331" spans="2:3" x14ac:dyDescent="0.3">
      <c r="B331" s="440" t="s">
        <v>2789</v>
      </c>
      <c r="C331" s="441"/>
    </row>
    <row r="332" spans="2:3" ht="28.8" x14ac:dyDescent="0.3">
      <c r="B332" s="362" t="s">
        <v>2760</v>
      </c>
      <c r="C332" s="428" t="s">
        <v>2758</v>
      </c>
    </row>
    <row r="333" spans="2:3" x14ac:dyDescent="0.3">
      <c r="B333" s="362" t="s">
        <v>529</v>
      </c>
      <c r="C333" s="429" t="s">
        <v>2759</v>
      </c>
    </row>
    <row r="334" spans="2:3" x14ac:dyDescent="0.3">
      <c r="B334" s="362" t="s">
        <v>1338</v>
      </c>
      <c r="C334" s="357" t="s">
        <v>2630</v>
      </c>
    </row>
    <row r="335" spans="2:3" ht="28.8" x14ac:dyDescent="0.3">
      <c r="B335" s="362" t="s">
        <v>52</v>
      </c>
      <c r="C335" s="357" t="s">
        <v>2631</v>
      </c>
    </row>
    <row r="336" spans="2:3" x14ac:dyDescent="0.3">
      <c r="B336" s="362" t="s">
        <v>54</v>
      </c>
      <c r="C336" s="357" t="s">
        <v>2780</v>
      </c>
    </row>
    <row r="337" spans="2:3" ht="28.8" x14ac:dyDescent="0.3">
      <c r="B337" s="362" t="s">
        <v>530</v>
      </c>
      <c r="C337" s="361" t="s">
        <v>2633</v>
      </c>
    </row>
    <row r="338" spans="2:3" x14ac:dyDescent="0.3">
      <c r="B338" s="362" t="s">
        <v>0</v>
      </c>
      <c r="C338" s="357" t="s">
        <v>2634</v>
      </c>
    </row>
    <row r="339" spans="2:3" ht="28.8" x14ac:dyDescent="0.3">
      <c r="B339" s="362" t="s">
        <v>440</v>
      </c>
      <c r="C339" s="361" t="s">
        <v>2799</v>
      </c>
    </row>
    <row r="340" spans="2:3" ht="28.8" x14ac:dyDescent="0.3">
      <c r="B340" s="431" t="s">
        <v>447</v>
      </c>
      <c r="C340" s="423" t="s">
        <v>2791</v>
      </c>
    </row>
    <row r="341" spans="2:3" x14ac:dyDescent="0.3">
      <c r="B341" s="432"/>
      <c r="C341" s="433" t="s">
        <v>2790</v>
      </c>
    </row>
    <row r="342" spans="2:3" x14ac:dyDescent="0.3">
      <c r="B342" s="432" t="s">
        <v>448</v>
      </c>
      <c r="C342" s="225" t="s">
        <v>2792</v>
      </c>
    </row>
    <row r="343" spans="2:3" ht="28.8" x14ac:dyDescent="0.3">
      <c r="B343" s="362" t="s">
        <v>449</v>
      </c>
      <c r="C343" s="357" t="s">
        <v>2793</v>
      </c>
    </row>
    <row r="344" spans="2:3" ht="28.8" x14ac:dyDescent="0.3">
      <c r="B344" s="362" t="s">
        <v>1257</v>
      </c>
      <c r="C344" s="357" t="s">
        <v>2794</v>
      </c>
    </row>
    <row r="345" spans="2:3" x14ac:dyDescent="0.3">
      <c r="B345" s="362" t="s">
        <v>2695</v>
      </c>
      <c r="C345" s="357"/>
    </row>
    <row r="346" spans="2:3" x14ac:dyDescent="0.3">
      <c r="B346" s="385" t="s">
        <v>2797</v>
      </c>
      <c r="C346" s="361" t="s">
        <v>2776</v>
      </c>
    </row>
    <row r="347" spans="2:3" x14ac:dyDescent="0.3">
      <c r="B347" s="385" t="s">
        <v>514</v>
      </c>
      <c r="C347" s="361" t="s">
        <v>2655</v>
      </c>
    </row>
    <row r="348" spans="2:3" x14ac:dyDescent="0.3">
      <c r="B348" s="385" t="s">
        <v>2176</v>
      </c>
      <c r="C348" s="357" t="s">
        <v>2795</v>
      </c>
    </row>
    <row r="349" spans="2:3" x14ac:dyDescent="0.3">
      <c r="B349" s="385" t="s">
        <v>2225</v>
      </c>
      <c r="C349" s="357" t="s">
        <v>2796</v>
      </c>
    </row>
    <row r="350" spans="2:3" ht="28.8" x14ac:dyDescent="0.3">
      <c r="B350" s="362" t="s">
        <v>536</v>
      </c>
      <c r="C350" s="361" t="s">
        <v>2804</v>
      </c>
    </row>
    <row r="351" spans="2:3" x14ac:dyDescent="0.3">
      <c r="B351" s="362" t="s">
        <v>1032</v>
      </c>
      <c r="C351" s="361" t="s">
        <v>2788</v>
      </c>
    </row>
  </sheetData>
  <mergeCells count="7">
    <mergeCell ref="B331:C331"/>
    <mergeCell ref="B307:C307"/>
    <mergeCell ref="B144:C144"/>
    <mergeCell ref="B165:C165"/>
    <mergeCell ref="B189:C189"/>
    <mergeCell ref="B250:C250"/>
    <mergeCell ref="B276:C276"/>
  </mergeCells>
  <hyperlinks>
    <hyperlink ref="C49" r:id="rId1" xr:uid="{4077190F-6949-43D9-93C7-6231A1149DE6}"/>
    <hyperlink ref="C265" r:id="rId2" xr:uid="{3E877C8F-CC45-4A16-A823-FCECDECC5D86}"/>
    <hyperlink ref="C341" r:id="rId3" xr:uid="{C11E9A62-385C-4E70-AE85-80B8EB46C738}"/>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403"/>
  <sheetViews>
    <sheetView zoomScaleNormal="100" workbookViewId="0">
      <pane xSplit="3" ySplit="7" topLeftCell="D8" activePane="bottomRight" state="frozen"/>
      <selection pane="topRight"/>
      <selection pane="bottomLeft"/>
      <selection pane="bottomRight" activeCell="A2" sqref="A2"/>
    </sheetView>
  </sheetViews>
  <sheetFormatPr defaultRowHeight="14.4" x14ac:dyDescent="0.3"/>
  <cols>
    <col min="1" max="1" width="11.33203125" style="125" customWidth="1"/>
    <col min="2" max="2" width="9" style="125" customWidth="1"/>
    <col min="3" max="3" width="25.5546875" customWidth="1"/>
    <col min="4" max="4" width="31.77734375" customWidth="1"/>
    <col min="5" max="5" width="12.5546875" bestFit="1" customWidth="1"/>
    <col min="6" max="6" width="19.77734375" customWidth="1"/>
    <col min="7" max="7" width="8.109375" customWidth="1"/>
    <col min="8" max="8" width="9.5546875" style="125" bestFit="1" customWidth="1"/>
    <col min="9" max="9" width="11.44140625" style="151" customWidth="1"/>
    <col min="10" max="10" width="12.5546875" style="125" customWidth="1"/>
    <col min="11" max="11" width="13.33203125" customWidth="1"/>
    <col min="12" max="12" width="12.88671875" style="64" customWidth="1"/>
    <col min="13" max="13" width="11.109375" style="154" customWidth="1"/>
    <col min="14" max="14" width="11.44140625" style="151" customWidth="1"/>
    <col min="15" max="15" width="10.6640625" style="151" customWidth="1"/>
    <col min="16" max="16" width="12" bestFit="1" customWidth="1"/>
    <col min="17" max="17" width="14.33203125" style="64" bestFit="1" customWidth="1"/>
    <col min="18" max="19" width="9.109375" style="125"/>
  </cols>
  <sheetData>
    <row r="1" spans="1:21" ht="15.6" x14ac:dyDescent="0.3">
      <c r="A1" s="349" t="s">
        <v>2512</v>
      </c>
      <c r="B1" s="350"/>
      <c r="C1" s="350"/>
      <c r="D1" s="350"/>
      <c r="I1" s="64"/>
      <c r="J1" s="64"/>
      <c r="K1" s="64"/>
      <c r="N1" s="64"/>
    </row>
    <row r="2" spans="1:21" x14ac:dyDescent="0.3">
      <c r="A2" s="72" t="s">
        <v>2670</v>
      </c>
    </row>
    <row r="3" spans="1:21" x14ac:dyDescent="0.3">
      <c r="A3" s="392" t="s">
        <v>2669</v>
      </c>
    </row>
    <row r="4" spans="1:21" x14ac:dyDescent="0.3">
      <c r="A4" s="126" t="s">
        <v>1016</v>
      </c>
      <c r="I4" s="153"/>
    </row>
    <row r="5" spans="1:21" x14ac:dyDescent="0.3">
      <c r="A5" s="126" t="s">
        <v>1017</v>
      </c>
      <c r="I5" s="153"/>
    </row>
    <row r="6" spans="1:21" x14ac:dyDescent="0.3">
      <c r="A6" s="126"/>
      <c r="I6" s="218"/>
    </row>
    <row r="7" spans="1:21" s="124" customFormat="1" ht="72" x14ac:dyDescent="0.3">
      <c r="A7" s="123" t="s">
        <v>1388</v>
      </c>
      <c r="B7" s="123" t="s">
        <v>1338</v>
      </c>
      <c r="C7" s="123" t="s">
        <v>52</v>
      </c>
      <c r="D7" s="123" t="s">
        <v>53</v>
      </c>
      <c r="E7" s="123" t="s">
        <v>530</v>
      </c>
      <c r="F7" s="123" t="s">
        <v>531</v>
      </c>
      <c r="G7" s="123" t="s">
        <v>415</v>
      </c>
      <c r="H7" s="123" t="s">
        <v>416</v>
      </c>
      <c r="I7" s="123" t="s">
        <v>2665</v>
      </c>
      <c r="J7" s="123" t="s">
        <v>1399</v>
      </c>
      <c r="K7" s="123" t="s">
        <v>417</v>
      </c>
      <c r="L7" s="156" t="s">
        <v>1018</v>
      </c>
      <c r="M7" s="155" t="s">
        <v>2666</v>
      </c>
      <c r="N7" s="152" t="s">
        <v>436</v>
      </c>
      <c r="O7" s="152" t="s">
        <v>2130</v>
      </c>
      <c r="P7" s="123" t="s">
        <v>437</v>
      </c>
      <c r="Q7" s="156" t="s">
        <v>438</v>
      </c>
      <c r="R7" s="155" t="s">
        <v>2695</v>
      </c>
      <c r="S7" s="123" t="s">
        <v>536</v>
      </c>
      <c r="T7" s="123" t="s">
        <v>537</v>
      </c>
      <c r="U7" s="123" t="s">
        <v>59</v>
      </c>
    </row>
    <row r="8" spans="1:21" x14ac:dyDescent="0.3">
      <c r="A8" s="125" t="s">
        <v>2424</v>
      </c>
      <c r="B8" s="125">
        <v>1</v>
      </c>
      <c r="C8" t="s">
        <v>1304</v>
      </c>
      <c r="D8" t="s">
        <v>69</v>
      </c>
      <c r="E8" t="s">
        <v>548</v>
      </c>
      <c r="F8" t="s">
        <v>13</v>
      </c>
      <c r="G8" t="s">
        <v>424</v>
      </c>
      <c r="H8" s="125" t="s">
        <v>425</v>
      </c>
      <c r="I8" s="12">
        <v>25983.000000000004</v>
      </c>
      <c r="J8" s="296">
        <v>88653.996000000014</v>
      </c>
      <c r="K8" s="12">
        <v>0</v>
      </c>
      <c r="L8" s="157" t="s">
        <v>472</v>
      </c>
      <c r="M8" s="400" t="s">
        <v>2108</v>
      </c>
      <c r="N8" s="397">
        <v>229794</v>
      </c>
      <c r="O8" s="401"/>
      <c r="P8" s="12"/>
      <c r="Q8" s="400">
        <v>0.38583799451625544</v>
      </c>
      <c r="R8" s="125" t="s">
        <v>549</v>
      </c>
      <c r="S8" s="125">
        <v>12</v>
      </c>
      <c r="T8" t="s">
        <v>550</v>
      </c>
    </row>
    <row r="9" spans="1:21" x14ac:dyDescent="0.3">
      <c r="A9" s="125" t="s">
        <v>2425</v>
      </c>
      <c r="B9" s="125">
        <v>1</v>
      </c>
      <c r="C9" t="s">
        <v>1304</v>
      </c>
      <c r="D9" t="s">
        <v>71</v>
      </c>
      <c r="E9" t="s">
        <v>548</v>
      </c>
      <c r="F9" t="s">
        <v>13</v>
      </c>
      <c r="G9" t="s">
        <v>422</v>
      </c>
      <c r="H9" s="125" t="s">
        <v>426</v>
      </c>
      <c r="I9" s="12">
        <v>-326</v>
      </c>
      <c r="J9" s="296">
        <v>-1112.3119999999999</v>
      </c>
      <c r="K9" s="12">
        <v>14742</v>
      </c>
      <c r="L9" s="157" t="s">
        <v>1390</v>
      </c>
      <c r="M9" s="400">
        <v>0.13498846832180167</v>
      </c>
      <c r="N9" s="396">
        <v>1990</v>
      </c>
      <c r="O9" s="401">
        <v>73.959999999999994</v>
      </c>
      <c r="P9" s="12">
        <v>147.18039999999999</v>
      </c>
      <c r="Q9" s="400">
        <v>-0.55895075376884418</v>
      </c>
      <c r="R9" s="125" t="s">
        <v>549</v>
      </c>
      <c r="S9" s="125">
        <v>12</v>
      </c>
      <c r="T9" t="s">
        <v>550</v>
      </c>
    </row>
    <row r="10" spans="1:21" x14ac:dyDescent="0.3">
      <c r="A10" s="125" t="s">
        <v>2425</v>
      </c>
      <c r="B10" s="125">
        <v>1</v>
      </c>
      <c r="C10" t="s">
        <v>1304</v>
      </c>
      <c r="D10" t="s">
        <v>71</v>
      </c>
      <c r="E10" t="s">
        <v>548</v>
      </c>
      <c r="F10" t="s">
        <v>13</v>
      </c>
      <c r="G10" t="s">
        <v>422</v>
      </c>
      <c r="H10" s="125" t="s">
        <v>423</v>
      </c>
      <c r="I10" s="12">
        <v>-28</v>
      </c>
      <c r="J10" s="296">
        <v>-95.536000000000001</v>
      </c>
      <c r="K10" s="12">
        <v>1134</v>
      </c>
      <c r="L10" s="157" t="s">
        <v>1390</v>
      </c>
      <c r="M10" s="400">
        <v>0.13315696649029982</v>
      </c>
      <c r="N10" s="396">
        <v>151</v>
      </c>
      <c r="O10" s="401">
        <v>73.959999999999994</v>
      </c>
      <c r="P10" s="12">
        <v>11.167959999999999</v>
      </c>
      <c r="Q10" s="400">
        <v>-0.6326887417218543</v>
      </c>
      <c r="R10" s="125" t="s">
        <v>549</v>
      </c>
      <c r="S10" s="125">
        <v>12</v>
      </c>
      <c r="T10" t="s">
        <v>550</v>
      </c>
    </row>
    <row r="11" spans="1:21" x14ac:dyDescent="0.3">
      <c r="A11" s="125" t="s">
        <v>2426</v>
      </c>
      <c r="B11" s="125">
        <v>1</v>
      </c>
      <c r="C11" t="s">
        <v>1304</v>
      </c>
      <c r="D11" t="s">
        <v>72</v>
      </c>
      <c r="E11" t="s">
        <v>548</v>
      </c>
      <c r="F11" t="s">
        <v>13</v>
      </c>
      <c r="G11" t="s">
        <v>424</v>
      </c>
      <c r="H11" s="125" t="s">
        <v>425</v>
      </c>
      <c r="I11" s="12">
        <v>5419</v>
      </c>
      <c r="J11" s="296">
        <v>18489.628000000001</v>
      </c>
      <c r="K11" s="12">
        <v>0</v>
      </c>
      <c r="L11" s="157" t="s">
        <v>472</v>
      </c>
      <c r="M11" s="400" t="s">
        <v>2108</v>
      </c>
      <c r="N11" s="396">
        <v>47926</v>
      </c>
      <c r="O11" s="401"/>
      <c r="P11" s="12"/>
      <c r="Q11" s="400">
        <v>0.38584365609348914</v>
      </c>
      <c r="R11" s="125" t="s">
        <v>549</v>
      </c>
      <c r="S11" s="125">
        <v>12</v>
      </c>
      <c r="T11" t="s">
        <v>550</v>
      </c>
    </row>
    <row r="12" spans="1:21" x14ac:dyDescent="0.3">
      <c r="A12" s="125" t="s">
        <v>2426</v>
      </c>
      <c r="B12" s="125">
        <v>1</v>
      </c>
      <c r="C12" t="s">
        <v>1304</v>
      </c>
      <c r="D12" t="s">
        <v>72</v>
      </c>
      <c r="E12" t="s">
        <v>548</v>
      </c>
      <c r="F12" t="s">
        <v>13</v>
      </c>
      <c r="G12" t="s">
        <v>422</v>
      </c>
      <c r="H12" s="125" t="s">
        <v>423</v>
      </c>
      <c r="I12" s="12">
        <v>5</v>
      </c>
      <c r="J12" s="296">
        <v>17.059999999999999</v>
      </c>
      <c r="K12" s="12">
        <v>378</v>
      </c>
      <c r="L12" s="157" t="s">
        <v>1390</v>
      </c>
      <c r="M12" s="400">
        <v>0.13492063492063491</v>
      </c>
      <c r="N12" s="396">
        <v>51</v>
      </c>
      <c r="O12" s="401">
        <v>73.959999999999994</v>
      </c>
      <c r="P12" s="12">
        <v>3.7719599999999995</v>
      </c>
      <c r="Q12" s="400">
        <v>0.33450980392156859</v>
      </c>
      <c r="R12" s="125" t="s">
        <v>549</v>
      </c>
      <c r="S12" s="125">
        <v>1</v>
      </c>
      <c r="T12" t="s">
        <v>550</v>
      </c>
    </row>
    <row r="13" spans="1:21" x14ac:dyDescent="0.3">
      <c r="A13" s="125" t="s">
        <v>2427</v>
      </c>
      <c r="B13" s="125">
        <v>1</v>
      </c>
      <c r="C13" t="s">
        <v>1304</v>
      </c>
      <c r="D13" t="s">
        <v>558</v>
      </c>
      <c r="E13" t="s">
        <v>548</v>
      </c>
      <c r="F13" t="s">
        <v>13</v>
      </c>
      <c r="G13" t="s">
        <v>422</v>
      </c>
      <c r="H13" s="125" t="s">
        <v>426</v>
      </c>
      <c r="I13" s="12">
        <v>-125</v>
      </c>
      <c r="J13" s="296">
        <v>-426.5</v>
      </c>
      <c r="K13" s="12">
        <v>17472</v>
      </c>
      <c r="L13" s="157" t="s">
        <v>1390</v>
      </c>
      <c r="M13" s="400">
        <v>0.1349587912087912</v>
      </c>
      <c r="N13" s="396">
        <v>2358</v>
      </c>
      <c r="O13" s="401">
        <v>73.959999999999994</v>
      </c>
      <c r="P13" s="12">
        <v>174.39767999999998</v>
      </c>
      <c r="Q13" s="400">
        <v>-0.18087362171331636</v>
      </c>
      <c r="R13" s="125" t="s">
        <v>549</v>
      </c>
      <c r="S13" s="125">
        <v>12</v>
      </c>
      <c r="T13" t="s">
        <v>550</v>
      </c>
    </row>
    <row r="14" spans="1:21" x14ac:dyDescent="0.3">
      <c r="A14" s="125" t="s">
        <v>2398</v>
      </c>
      <c r="B14" s="125">
        <v>1</v>
      </c>
      <c r="C14" t="s">
        <v>1304</v>
      </c>
      <c r="D14" t="s">
        <v>547</v>
      </c>
      <c r="E14" t="s">
        <v>548</v>
      </c>
      <c r="F14" t="s">
        <v>13</v>
      </c>
      <c r="G14" t="s">
        <v>424</v>
      </c>
      <c r="H14" s="125" t="s">
        <v>425</v>
      </c>
      <c r="I14" s="12">
        <v>87445.999999999985</v>
      </c>
      <c r="J14" s="296">
        <v>298365.75199999992</v>
      </c>
      <c r="K14" s="12">
        <v>0</v>
      </c>
      <c r="L14" s="157" t="s">
        <v>472</v>
      </c>
      <c r="M14" s="400" t="s">
        <v>2108</v>
      </c>
      <c r="N14" s="397">
        <v>773372</v>
      </c>
      <c r="O14" s="401"/>
      <c r="P14" s="12"/>
      <c r="Q14" s="400">
        <v>0.38584189787723794</v>
      </c>
      <c r="R14" s="125" t="s">
        <v>549</v>
      </c>
      <c r="S14" s="125">
        <v>12</v>
      </c>
      <c r="T14" t="s">
        <v>550</v>
      </c>
    </row>
    <row r="15" spans="1:21" x14ac:dyDescent="0.3">
      <c r="A15" s="125" t="s">
        <v>2400</v>
      </c>
      <c r="B15" s="125">
        <v>1</v>
      </c>
      <c r="C15" t="s">
        <v>1304</v>
      </c>
      <c r="D15" t="s">
        <v>73</v>
      </c>
      <c r="E15" t="s">
        <v>548</v>
      </c>
      <c r="F15" t="s">
        <v>13</v>
      </c>
      <c r="G15" t="s">
        <v>422</v>
      </c>
      <c r="H15" s="125" t="s">
        <v>426</v>
      </c>
      <c r="I15" s="12">
        <v>-295</v>
      </c>
      <c r="J15" s="296">
        <v>-1006.54</v>
      </c>
      <c r="K15" s="12">
        <v>15204</v>
      </c>
      <c r="L15" s="157" t="s">
        <v>1390</v>
      </c>
      <c r="M15" s="400">
        <v>0.13503025519600106</v>
      </c>
      <c r="N15" s="396">
        <v>2053</v>
      </c>
      <c r="O15" s="401">
        <v>73.959999999999994</v>
      </c>
      <c r="P15" s="12">
        <v>151.83987999999997</v>
      </c>
      <c r="Q15" s="400">
        <v>-0.49027764247442762</v>
      </c>
      <c r="R15" s="125" t="s">
        <v>549</v>
      </c>
      <c r="S15" s="125">
        <v>12</v>
      </c>
      <c r="T15" t="s">
        <v>550</v>
      </c>
    </row>
    <row r="16" spans="1:21" x14ac:dyDescent="0.3">
      <c r="A16" s="125" t="s">
        <v>2400</v>
      </c>
      <c r="B16" s="125">
        <v>1</v>
      </c>
      <c r="C16" t="s">
        <v>1304</v>
      </c>
      <c r="D16" t="s">
        <v>73</v>
      </c>
      <c r="E16" t="s">
        <v>548</v>
      </c>
      <c r="F16" t="s">
        <v>13</v>
      </c>
      <c r="G16" t="s">
        <v>422</v>
      </c>
      <c r="H16" s="125" t="s">
        <v>423</v>
      </c>
      <c r="I16" s="12">
        <v>-549.00000000000011</v>
      </c>
      <c r="J16" s="296">
        <v>-1873.1880000000003</v>
      </c>
      <c r="K16" s="12">
        <v>14070</v>
      </c>
      <c r="L16" s="157" t="s">
        <v>1390</v>
      </c>
      <c r="M16" s="400">
        <v>0.13489694385216774</v>
      </c>
      <c r="N16" s="396">
        <v>1898</v>
      </c>
      <c r="O16" s="401">
        <v>73.959999999999994</v>
      </c>
      <c r="P16" s="12">
        <v>140.37607999999997</v>
      </c>
      <c r="Q16" s="400">
        <v>-0.98692729188619621</v>
      </c>
      <c r="R16" s="125" t="s">
        <v>549</v>
      </c>
      <c r="S16" s="125">
        <v>12</v>
      </c>
      <c r="T16" t="s">
        <v>550</v>
      </c>
    </row>
    <row r="17" spans="1:20" x14ac:dyDescent="0.3">
      <c r="A17" s="125" t="s">
        <v>2401</v>
      </c>
      <c r="B17" s="125">
        <v>1</v>
      </c>
      <c r="C17" t="s">
        <v>1304</v>
      </c>
      <c r="D17" t="s">
        <v>74</v>
      </c>
      <c r="E17" t="s">
        <v>548</v>
      </c>
      <c r="F17" t="s">
        <v>13</v>
      </c>
      <c r="G17" t="s">
        <v>424</v>
      </c>
      <c r="H17" s="125" t="s">
        <v>425</v>
      </c>
      <c r="I17" s="12">
        <v>24589.999999999996</v>
      </c>
      <c r="J17" s="296">
        <v>83901.079999999987</v>
      </c>
      <c r="K17" s="12">
        <v>0</v>
      </c>
      <c r="L17" s="157" t="s">
        <v>472</v>
      </c>
      <c r="M17" s="400" t="s">
        <v>2108</v>
      </c>
      <c r="N17" s="397">
        <v>217474</v>
      </c>
      <c r="O17" s="401"/>
      <c r="P17" s="12"/>
      <c r="Q17" s="400">
        <v>0.3858443397961811</v>
      </c>
      <c r="R17" s="125" t="s">
        <v>549</v>
      </c>
      <c r="S17" s="125">
        <v>12</v>
      </c>
      <c r="T17" t="s">
        <v>550</v>
      </c>
    </row>
    <row r="18" spans="1:20" x14ac:dyDescent="0.3">
      <c r="A18" s="125" t="s">
        <v>2404</v>
      </c>
      <c r="B18" s="125">
        <v>1</v>
      </c>
      <c r="C18" t="s">
        <v>1304</v>
      </c>
      <c r="D18" t="s">
        <v>75</v>
      </c>
      <c r="E18" t="s">
        <v>548</v>
      </c>
      <c r="F18" t="s">
        <v>13</v>
      </c>
      <c r="G18" t="s">
        <v>424</v>
      </c>
      <c r="H18" s="125" t="s">
        <v>425</v>
      </c>
      <c r="I18" s="12">
        <v>289785</v>
      </c>
      <c r="J18" s="296">
        <v>988746.41999999993</v>
      </c>
      <c r="K18" s="12">
        <v>0</v>
      </c>
      <c r="L18" s="157" t="s">
        <v>472</v>
      </c>
      <c r="M18" s="400" t="s">
        <v>2108</v>
      </c>
      <c r="N18" s="397">
        <v>2562857</v>
      </c>
      <c r="O18" s="401"/>
      <c r="P18" s="12"/>
      <c r="Q18" s="400">
        <v>0.38584172139687889</v>
      </c>
      <c r="R18" s="125" t="s">
        <v>549</v>
      </c>
      <c r="S18" s="125">
        <v>12</v>
      </c>
      <c r="T18" t="s">
        <v>550</v>
      </c>
    </row>
    <row r="19" spans="1:20" x14ac:dyDescent="0.3">
      <c r="A19" s="125" t="s">
        <v>2405</v>
      </c>
      <c r="B19" s="125">
        <v>742</v>
      </c>
      <c r="C19" t="s">
        <v>560</v>
      </c>
      <c r="D19" t="s">
        <v>77</v>
      </c>
      <c r="E19" t="s">
        <v>561</v>
      </c>
      <c r="F19" t="s">
        <v>12</v>
      </c>
      <c r="G19" t="s">
        <v>427</v>
      </c>
      <c r="H19" s="125" t="s">
        <v>428</v>
      </c>
      <c r="I19" s="12">
        <v>3654</v>
      </c>
      <c r="J19" s="296">
        <v>12467.448</v>
      </c>
      <c r="K19" s="12">
        <v>0</v>
      </c>
      <c r="L19" s="157" t="s">
        <v>472</v>
      </c>
      <c r="M19" s="400" t="s">
        <v>2108</v>
      </c>
      <c r="N19" s="397">
        <v>32316</v>
      </c>
      <c r="O19" s="401"/>
      <c r="P19" s="12"/>
      <c r="Q19" s="400">
        <v>0.38582187287243919</v>
      </c>
      <c r="R19" s="125" t="s">
        <v>549</v>
      </c>
      <c r="S19" s="125">
        <v>12</v>
      </c>
      <c r="T19">
        <v>0</v>
      </c>
    </row>
    <row r="20" spans="1:20" x14ac:dyDescent="0.3">
      <c r="A20" s="125" t="s">
        <v>2406</v>
      </c>
      <c r="B20" s="125">
        <v>2</v>
      </c>
      <c r="C20" t="s">
        <v>1347</v>
      </c>
      <c r="D20" t="s">
        <v>82</v>
      </c>
      <c r="E20" t="s">
        <v>563</v>
      </c>
      <c r="F20" t="s">
        <v>13</v>
      </c>
      <c r="G20" t="s">
        <v>424</v>
      </c>
      <c r="H20" s="125" t="s">
        <v>425</v>
      </c>
      <c r="I20" s="12">
        <v>22727</v>
      </c>
      <c r="J20" s="296">
        <v>77544.524000000005</v>
      </c>
      <c r="K20" s="12">
        <v>0</v>
      </c>
      <c r="L20" s="157" t="s">
        <v>472</v>
      </c>
      <c r="M20" s="400" t="s">
        <v>2108</v>
      </c>
      <c r="N20" s="397">
        <v>200998</v>
      </c>
      <c r="O20" s="401"/>
      <c r="P20" s="12"/>
      <c r="Q20" s="400">
        <v>0.38584356185377217</v>
      </c>
      <c r="R20" s="125" t="s">
        <v>549</v>
      </c>
      <c r="S20" s="125">
        <v>12</v>
      </c>
      <c r="T20" t="s">
        <v>564</v>
      </c>
    </row>
    <row r="21" spans="1:20" x14ac:dyDescent="0.3">
      <c r="A21" s="125" t="s">
        <v>2407</v>
      </c>
      <c r="B21" s="125">
        <v>2</v>
      </c>
      <c r="C21" t="s">
        <v>1347</v>
      </c>
      <c r="D21" t="s">
        <v>566</v>
      </c>
      <c r="E21" t="s">
        <v>567</v>
      </c>
      <c r="F21" t="s">
        <v>13</v>
      </c>
      <c r="G21" t="s">
        <v>424</v>
      </c>
      <c r="H21" s="125" t="s">
        <v>425</v>
      </c>
      <c r="I21" s="12">
        <v>14472.999999999998</v>
      </c>
      <c r="J21" s="296">
        <v>49381.875999999989</v>
      </c>
      <c r="K21" s="12">
        <v>0</v>
      </c>
      <c r="L21" s="157" t="s">
        <v>472</v>
      </c>
      <c r="M21" s="400" t="s">
        <v>2108</v>
      </c>
      <c r="N21" s="397">
        <v>127999</v>
      </c>
      <c r="O21" s="401"/>
      <c r="P21" s="12"/>
      <c r="Q21" s="400">
        <v>0.38583810729298507</v>
      </c>
      <c r="R21" s="125" t="s">
        <v>549</v>
      </c>
      <c r="S21" s="125">
        <v>12</v>
      </c>
      <c r="T21" t="s">
        <v>568</v>
      </c>
    </row>
    <row r="22" spans="1:20" x14ac:dyDescent="0.3">
      <c r="A22" s="125" t="s">
        <v>2408</v>
      </c>
      <c r="B22" s="125">
        <v>2</v>
      </c>
      <c r="C22" t="s">
        <v>1347</v>
      </c>
      <c r="D22" t="s">
        <v>570</v>
      </c>
      <c r="E22" t="s">
        <v>567</v>
      </c>
      <c r="F22" t="s">
        <v>13</v>
      </c>
      <c r="G22" t="s">
        <v>424</v>
      </c>
      <c r="H22" s="125" t="s">
        <v>425</v>
      </c>
      <c r="I22" s="12">
        <v>6902</v>
      </c>
      <c r="J22" s="296">
        <v>23549.624</v>
      </c>
      <c r="K22" s="12">
        <v>0</v>
      </c>
      <c r="L22" s="157" t="s">
        <v>472</v>
      </c>
      <c r="M22" s="400" t="s">
        <v>2108</v>
      </c>
      <c r="N22" s="397">
        <v>61040</v>
      </c>
      <c r="O22" s="401"/>
      <c r="P22" s="12"/>
      <c r="Q22" s="400">
        <v>0.38583170587849791</v>
      </c>
      <c r="R22" s="125" t="s">
        <v>549</v>
      </c>
      <c r="S22" s="125">
        <v>12</v>
      </c>
      <c r="T22" t="s">
        <v>568</v>
      </c>
    </row>
    <row r="23" spans="1:20" x14ac:dyDescent="0.3">
      <c r="A23" s="125" t="s">
        <v>2409</v>
      </c>
      <c r="B23" s="125">
        <v>2</v>
      </c>
      <c r="C23" t="s">
        <v>1347</v>
      </c>
      <c r="D23" t="s">
        <v>96</v>
      </c>
      <c r="E23" t="s">
        <v>563</v>
      </c>
      <c r="F23" t="s">
        <v>13</v>
      </c>
      <c r="G23" t="s">
        <v>424</v>
      </c>
      <c r="H23" s="125" t="s">
        <v>425</v>
      </c>
      <c r="I23" s="12">
        <v>6206.0000000000009</v>
      </c>
      <c r="J23" s="296">
        <v>21174.872000000003</v>
      </c>
      <c r="K23" s="12">
        <v>0</v>
      </c>
      <c r="L23" s="157" t="s">
        <v>472</v>
      </c>
      <c r="M23" s="400" t="s">
        <v>2108</v>
      </c>
      <c r="N23" s="397">
        <v>54886</v>
      </c>
      <c r="O23" s="401"/>
      <c r="P23" s="12"/>
      <c r="Q23" s="400">
        <v>0.3858324738980704</v>
      </c>
      <c r="R23" s="125" t="s">
        <v>549</v>
      </c>
      <c r="S23" s="125">
        <v>12</v>
      </c>
      <c r="T23" t="s">
        <v>564</v>
      </c>
    </row>
    <row r="24" spans="1:20" x14ac:dyDescent="0.3">
      <c r="A24" s="125" t="s">
        <v>2412</v>
      </c>
      <c r="B24" s="125">
        <v>2</v>
      </c>
      <c r="C24" t="s">
        <v>1347</v>
      </c>
      <c r="D24" t="s">
        <v>1354</v>
      </c>
      <c r="E24" t="s">
        <v>563</v>
      </c>
      <c r="F24" t="s">
        <v>13</v>
      </c>
      <c r="G24" t="s">
        <v>422</v>
      </c>
      <c r="H24" s="125" t="s">
        <v>423</v>
      </c>
      <c r="I24" s="12">
        <v>323.99999999999994</v>
      </c>
      <c r="J24" s="296">
        <v>1105.4879999999998</v>
      </c>
      <c r="K24" s="12">
        <v>35112</v>
      </c>
      <c r="L24" s="157" t="s">
        <v>1390</v>
      </c>
      <c r="M24" s="400">
        <v>0.13869902027796766</v>
      </c>
      <c r="N24" s="396">
        <v>4870</v>
      </c>
      <c r="O24" s="401">
        <v>73.959999999999994</v>
      </c>
      <c r="P24" s="12">
        <v>360.18519999999995</v>
      </c>
      <c r="Q24" s="400">
        <v>0.2269995893223819</v>
      </c>
      <c r="R24" s="125" t="s">
        <v>549</v>
      </c>
      <c r="S24" s="125">
        <v>12</v>
      </c>
      <c r="T24" t="s">
        <v>564</v>
      </c>
    </row>
    <row r="25" spans="1:20" x14ac:dyDescent="0.3">
      <c r="A25" s="125" t="s">
        <v>2497</v>
      </c>
      <c r="B25" s="125">
        <v>2</v>
      </c>
      <c r="C25" t="s">
        <v>1347</v>
      </c>
      <c r="D25" t="s">
        <v>87</v>
      </c>
      <c r="E25" t="s">
        <v>563</v>
      </c>
      <c r="F25" t="s">
        <v>13</v>
      </c>
      <c r="G25" t="s">
        <v>422</v>
      </c>
      <c r="H25" s="125" t="s">
        <v>423</v>
      </c>
      <c r="I25" s="12">
        <v>696</v>
      </c>
      <c r="J25" s="296">
        <v>2374.752</v>
      </c>
      <c r="K25" s="12">
        <v>50148</v>
      </c>
      <c r="L25" s="157" t="s">
        <v>1390</v>
      </c>
      <c r="M25" s="400">
        <v>0.13872936109117015</v>
      </c>
      <c r="N25" s="396">
        <v>6957</v>
      </c>
      <c r="O25" s="401">
        <v>73.959999999999994</v>
      </c>
      <c r="P25" s="12">
        <v>514.53971999999999</v>
      </c>
      <c r="Q25" s="400">
        <v>0.34134713238464853</v>
      </c>
      <c r="R25" s="125" t="s">
        <v>549</v>
      </c>
      <c r="S25" s="125">
        <v>12</v>
      </c>
      <c r="T25" t="s">
        <v>564</v>
      </c>
    </row>
    <row r="26" spans="1:20" x14ac:dyDescent="0.3">
      <c r="A26" s="125" t="s">
        <v>2413</v>
      </c>
      <c r="B26" s="125">
        <v>2</v>
      </c>
      <c r="C26" t="s">
        <v>1347</v>
      </c>
      <c r="D26" t="s">
        <v>88</v>
      </c>
      <c r="E26" t="s">
        <v>567</v>
      </c>
      <c r="F26" t="s">
        <v>13</v>
      </c>
      <c r="G26" t="s">
        <v>422</v>
      </c>
      <c r="H26" s="125" t="s">
        <v>423</v>
      </c>
      <c r="I26" s="12">
        <v>1390</v>
      </c>
      <c r="J26" s="296">
        <v>4742.68</v>
      </c>
      <c r="K26" s="12">
        <v>119994</v>
      </c>
      <c r="L26" s="157" t="s">
        <v>1390</v>
      </c>
      <c r="M26" s="400">
        <v>0.13870693534676734</v>
      </c>
      <c r="N26" s="396">
        <v>16644</v>
      </c>
      <c r="O26" s="401">
        <v>73.959999999999994</v>
      </c>
      <c r="P26" s="12">
        <v>1230.9902400000001</v>
      </c>
      <c r="Q26" s="400">
        <v>0.2849483297284307</v>
      </c>
      <c r="R26" s="125" t="s">
        <v>549</v>
      </c>
      <c r="S26" s="125">
        <v>12</v>
      </c>
      <c r="T26" t="s">
        <v>568</v>
      </c>
    </row>
    <row r="27" spans="1:20" x14ac:dyDescent="0.3">
      <c r="A27" s="125" t="s">
        <v>2414</v>
      </c>
      <c r="B27" s="125">
        <v>2</v>
      </c>
      <c r="C27" t="s">
        <v>1347</v>
      </c>
      <c r="D27" t="s">
        <v>91</v>
      </c>
      <c r="E27" t="s">
        <v>563</v>
      </c>
      <c r="F27" t="s">
        <v>13</v>
      </c>
      <c r="G27" t="s">
        <v>422</v>
      </c>
      <c r="H27" s="125" t="s">
        <v>423</v>
      </c>
      <c r="I27" s="12">
        <v>12</v>
      </c>
      <c r="J27" s="296">
        <v>40.944000000000003</v>
      </c>
      <c r="K27" s="12">
        <v>3570</v>
      </c>
      <c r="L27" s="157" t="s">
        <v>1390</v>
      </c>
      <c r="M27" s="400">
        <v>0.13893557422969188</v>
      </c>
      <c r="N27" s="396">
        <v>496</v>
      </c>
      <c r="O27" s="401">
        <v>73.959999999999994</v>
      </c>
      <c r="P27" s="12">
        <v>36.684159999999999</v>
      </c>
      <c r="Q27" s="400">
        <v>8.2548387096774201E-2</v>
      </c>
      <c r="R27" s="125" t="s">
        <v>549</v>
      </c>
      <c r="S27" s="125">
        <v>12</v>
      </c>
      <c r="T27" t="s">
        <v>564</v>
      </c>
    </row>
    <row r="28" spans="1:20" x14ac:dyDescent="0.3">
      <c r="A28" s="125" t="s">
        <v>2415</v>
      </c>
      <c r="B28" s="125">
        <v>2</v>
      </c>
      <c r="C28" t="s">
        <v>1347</v>
      </c>
      <c r="D28" t="s">
        <v>578</v>
      </c>
      <c r="E28" t="s">
        <v>563</v>
      </c>
      <c r="F28" t="s">
        <v>13</v>
      </c>
      <c r="G28" t="s">
        <v>422</v>
      </c>
      <c r="H28" s="125" t="s">
        <v>423</v>
      </c>
      <c r="I28" s="12">
        <v>600</v>
      </c>
      <c r="J28" s="296">
        <v>2047.2</v>
      </c>
      <c r="K28" s="12">
        <v>47124</v>
      </c>
      <c r="L28" s="157" t="s">
        <v>1390</v>
      </c>
      <c r="M28" s="400">
        <v>0.13867668279432985</v>
      </c>
      <c r="N28" s="396">
        <v>6535</v>
      </c>
      <c r="O28" s="401">
        <v>73.959999999999994</v>
      </c>
      <c r="P28" s="12">
        <v>483.32859999999999</v>
      </c>
      <c r="Q28" s="400">
        <v>0.31326702371843917</v>
      </c>
      <c r="R28" s="125" t="s">
        <v>549</v>
      </c>
      <c r="S28" s="125">
        <v>12</v>
      </c>
      <c r="T28" t="s">
        <v>564</v>
      </c>
    </row>
    <row r="29" spans="1:20" x14ac:dyDescent="0.3">
      <c r="A29" s="125" t="s">
        <v>2419</v>
      </c>
      <c r="B29" s="125">
        <v>2</v>
      </c>
      <c r="C29" t="s">
        <v>1347</v>
      </c>
      <c r="D29" t="s">
        <v>98</v>
      </c>
      <c r="E29" t="s">
        <v>563</v>
      </c>
      <c r="F29" t="s">
        <v>13</v>
      </c>
      <c r="G29" t="s">
        <v>422</v>
      </c>
      <c r="H29" s="125" t="s">
        <v>423</v>
      </c>
      <c r="I29" s="12">
        <v>20.000000000000004</v>
      </c>
      <c r="J29" s="296">
        <v>68.240000000000009</v>
      </c>
      <c r="K29" s="12">
        <v>7308</v>
      </c>
      <c r="L29" s="157" t="s">
        <v>1390</v>
      </c>
      <c r="M29" s="400">
        <v>0.13861521620142309</v>
      </c>
      <c r="N29" s="396">
        <v>1013</v>
      </c>
      <c r="O29" s="401">
        <v>73.959999999999994</v>
      </c>
      <c r="P29" s="12">
        <v>74.921480000000003</v>
      </c>
      <c r="Q29" s="400">
        <v>6.7364264560710763E-2</v>
      </c>
      <c r="R29" s="125" t="s">
        <v>549</v>
      </c>
      <c r="S29" s="125">
        <v>12</v>
      </c>
      <c r="T29" t="s">
        <v>564</v>
      </c>
    </row>
    <row r="30" spans="1:20" x14ac:dyDescent="0.3">
      <c r="A30" s="125" t="s">
        <v>2443</v>
      </c>
      <c r="B30" s="125">
        <v>169</v>
      </c>
      <c r="C30" t="s">
        <v>1384</v>
      </c>
      <c r="D30" t="s">
        <v>103</v>
      </c>
      <c r="E30" t="s">
        <v>1296</v>
      </c>
      <c r="F30" t="s">
        <v>9</v>
      </c>
      <c r="G30" t="s">
        <v>434</v>
      </c>
      <c r="H30" s="125" t="s">
        <v>423</v>
      </c>
      <c r="I30" s="12">
        <v>0</v>
      </c>
      <c r="J30" s="296">
        <v>0</v>
      </c>
      <c r="K30" s="12">
        <v>504</v>
      </c>
      <c r="L30" s="157" t="s">
        <v>1390</v>
      </c>
      <c r="M30" s="400">
        <v>0.13690476190476192</v>
      </c>
      <c r="N30" s="396">
        <v>69</v>
      </c>
      <c r="O30" s="401">
        <v>72.22</v>
      </c>
      <c r="P30" s="12">
        <v>4.9831799999999999</v>
      </c>
      <c r="Q30" s="400">
        <v>0</v>
      </c>
      <c r="R30" s="125" t="s">
        <v>549</v>
      </c>
      <c r="S30" s="125">
        <v>12</v>
      </c>
      <c r="T30" t="s">
        <v>103</v>
      </c>
    </row>
    <row r="31" spans="1:20" x14ac:dyDescent="0.3">
      <c r="A31" s="125" t="s">
        <v>702</v>
      </c>
      <c r="B31" s="125">
        <v>121</v>
      </c>
      <c r="C31" t="s">
        <v>188</v>
      </c>
      <c r="D31" t="s">
        <v>1343</v>
      </c>
      <c r="E31" t="s">
        <v>561</v>
      </c>
      <c r="F31" t="s">
        <v>12</v>
      </c>
      <c r="G31" t="s">
        <v>422</v>
      </c>
      <c r="H31" s="125" t="s">
        <v>426</v>
      </c>
      <c r="I31" s="12">
        <v>1.4790000000000001</v>
      </c>
      <c r="J31" s="296">
        <v>5.0463480000000001</v>
      </c>
      <c r="K31" s="12">
        <v>546</v>
      </c>
      <c r="L31" s="157" t="s">
        <v>1390</v>
      </c>
      <c r="M31" s="400">
        <v>0.1336996336996337</v>
      </c>
      <c r="N31" s="396">
        <v>73</v>
      </c>
      <c r="O31" s="401">
        <v>73.959999999999994</v>
      </c>
      <c r="P31" s="12">
        <v>5.3990799999999997</v>
      </c>
      <c r="Q31" s="400">
        <v>6.9128054794520555E-2</v>
      </c>
      <c r="R31" s="125" t="s">
        <v>549</v>
      </c>
      <c r="S31" s="125">
        <v>12</v>
      </c>
      <c r="T31">
        <v>0</v>
      </c>
    </row>
    <row r="32" spans="1:20" x14ac:dyDescent="0.3">
      <c r="A32" s="125" t="s">
        <v>702</v>
      </c>
      <c r="B32" s="125">
        <v>121</v>
      </c>
      <c r="C32" t="s">
        <v>188</v>
      </c>
      <c r="D32" t="s">
        <v>1343</v>
      </c>
      <c r="E32" t="s">
        <v>561</v>
      </c>
      <c r="F32" t="s">
        <v>12</v>
      </c>
      <c r="G32" t="s">
        <v>429</v>
      </c>
      <c r="H32" s="125" t="s">
        <v>426</v>
      </c>
      <c r="I32" s="12">
        <v>2250.5210000000002</v>
      </c>
      <c r="J32" s="296">
        <v>7678.7776520000007</v>
      </c>
      <c r="K32" s="12">
        <v>110760</v>
      </c>
      <c r="L32" s="157" t="s">
        <v>1021</v>
      </c>
      <c r="M32" s="400">
        <v>1</v>
      </c>
      <c r="N32" s="396">
        <v>110760</v>
      </c>
      <c r="O32" s="401">
        <v>53.06</v>
      </c>
      <c r="P32" s="12">
        <v>5876.9256000000005</v>
      </c>
      <c r="Q32" s="400">
        <v>6.9328075586854471E-2</v>
      </c>
      <c r="R32" s="125" t="s">
        <v>549</v>
      </c>
      <c r="S32" s="125">
        <v>12</v>
      </c>
      <c r="T32">
        <v>0</v>
      </c>
    </row>
    <row r="33" spans="1:20" x14ac:dyDescent="0.3">
      <c r="A33" s="125" t="s">
        <v>702</v>
      </c>
      <c r="B33" s="125">
        <v>121</v>
      </c>
      <c r="C33" t="s">
        <v>188</v>
      </c>
      <c r="D33" t="s">
        <v>1343</v>
      </c>
      <c r="E33" t="s">
        <v>561</v>
      </c>
      <c r="F33" t="s">
        <v>12</v>
      </c>
      <c r="G33" t="s">
        <v>422</v>
      </c>
      <c r="H33" s="125" t="s">
        <v>423</v>
      </c>
      <c r="I33" s="12">
        <v>0</v>
      </c>
      <c r="J33" s="296">
        <v>0</v>
      </c>
      <c r="K33" s="12">
        <v>798</v>
      </c>
      <c r="L33" s="157" t="s">
        <v>1390</v>
      </c>
      <c r="M33" s="400">
        <v>0.13408521303258145</v>
      </c>
      <c r="N33" s="396">
        <v>107</v>
      </c>
      <c r="O33" s="401">
        <v>73.959999999999994</v>
      </c>
      <c r="P33" s="12">
        <v>7.9137199999999996</v>
      </c>
      <c r="Q33" s="400">
        <v>0</v>
      </c>
      <c r="R33" s="125" t="s">
        <v>549</v>
      </c>
      <c r="S33" s="125">
        <v>12</v>
      </c>
      <c r="T33">
        <v>0</v>
      </c>
    </row>
    <row r="34" spans="1:20" x14ac:dyDescent="0.3">
      <c r="A34" s="125" t="s">
        <v>703</v>
      </c>
      <c r="B34" s="125">
        <v>121</v>
      </c>
      <c r="C34" t="s">
        <v>188</v>
      </c>
      <c r="D34" t="s">
        <v>704</v>
      </c>
      <c r="E34" t="s">
        <v>561</v>
      </c>
      <c r="F34" t="s">
        <v>12</v>
      </c>
      <c r="G34" t="s">
        <v>424</v>
      </c>
      <c r="H34" s="125" t="s">
        <v>425</v>
      </c>
      <c r="I34" s="12">
        <v>139994</v>
      </c>
      <c r="J34" s="296">
        <v>477659.52799999999</v>
      </c>
      <c r="K34" s="12">
        <v>0</v>
      </c>
      <c r="L34" s="157" t="s">
        <v>472</v>
      </c>
      <c r="M34" s="400" t="s">
        <v>2108</v>
      </c>
      <c r="N34" s="397">
        <v>1238106</v>
      </c>
      <c r="O34" s="401"/>
      <c r="P34" s="12"/>
      <c r="Q34" s="400">
        <v>0.38584189077737935</v>
      </c>
      <c r="R34" s="125" t="s">
        <v>549</v>
      </c>
      <c r="S34" s="125">
        <v>12</v>
      </c>
      <c r="T34">
        <v>0</v>
      </c>
    </row>
    <row r="35" spans="1:20" x14ac:dyDescent="0.3">
      <c r="A35" s="125" t="s">
        <v>705</v>
      </c>
      <c r="B35" s="125">
        <v>121</v>
      </c>
      <c r="C35" t="s">
        <v>188</v>
      </c>
      <c r="D35" t="s">
        <v>157</v>
      </c>
      <c r="E35" t="s">
        <v>561</v>
      </c>
      <c r="F35" t="s">
        <v>12</v>
      </c>
      <c r="G35" t="s">
        <v>429</v>
      </c>
      <c r="H35" s="125" t="s">
        <v>430</v>
      </c>
      <c r="I35" s="12">
        <v>188491</v>
      </c>
      <c r="J35" s="296">
        <v>643131.29200000002</v>
      </c>
      <c r="K35" s="12">
        <v>0</v>
      </c>
      <c r="L35" s="157" t="s">
        <v>1021</v>
      </c>
      <c r="M35" s="400" t="s">
        <v>2108</v>
      </c>
      <c r="N35" s="396">
        <v>0</v>
      </c>
      <c r="O35" s="401">
        <v>53.06</v>
      </c>
      <c r="P35" s="12">
        <v>0</v>
      </c>
      <c r="Q35" s="400"/>
      <c r="R35" s="125" t="s">
        <v>549</v>
      </c>
      <c r="S35" s="125">
        <v>12</v>
      </c>
      <c r="T35">
        <v>0</v>
      </c>
    </row>
    <row r="36" spans="1:20" x14ac:dyDescent="0.3">
      <c r="A36" s="125" t="s">
        <v>705</v>
      </c>
      <c r="B36" s="125">
        <v>121</v>
      </c>
      <c r="C36" t="s">
        <v>188</v>
      </c>
      <c r="D36" t="s">
        <v>157</v>
      </c>
      <c r="E36" t="s">
        <v>561</v>
      </c>
      <c r="F36" t="s">
        <v>12</v>
      </c>
      <c r="G36" t="s">
        <v>429</v>
      </c>
      <c r="H36" s="125" t="s">
        <v>431</v>
      </c>
      <c r="I36" s="12">
        <v>570231</v>
      </c>
      <c r="J36" s="296">
        <v>1945628.172</v>
      </c>
      <c r="K36" s="12">
        <v>5820448</v>
      </c>
      <c r="L36" s="157" t="s">
        <v>1021</v>
      </c>
      <c r="M36" s="400">
        <v>1</v>
      </c>
      <c r="N36" s="396">
        <v>5820448</v>
      </c>
      <c r="O36" s="401">
        <v>53.06</v>
      </c>
      <c r="P36" s="12">
        <v>308832.97087999998</v>
      </c>
      <c r="Q36" s="400">
        <v>0.33427464208940616</v>
      </c>
      <c r="R36" s="125" t="s">
        <v>549</v>
      </c>
      <c r="S36" s="125">
        <v>12</v>
      </c>
      <c r="T36">
        <v>0</v>
      </c>
    </row>
    <row r="37" spans="1:20" x14ac:dyDescent="0.3">
      <c r="A37" s="125" t="s">
        <v>705</v>
      </c>
      <c r="B37" s="125">
        <v>121</v>
      </c>
      <c r="C37" t="s">
        <v>188</v>
      </c>
      <c r="D37" t="s">
        <v>157</v>
      </c>
      <c r="E37" t="s">
        <v>561</v>
      </c>
      <c r="F37" t="s">
        <v>12</v>
      </c>
      <c r="G37" t="s">
        <v>429</v>
      </c>
      <c r="H37" s="125" t="s">
        <v>426</v>
      </c>
      <c r="I37" s="12">
        <v>2649.9999999999995</v>
      </c>
      <c r="J37" s="296">
        <v>9041.7999999999975</v>
      </c>
      <c r="K37" s="12">
        <v>108225</v>
      </c>
      <c r="L37" s="157" t="s">
        <v>1021</v>
      </c>
      <c r="M37" s="400">
        <v>1</v>
      </c>
      <c r="N37" s="396">
        <v>108225</v>
      </c>
      <c r="O37" s="401">
        <v>53.06</v>
      </c>
      <c r="P37" s="12">
        <v>5742.4184999999998</v>
      </c>
      <c r="Q37" s="400">
        <v>8.3546315546315517E-2</v>
      </c>
      <c r="R37" s="125" t="s">
        <v>549</v>
      </c>
      <c r="S37" s="125">
        <v>12</v>
      </c>
      <c r="T37">
        <v>0</v>
      </c>
    </row>
    <row r="38" spans="1:20" x14ac:dyDescent="0.3">
      <c r="A38" s="125" t="s">
        <v>714</v>
      </c>
      <c r="B38" s="125">
        <v>520</v>
      </c>
      <c r="C38" t="s">
        <v>715</v>
      </c>
      <c r="D38" t="s">
        <v>166</v>
      </c>
      <c r="E38" t="s">
        <v>561</v>
      </c>
      <c r="F38" t="s">
        <v>12</v>
      </c>
      <c r="G38" t="s">
        <v>432</v>
      </c>
      <c r="H38" s="125" t="s">
        <v>433</v>
      </c>
      <c r="I38" s="12">
        <v>177115</v>
      </c>
      <c r="J38" s="296">
        <v>604316.38</v>
      </c>
      <c r="K38" s="12">
        <v>146844</v>
      </c>
      <c r="L38" s="157" t="s">
        <v>1022</v>
      </c>
      <c r="M38" s="400">
        <v>15.203481245403285</v>
      </c>
      <c r="N38" s="396">
        <v>2232540</v>
      </c>
      <c r="O38" s="401">
        <v>97.17</v>
      </c>
      <c r="P38" s="12">
        <v>216935.9118</v>
      </c>
      <c r="Q38" s="400">
        <v>0.27068557786198677</v>
      </c>
      <c r="R38" s="125" t="s">
        <v>549</v>
      </c>
      <c r="S38" s="125">
        <v>12</v>
      </c>
      <c r="T38">
        <v>0</v>
      </c>
    </row>
    <row r="39" spans="1:20" x14ac:dyDescent="0.3">
      <c r="A39" s="125" t="s">
        <v>716</v>
      </c>
      <c r="B39" s="125">
        <v>214</v>
      </c>
      <c r="C39" t="s">
        <v>1345</v>
      </c>
      <c r="D39" t="s">
        <v>169</v>
      </c>
      <c r="E39" t="s">
        <v>718</v>
      </c>
      <c r="F39" t="s">
        <v>10</v>
      </c>
      <c r="G39" t="s">
        <v>422</v>
      </c>
      <c r="H39" s="125" t="s">
        <v>426</v>
      </c>
      <c r="I39" s="12">
        <v>1.139</v>
      </c>
      <c r="J39" s="296">
        <v>3.8862679999999998</v>
      </c>
      <c r="K39" s="12">
        <v>126</v>
      </c>
      <c r="L39" s="157" t="s">
        <v>1390</v>
      </c>
      <c r="M39" s="400">
        <v>0.14285714285714285</v>
      </c>
      <c r="N39" s="396">
        <v>18</v>
      </c>
      <c r="O39" s="401">
        <v>73.959999999999994</v>
      </c>
      <c r="P39" s="12">
        <v>1.33128</v>
      </c>
      <c r="Q39" s="400">
        <v>0.21590377777777778</v>
      </c>
      <c r="R39" s="125" t="s">
        <v>549</v>
      </c>
      <c r="S39" s="125">
        <v>1</v>
      </c>
      <c r="T39" t="s">
        <v>717</v>
      </c>
    </row>
    <row r="40" spans="1:20" x14ac:dyDescent="0.3">
      <c r="A40" s="125" t="s">
        <v>716</v>
      </c>
      <c r="B40" s="125">
        <v>214</v>
      </c>
      <c r="C40" t="s">
        <v>1345</v>
      </c>
      <c r="D40" t="s">
        <v>169</v>
      </c>
      <c r="E40" t="s">
        <v>718</v>
      </c>
      <c r="F40" t="s">
        <v>10</v>
      </c>
      <c r="G40" t="s">
        <v>429</v>
      </c>
      <c r="H40" s="125" t="s">
        <v>426</v>
      </c>
      <c r="I40" s="12">
        <v>47329.860999999997</v>
      </c>
      <c r="J40" s="296">
        <v>161489.485732</v>
      </c>
      <c r="K40" s="12">
        <v>748176</v>
      </c>
      <c r="L40" s="157" t="s">
        <v>1021</v>
      </c>
      <c r="M40" s="400">
        <v>1</v>
      </c>
      <c r="N40" s="396">
        <v>748176</v>
      </c>
      <c r="O40" s="401">
        <v>53.06</v>
      </c>
      <c r="P40" s="12">
        <v>39698.218560000001</v>
      </c>
      <c r="Q40" s="400">
        <v>0.21584424751930029</v>
      </c>
      <c r="R40" s="125" t="s">
        <v>549</v>
      </c>
      <c r="S40" s="125">
        <v>12</v>
      </c>
      <c r="T40" t="s">
        <v>717</v>
      </c>
    </row>
    <row r="41" spans="1:20" x14ac:dyDescent="0.3">
      <c r="A41" s="125" t="s">
        <v>738</v>
      </c>
      <c r="B41" s="125">
        <v>8</v>
      </c>
      <c r="C41" t="s">
        <v>188</v>
      </c>
      <c r="D41" t="s">
        <v>189</v>
      </c>
      <c r="E41" t="s">
        <v>561</v>
      </c>
      <c r="F41" t="s">
        <v>12</v>
      </c>
      <c r="G41" t="s">
        <v>429</v>
      </c>
      <c r="H41" s="125" t="s">
        <v>426</v>
      </c>
      <c r="I41" s="12">
        <v>2049</v>
      </c>
      <c r="J41" s="296">
        <v>6991.1880000000001</v>
      </c>
      <c r="K41" s="12">
        <v>138262</v>
      </c>
      <c r="L41" s="157" t="s">
        <v>1021</v>
      </c>
      <c r="M41" s="400">
        <v>1</v>
      </c>
      <c r="N41" s="396">
        <v>138262</v>
      </c>
      <c r="O41" s="401">
        <v>53.06</v>
      </c>
      <c r="P41" s="12">
        <v>7336.1817200000005</v>
      </c>
      <c r="Q41" s="400">
        <v>5.0564782803662611E-2</v>
      </c>
      <c r="R41" s="125" t="s">
        <v>549</v>
      </c>
      <c r="S41" s="125">
        <v>10</v>
      </c>
      <c r="T41">
        <v>0</v>
      </c>
    </row>
    <row r="42" spans="1:20" x14ac:dyDescent="0.3">
      <c r="A42" s="125" t="s">
        <v>739</v>
      </c>
      <c r="B42" s="125">
        <v>8</v>
      </c>
      <c r="C42" t="s">
        <v>188</v>
      </c>
      <c r="D42" t="s">
        <v>190</v>
      </c>
      <c r="E42" t="s">
        <v>561</v>
      </c>
      <c r="F42" t="s">
        <v>12</v>
      </c>
      <c r="G42" t="s">
        <v>424</v>
      </c>
      <c r="H42" s="125" t="s">
        <v>425</v>
      </c>
      <c r="I42" s="12">
        <v>36381.000000000007</v>
      </c>
      <c r="J42" s="296">
        <v>124131.97200000002</v>
      </c>
      <c r="K42" s="12">
        <v>0</v>
      </c>
      <c r="L42" s="157" t="s">
        <v>472</v>
      </c>
      <c r="M42" s="400" t="s">
        <v>2108</v>
      </c>
      <c r="N42" s="396">
        <v>321717</v>
      </c>
      <c r="O42" s="401"/>
      <c r="P42" s="12"/>
      <c r="Q42" s="400">
        <v>0.38584212833017845</v>
      </c>
      <c r="R42" s="125" t="s">
        <v>549</v>
      </c>
      <c r="S42" s="125">
        <v>12</v>
      </c>
      <c r="T42">
        <v>0</v>
      </c>
    </row>
    <row r="43" spans="1:20" x14ac:dyDescent="0.3">
      <c r="A43" s="125" t="s">
        <v>741</v>
      </c>
      <c r="B43" s="125">
        <v>8</v>
      </c>
      <c r="C43" t="s">
        <v>188</v>
      </c>
      <c r="D43" t="s">
        <v>504</v>
      </c>
      <c r="E43" t="s">
        <v>561</v>
      </c>
      <c r="F43" t="s">
        <v>12</v>
      </c>
      <c r="G43" t="s">
        <v>429</v>
      </c>
      <c r="H43" s="125" t="s">
        <v>430</v>
      </c>
      <c r="I43" s="12">
        <v>239180</v>
      </c>
      <c r="J43" s="296">
        <v>816082.16</v>
      </c>
      <c r="K43" s="12">
        <v>1</v>
      </c>
      <c r="L43" s="157" t="s">
        <v>1021</v>
      </c>
      <c r="M43" s="400">
        <v>1</v>
      </c>
      <c r="N43" s="397">
        <v>1</v>
      </c>
      <c r="O43" s="401">
        <v>53.06</v>
      </c>
      <c r="P43" s="12">
        <v>0</v>
      </c>
      <c r="Q43" s="400"/>
      <c r="R43" s="125" t="s">
        <v>549</v>
      </c>
      <c r="S43" s="125">
        <v>12</v>
      </c>
      <c r="T43">
        <v>0</v>
      </c>
    </row>
    <row r="44" spans="1:20" x14ac:dyDescent="0.3">
      <c r="A44" s="125" t="s">
        <v>741</v>
      </c>
      <c r="B44" s="125">
        <v>8</v>
      </c>
      <c r="C44" t="s">
        <v>188</v>
      </c>
      <c r="D44" t="s">
        <v>504</v>
      </c>
      <c r="E44" t="s">
        <v>561</v>
      </c>
      <c r="F44" t="s">
        <v>12</v>
      </c>
      <c r="G44" t="s">
        <v>429</v>
      </c>
      <c r="H44" s="125" t="s">
        <v>431</v>
      </c>
      <c r="I44" s="12">
        <v>802514</v>
      </c>
      <c r="J44" s="296">
        <v>2738177.7680000002</v>
      </c>
      <c r="K44" s="12">
        <v>8073093</v>
      </c>
      <c r="L44" s="157" t="s">
        <v>1021</v>
      </c>
      <c r="M44" s="400">
        <v>1</v>
      </c>
      <c r="N44" s="396">
        <v>8073093</v>
      </c>
      <c r="O44" s="401">
        <v>53.06</v>
      </c>
      <c r="P44" s="12">
        <v>428358.31458000006</v>
      </c>
      <c r="Q44" s="400">
        <v>0.33917332155098423</v>
      </c>
      <c r="R44" s="125" t="s">
        <v>549</v>
      </c>
      <c r="S44" s="125">
        <v>12</v>
      </c>
      <c r="T44">
        <v>0</v>
      </c>
    </row>
    <row r="45" spans="1:20" x14ac:dyDescent="0.3">
      <c r="A45" s="125" t="s">
        <v>748</v>
      </c>
      <c r="B45" s="125">
        <v>10</v>
      </c>
      <c r="C45" t="s">
        <v>749</v>
      </c>
      <c r="D45" t="s">
        <v>750</v>
      </c>
      <c r="E45" t="s">
        <v>751</v>
      </c>
      <c r="F45" t="s">
        <v>7</v>
      </c>
      <c r="G45" t="s">
        <v>424</v>
      </c>
      <c r="H45" s="125" t="s">
        <v>425</v>
      </c>
      <c r="I45" s="12">
        <v>17551</v>
      </c>
      <c r="J45" s="296">
        <v>59884.011999999995</v>
      </c>
      <c r="K45" s="12">
        <v>0</v>
      </c>
      <c r="L45" s="157" t="s">
        <v>472</v>
      </c>
      <c r="M45" s="400" t="s">
        <v>2108</v>
      </c>
      <c r="N45" s="396">
        <v>155201</v>
      </c>
      <c r="O45" s="401"/>
      <c r="P45" s="12"/>
      <c r="Q45" s="400">
        <v>0.38584810664879732</v>
      </c>
      <c r="R45" s="125" t="s">
        <v>549</v>
      </c>
      <c r="S45" s="125">
        <v>12</v>
      </c>
      <c r="T45">
        <v>0</v>
      </c>
    </row>
    <row r="46" spans="1:20" x14ac:dyDescent="0.3">
      <c r="A46" s="125" t="s">
        <v>752</v>
      </c>
      <c r="B46" s="125">
        <v>10</v>
      </c>
      <c r="C46" t="s">
        <v>749</v>
      </c>
      <c r="D46" t="s">
        <v>197</v>
      </c>
      <c r="E46" t="s">
        <v>751</v>
      </c>
      <c r="F46" t="s">
        <v>7</v>
      </c>
      <c r="G46" t="s">
        <v>422</v>
      </c>
      <c r="H46" s="125" t="s">
        <v>423</v>
      </c>
      <c r="I46" s="12">
        <v>8490</v>
      </c>
      <c r="J46" s="296">
        <v>28967.88</v>
      </c>
      <c r="K46" s="12">
        <v>638400</v>
      </c>
      <c r="L46" s="157" t="s">
        <v>1390</v>
      </c>
      <c r="M46" s="400">
        <v>0.1380921052631579</v>
      </c>
      <c r="N46" s="396">
        <v>88158</v>
      </c>
      <c r="O46" s="401">
        <v>73.959999999999994</v>
      </c>
      <c r="P46" s="12">
        <v>6520.1656800000001</v>
      </c>
      <c r="Q46" s="400">
        <v>0.32859048526509221</v>
      </c>
      <c r="R46" s="125" t="s">
        <v>549</v>
      </c>
      <c r="S46" s="125">
        <v>12</v>
      </c>
      <c r="T46">
        <v>0</v>
      </c>
    </row>
    <row r="47" spans="1:20" x14ac:dyDescent="0.3">
      <c r="A47" s="125" t="s">
        <v>753</v>
      </c>
      <c r="B47" s="125">
        <v>10</v>
      </c>
      <c r="C47" t="s">
        <v>749</v>
      </c>
      <c r="D47" t="s">
        <v>198</v>
      </c>
      <c r="E47" t="s">
        <v>751</v>
      </c>
      <c r="F47" t="s">
        <v>7</v>
      </c>
      <c r="G47" t="s">
        <v>424</v>
      </c>
      <c r="H47" s="125" t="s">
        <v>425</v>
      </c>
      <c r="I47" s="12">
        <v>41182.000000000007</v>
      </c>
      <c r="J47" s="296">
        <v>140512.98400000003</v>
      </c>
      <c r="K47" s="12">
        <v>0</v>
      </c>
      <c r="L47" s="157" t="s">
        <v>472</v>
      </c>
      <c r="M47" s="400" t="s">
        <v>2108</v>
      </c>
      <c r="N47" s="396">
        <v>364172</v>
      </c>
      <c r="O47" s="401"/>
      <c r="P47" s="12"/>
      <c r="Q47" s="400">
        <v>0.38584236020342044</v>
      </c>
      <c r="R47" s="125" t="s">
        <v>549</v>
      </c>
      <c r="S47" s="125">
        <v>12</v>
      </c>
      <c r="T47">
        <v>0</v>
      </c>
    </row>
    <row r="48" spans="1:20" x14ac:dyDescent="0.3">
      <c r="A48" s="125" t="s">
        <v>754</v>
      </c>
      <c r="B48" s="125">
        <v>10</v>
      </c>
      <c r="C48" t="s">
        <v>749</v>
      </c>
      <c r="D48" t="s">
        <v>199</v>
      </c>
      <c r="E48" t="s">
        <v>751</v>
      </c>
      <c r="F48" t="s">
        <v>7</v>
      </c>
      <c r="G48" t="s">
        <v>422</v>
      </c>
      <c r="H48" s="125" t="s">
        <v>423</v>
      </c>
      <c r="I48" s="12">
        <v>3642</v>
      </c>
      <c r="J48" s="296">
        <v>12426.503999999999</v>
      </c>
      <c r="K48" s="12">
        <v>302904</v>
      </c>
      <c r="L48" s="157" t="s">
        <v>1390</v>
      </c>
      <c r="M48" s="400">
        <v>0.13809986002165703</v>
      </c>
      <c r="N48" s="396">
        <v>41831</v>
      </c>
      <c r="O48" s="401">
        <v>73.959999999999994</v>
      </c>
      <c r="P48" s="12">
        <v>3093.8207599999996</v>
      </c>
      <c r="Q48" s="400">
        <v>0.29706447371566541</v>
      </c>
      <c r="R48" s="125" t="s">
        <v>549</v>
      </c>
      <c r="S48" s="125">
        <v>12</v>
      </c>
      <c r="T48">
        <v>0</v>
      </c>
    </row>
    <row r="49" spans="1:20" x14ac:dyDescent="0.3">
      <c r="A49" s="125" t="s">
        <v>755</v>
      </c>
      <c r="B49" s="125">
        <v>10</v>
      </c>
      <c r="C49" t="s">
        <v>749</v>
      </c>
      <c r="D49" t="s">
        <v>200</v>
      </c>
      <c r="E49" t="s">
        <v>751</v>
      </c>
      <c r="F49" t="s">
        <v>7</v>
      </c>
      <c r="G49" t="s">
        <v>515</v>
      </c>
      <c r="H49" s="125" t="s">
        <v>426</v>
      </c>
      <c r="I49" s="12">
        <v>25547.000000000004</v>
      </c>
      <c r="J49" s="296">
        <v>87166.364000000016</v>
      </c>
      <c r="K49" s="12">
        <v>1906884</v>
      </c>
      <c r="L49" s="157" t="s">
        <v>1390</v>
      </c>
      <c r="M49" s="400">
        <v>0.12857153345457825</v>
      </c>
      <c r="N49" s="396">
        <v>245171</v>
      </c>
      <c r="O49" s="401">
        <v>68.02</v>
      </c>
      <c r="P49" s="12">
        <v>16676.531419999999</v>
      </c>
      <c r="Q49" s="400">
        <v>0.35553293007737463</v>
      </c>
      <c r="R49" s="125" t="s">
        <v>549</v>
      </c>
      <c r="S49" s="125">
        <v>12</v>
      </c>
      <c r="T49">
        <v>0</v>
      </c>
    </row>
    <row r="50" spans="1:20" x14ac:dyDescent="0.3">
      <c r="A50" s="125" t="s">
        <v>756</v>
      </c>
      <c r="B50" s="125">
        <v>160</v>
      </c>
      <c r="C50" t="s">
        <v>1346</v>
      </c>
      <c r="D50" t="s">
        <v>202</v>
      </c>
      <c r="E50" t="s">
        <v>757</v>
      </c>
      <c r="F50" t="s">
        <v>7</v>
      </c>
      <c r="G50" t="s">
        <v>424</v>
      </c>
      <c r="H50" s="125" t="s">
        <v>425</v>
      </c>
      <c r="I50" s="12">
        <v>3248</v>
      </c>
      <c r="J50" s="296">
        <v>11082.175999999999</v>
      </c>
      <c r="K50" s="12">
        <v>0</v>
      </c>
      <c r="L50" s="157" t="s">
        <v>472</v>
      </c>
      <c r="M50" s="400"/>
      <c r="N50" s="396">
        <v>28722</v>
      </c>
      <c r="O50" s="401"/>
      <c r="P50" s="12"/>
      <c r="Q50" s="400">
        <v>0.38584276860942829</v>
      </c>
      <c r="R50" s="125" t="s">
        <v>549</v>
      </c>
      <c r="S50" s="125">
        <v>12</v>
      </c>
      <c r="T50" t="s">
        <v>758</v>
      </c>
    </row>
    <row r="51" spans="1:20" x14ac:dyDescent="0.3">
      <c r="A51" s="125" t="s">
        <v>759</v>
      </c>
      <c r="B51" s="125">
        <v>160</v>
      </c>
      <c r="C51" t="s">
        <v>1346</v>
      </c>
      <c r="D51" t="s">
        <v>203</v>
      </c>
      <c r="E51" t="s">
        <v>757</v>
      </c>
      <c r="F51" t="s">
        <v>7</v>
      </c>
      <c r="G51" t="s">
        <v>422</v>
      </c>
      <c r="H51" s="125" t="s">
        <v>423</v>
      </c>
      <c r="I51" s="12">
        <v>8065</v>
      </c>
      <c r="J51" s="296">
        <v>27517.78</v>
      </c>
      <c r="K51" s="12">
        <v>585816</v>
      </c>
      <c r="L51" s="157" t="s">
        <v>1390</v>
      </c>
      <c r="M51" s="400">
        <v>0.13809455528698431</v>
      </c>
      <c r="N51" s="396">
        <v>80898</v>
      </c>
      <c r="O51" s="401">
        <v>73.959999999999994</v>
      </c>
      <c r="P51" s="12">
        <v>5983.2160799999992</v>
      </c>
      <c r="Q51" s="400">
        <v>0.34015402111300647</v>
      </c>
      <c r="R51" s="125" t="s">
        <v>549</v>
      </c>
      <c r="S51" s="125">
        <v>12</v>
      </c>
      <c r="T51" t="s">
        <v>758</v>
      </c>
    </row>
    <row r="52" spans="1:20" x14ac:dyDescent="0.3">
      <c r="A52" s="125" t="s">
        <v>760</v>
      </c>
      <c r="B52" s="125">
        <v>160</v>
      </c>
      <c r="C52" t="s">
        <v>1346</v>
      </c>
      <c r="D52" t="s">
        <v>204</v>
      </c>
      <c r="E52" t="s">
        <v>757</v>
      </c>
      <c r="F52" t="s">
        <v>7</v>
      </c>
      <c r="G52" t="s">
        <v>424</v>
      </c>
      <c r="H52" s="125" t="s">
        <v>425</v>
      </c>
      <c r="I52" s="12">
        <v>15432.999999999998</v>
      </c>
      <c r="J52" s="296">
        <v>52657.395999999993</v>
      </c>
      <c r="K52" s="12">
        <v>0</v>
      </c>
      <c r="L52" s="157" t="s">
        <v>472</v>
      </c>
      <c r="M52" s="400" t="s">
        <v>2108</v>
      </c>
      <c r="N52" s="396">
        <v>136474</v>
      </c>
      <c r="O52" s="401"/>
      <c r="P52" s="12"/>
      <c r="Q52" s="400">
        <v>0.38584196257162534</v>
      </c>
      <c r="R52" s="125" t="s">
        <v>549</v>
      </c>
      <c r="S52" s="125">
        <v>12</v>
      </c>
      <c r="T52" t="s">
        <v>758</v>
      </c>
    </row>
    <row r="53" spans="1:20" x14ac:dyDescent="0.3">
      <c r="A53" s="125" t="s">
        <v>763</v>
      </c>
      <c r="B53" s="125">
        <v>720</v>
      </c>
      <c r="C53" t="s">
        <v>764</v>
      </c>
      <c r="D53" t="s">
        <v>765</v>
      </c>
      <c r="E53" t="s">
        <v>561</v>
      </c>
      <c r="F53" t="s">
        <v>12</v>
      </c>
      <c r="G53" t="s">
        <v>422</v>
      </c>
      <c r="H53" s="125" t="s">
        <v>423</v>
      </c>
      <c r="I53" s="12">
        <v>59.78</v>
      </c>
      <c r="J53" s="296">
        <v>203.96935999999999</v>
      </c>
      <c r="K53" s="12">
        <v>4158</v>
      </c>
      <c r="L53" s="157" t="s">
        <v>1390</v>
      </c>
      <c r="M53" s="400">
        <v>0.13756613756613756</v>
      </c>
      <c r="N53" s="396">
        <v>572</v>
      </c>
      <c r="O53" s="401">
        <v>73.959999999999994</v>
      </c>
      <c r="P53" s="12">
        <v>42.305119999999995</v>
      </c>
      <c r="Q53" s="400">
        <v>0.3565897902097902</v>
      </c>
      <c r="R53" s="125" t="s">
        <v>549</v>
      </c>
      <c r="S53" s="125">
        <v>12</v>
      </c>
      <c r="T53">
        <v>0</v>
      </c>
    </row>
    <row r="54" spans="1:20" x14ac:dyDescent="0.3">
      <c r="A54" s="125" t="s">
        <v>766</v>
      </c>
      <c r="B54" s="125">
        <v>726</v>
      </c>
      <c r="C54" t="s">
        <v>767</v>
      </c>
      <c r="D54" t="s">
        <v>768</v>
      </c>
      <c r="E54" t="s">
        <v>561</v>
      </c>
      <c r="F54" t="s">
        <v>12</v>
      </c>
      <c r="G54" t="s">
        <v>432</v>
      </c>
      <c r="H54" s="125" t="s">
        <v>433</v>
      </c>
      <c r="I54" s="12">
        <v>65058</v>
      </c>
      <c r="J54" s="296">
        <v>221977.89600000001</v>
      </c>
      <c r="K54" s="12">
        <v>39288</v>
      </c>
      <c r="L54" s="157" t="s">
        <v>1022</v>
      </c>
      <c r="M54" s="400">
        <v>15.022220525351253</v>
      </c>
      <c r="N54" s="396">
        <v>590193</v>
      </c>
      <c r="O54" s="401">
        <v>97.17</v>
      </c>
      <c r="P54" s="12">
        <v>57349.053810000005</v>
      </c>
      <c r="Q54" s="400">
        <v>0.37611068921522284</v>
      </c>
      <c r="R54" s="125" t="s">
        <v>549</v>
      </c>
      <c r="S54" s="125">
        <v>12</v>
      </c>
      <c r="T54">
        <v>0</v>
      </c>
    </row>
    <row r="55" spans="1:20" x14ac:dyDescent="0.3">
      <c r="A55" s="125" t="s">
        <v>769</v>
      </c>
      <c r="B55" s="125">
        <v>724</v>
      </c>
      <c r="C55" t="s">
        <v>770</v>
      </c>
      <c r="D55" t="s">
        <v>771</v>
      </c>
      <c r="E55" t="s">
        <v>561</v>
      </c>
      <c r="F55" t="s">
        <v>12</v>
      </c>
      <c r="G55" t="s">
        <v>1023</v>
      </c>
      <c r="H55" s="125" t="s">
        <v>423</v>
      </c>
      <c r="I55" s="12">
        <v>38070.955999999998</v>
      </c>
      <c r="J55" s="296">
        <v>129898.10187199998</v>
      </c>
      <c r="K55" s="12">
        <v>774910</v>
      </c>
      <c r="L55" s="157" t="s">
        <v>1021</v>
      </c>
      <c r="M55" s="400">
        <v>0.51249951607283428</v>
      </c>
      <c r="N55" s="396">
        <v>397141</v>
      </c>
      <c r="O55" s="401">
        <v>52.07</v>
      </c>
      <c r="P55" s="12">
        <v>20679.131870000001</v>
      </c>
      <c r="Q55" s="400">
        <v>0.32708308100145789</v>
      </c>
      <c r="R55" s="125" t="s">
        <v>549</v>
      </c>
      <c r="S55" s="125">
        <v>12</v>
      </c>
      <c r="T55">
        <v>0</v>
      </c>
    </row>
    <row r="56" spans="1:20" x14ac:dyDescent="0.3">
      <c r="A56" s="125" t="s">
        <v>769</v>
      </c>
      <c r="B56" s="125">
        <v>724</v>
      </c>
      <c r="C56" t="s">
        <v>770</v>
      </c>
      <c r="D56" t="s">
        <v>771</v>
      </c>
      <c r="E56" t="s">
        <v>561</v>
      </c>
      <c r="F56" t="s">
        <v>12</v>
      </c>
      <c r="G56" t="s">
        <v>429</v>
      </c>
      <c r="H56" s="125" t="s">
        <v>423</v>
      </c>
      <c r="I56" s="12">
        <v>22.044</v>
      </c>
      <c r="J56" s="296">
        <v>75.214128000000002</v>
      </c>
      <c r="K56" s="12">
        <v>231</v>
      </c>
      <c r="L56" s="157" t="s">
        <v>1021</v>
      </c>
      <c r="M56" s="400">
        <v>1</v>
      </c>
      <c r="N56" s="396">
        <v>231</v>
      </c>
      <c r="O56" s="401">
        <v>53.06</v>
      </c>
      <c r="P56" s="12">
        <v>12.256860000000001</v>
      </c>
      <c r="Q56" s="400">
        <v>0.32560228571428573</v>
      </c>
      <c r="R56" s="125" t="s">
        <v>549</v>
      </c>
      <c r="S56" s="125">
        <v>6</v>
      </c>
      <c r="T56">
        <v>0</v>
      </c>
    </row>
    <row r="57" spans="1:20" x14ac:dyDescent="0.3">
      <c r="A57" s="125" t="s">
        <v>778</v>
      </c>
      <c r="B57" s="125">
        <v>0</v>
      </c>
      <c r="C57" t="s">
        <v>212</v>
      </c>
      <c r="D57" t="s">
        <v>779</v>
      </c>
      <c r="E57" t="s">
        <v>561</v>
      </c>
      <c r="F57" t="s">
        <v>12</v>
      </c>
      <c r="G57" t="s">
        <v>427</v>
      </c>
      <c r="H57" s="125" t="s">
        <v>428</v>
      </c>
      <c r="I57" s="12">
        <v>41759</v>
      </c>
      <c r="J57" s="296">
        <v>142481.70799999998</v>
      </c>
      <c r="K57" s="12">
        <v>0</v>
      </c>
      <c r="L57" s="157" t="s">
        <v>472</v>
      </c>
      <c r="M57" s="400" t="s">
        <v>2108</v>
      </c>
      <c r="N57" s="396">
        <v>369274</v>
      </c>
      <c r="O57" s="401"/>
      <c r="P57" s="12"/>
      <c r="Q57" s="400">
        <v>0.38584278340744266</v>
      </c>
      <c r="R57" s="125" t="s">
        <v>549</v>
      </c>
      <c r="S57" s="125">
        <v>12</v>
      </c>
      <c r="T57">
        <v>0</v>
      </c>
    </row>
    <row r="58" spans="1:20" x14ac:dyDescent="0.3">
      <c r="A58" s="125" t="s">
        <v>787</v>
      </c>
      <c r="B58" s="125">
        <v>13</v>
      </c>
      <c r="C58" t="s">
        <v>219</v>
      </c>
      <c r="D58" t="s">
        <v>509</v>
      </c>
      <c r="E58" t="s">
        <v>561</v>
      </c>
      <c r="F58" t="s">
        <v>12</v>
      </c>
      <c r="G58" t="s">
        <v>1024</v>
      </c>
      <c r="H58" s="125" t="s">
        <v>1025</v>
      </c>
      <c r="I58" s="12">
        <v>-3433</v>
      </c>
      <c r="J58" s="296">
        <v>-11713.396000000001</v>
      </c>
      <c r="K58" s="12">
        <v>3725</v>
      </c>
      <c r="L58" s="157" t="s">
        <v>1024</v>
      </c>
      <c r="M58" s="400"/>
      <c r="N58" s="396">
        <v>0</v>
      </c>
      <c r="O58" s="401"/>
      <c r="P58" s="12"/>
      <c r="Q58" s="400"/>
      <c r="R58" s="125" t="s">
        <v>549</v>
      </c>
      <c r="S58" s="125">
        <v>12</v>
      </c>
      <c r="T58">
        <v>0</v>
      </c>
    </row>
    <row r="59" spans="1:20" x14ac:dyDescent="0.3">
      <c r="A59" s="125" t="s">
        <v>788</v>
      </c>
      <c r="B59" s="125">
        <v>13</v>
      </c>
      <c r="C59" t="s">
        <v>219</v>
      </c>
      <c r="D59" t="s">
        <v>220</v>
      </c>
      <c r="E59" t="s">
        <v>561</v>
      </c>
      <c r="F59" t="s">
        <v>12</v>
      </c>
      <c r="G59" t="s">
        <v>422</v>
      </c>
      <c r="H59" s="125" t="s">
        <v>426</v>
      </c>
      <c r="I59" s="12">
        <v>-120.99999999999999</v>
      </c>
      <c r="J59" s="296">
        <v>-412.85199999999992</v>
      </c>
      <c r="K59" s="12">
        <v>7812</v>
      </c>
      <c r="L59" s="157" t="s">
        <v>1390</v>
      </c>
      <c r="M59" s="400">
        <v>0.1313364055299539</v>
      </c>
      <c r="N59" s="396">
        <v>1026</v>
      </c>
      <c r="O59" s="401">
        <v>73.959999999999994</v>
      </c>
      <c r="P59" s="12">
        <v>75.882959999999997</v>
      </c>
      <c r="Q59" s="400">
        <v>-0.40238986354775819</v>
      </c>
      <c r="R59" s="125" t="s">
        <v>549</v>
      </c>
      <c r="S59" s="125">
        <v>12</v>
      </c>
      <c r="T59">
        <v>0</v>
      </c>
    </row>
    <row r="60" spans="1:20" x14ac:dyDescent="0.3">
      <c r="A60" s="125" t="s">
        <v>789</v>
      </c>
      <c r="B60" s="125">
        <v>13</v>
      </c>
      <c r="C60" t="s">
        <v>219</v>
      </c>
      <c r="D60" t="s">
        <v>790</v>
      </c>
      <c r="E60" t="s">
        <v>561</v>
      </c>
      <c r="F60" t="s">
        <v>12</v>
      </c>
      <c r="G60" t="s">
        <v>427</v>
      </c>
      <c r="H60" s="125" t="s">
        <v>428</v>
      </c>
      <c r="I60" s="12">
        <v>56647.999999999993</v>
      </c>
      <c r="J60" s="296">
        <v>193282.97599999997</v>
      </c>
      <c r="K60" s="12">
        <v>0</v>
      </c>
      <c r="L60" s="157" t="s">
        <v>472</v>
      </c>
      <c r="M60" s="400" t="s">
        <v>2108</v>
      </c>
      <c r="N60" s="396">
        <v>500938</v>
      </c>
      <c r="O60" s="401"/>
      <c r="P60" s="12"/>
      <c r="Q60" s="400">
        <v>0.38584211219751741</v>
      </c>
      <c r="R60" s="125" t="s">
        <v>549</v>
      </c>
      <c r="S60" s="125">
        <v>12</v>
      </c>
      <c r="T60">
        <v>0</v>
      </c>
    </row>
    <row r="61" spans="1:20" x14ac:dyDescent="0.3">
      <c r="A61" s="125" t="s">
        <v>791</v>
      </c>
      <c r="B61" s="125">
        <v>13</v>
      </c>
      <c r="C61" t="s">
        <v>219</v>
      </c>
      <c r="D61" t="s">
        <v>78</v>
      </c>
      <c r="E61" t="s">
        <v>561</v>
      </c>
      <c r="F61" t="s">
        <v>12</v>
      </c>
      <c r="G61" t="s">
        <v>422</v>
      </c>
      <c r="H61" s="125" t="s">
        <v>426</v>
      </c>
      <c r="I61" s="12">
        <v>9141</v>
      </c>
      <c r="J61" s="296">
        <v>31189.092000000001</v>
      </c>
      <c r="K61" s="12">
        <v>1329174</v>
      </c>
      <c r="L61" s="157" t="s">
        <v>1390</v>
      </c>
      <c r="M61" s="400">
        <v>0.13095350947280041</v>
      </c>
      <c r="N61" s="396">
        <v>174060</v>
      </c>
      <c r="O61" s="401">
        <v>73.959999999999994</v>
      </c>
      <c r="P61" s="12">
        <v>12873.4776</v>
      </c>
      <c r="Q61" s="400">
        <v>0.17918586694243366</v>
      </c>
      <c r="R61" s="125" t="s">
        <v>549</v>
      </c>
      <c r="S61" s="125">
        <v>12</v>
      </c>
      <c r="T61">
        <v>0</v>
      </c>
    </row>
    <row r="62" spans="1:20" x14ac:dyDescent="0.3">
      <c r="A62" s="125" t="s">
        <v>791</v>
      </c>
      <c r="B62" s="125">
        <v>13</v>
      </c>
      <c r="C62" t="s">
        <v>219</v>
      </c>
      <c r="D62" t="s">
        <v>78</v>
      </c>
      <c r="E62" t="s">
        <v>561</v>
      </c>
      <c r="F62" t="s">
        <v>12</v>
      </c>
      <c r="G62" t="s">
        <v>422</v>
      </c>
      <c r="H62" s="125" t="s">
        <v>423</v>
      </c>
      <c r="I62" s="12">
        <v>-117.00000000000001</v>
      </c>
      <c r="J62" s="296">
        <v>-399.20400000000006</v>
      </c>
      <c r="K62" s="12">
        <v>1092</v>
      </c>
      <c r="L62" s="157" t="s">
        <v>1390</v>
      </c>
      <c r="M62" s="400">
        <v>0.13278388278388278</v>
      </c>
      <c r="N62" s="396">
        <v>145</v>
      </c>
      <c r="O62" s="401">
        <v>73.959999999999994</v>
      </c>
      <c r="P62" s="12">
        <v>10.7242</v>
      </c>
      <c r="Q62" s="400">
        <v>-2.7531310344827591</v>
      </c>
      <c r="R62" s="125" t="s">
        <v>549</v>
      </c>
      <c r="S62" s="125">
        <v>12</v>
      </c>
      <c r="T62">
        <v>0</v>
      </c>
    </row>
    <row r="63" spans="1:20" x14ac:dyDescent="0.3">
      <c r="A63" s="125" t="s">
        <v>792</v>
      </c>
      <c r="B63" s="125">
        <v>13</v>
      </c>
      <c r="C63" t="s">
        <v>219</v>
      </c>
      <c r="D63" t="s">
        <v>221</v>
      </c>
      <c r="E63" t="s">
        <v>561</v>
      </c>
      <c r="F63" t="s">
        <v>12</v>
      </c>
      <c r="G63" t="s">
        <v>422</v>
      </c>
      <c r="H63" s="125" t="s">
        <v>433</v>
      </c>
      <c r="I63" s="12">
        <v>7531.2030000000004</v>
      </c>
      <c r="J63" s="296">
        <v>25696.464636000001</v>
      </c>
      <c r="K63" s="12">
        <v>786618</v>
      </c>
      <c r="L63" s="157" t="s">
        <v>1390</v>
      </c>
      <c r="M63" s="400">
        <v>0.13333409609238539</v>
      </c>
      <c r="N63" s="396">
        <v>104883</v>
      </c>
      <c r="O63" s="401">
        <v>73.959999999999994</v>
      </c>
      <c r="P63" s="12">
        <v>7757.1466799999998</v>
      </c>
      <c r="Q63" s="400">
        <v>0.24500123600583507</v>
      </c>
      <c r="R63" s="125" t="s">
        <v>549</v>
      </c>
      <c r="S63" s="125">
        <v>12</v>
      </c>
      <c r="T63">
        <v>0</v>
      </c>
    </row>
    <row r="64" spans="1:20" x14ac:dyDescent="0.3">
      <c r="A64" s="125" t="s">
        <v>792</v>
      </c>
      <c r="B64" s="125">
        <v>13</v>
      </c>
      <c r="C64" t="s">
        <v>219</v>
      </c>
      <c r="D64" t="s">
        <v>221</v>
      </c>
      <c r="E64" t="s">
        <v>561</v>
      </c>
      <c r="F64" t="s">
        <v>12</v>
      </c>
      <c r="G64" t="s">
        <v>1027</v>
      </c>
      <c r="H64" s="125" t="s">
        <v>433</v>
      </c>
      <c r="I64" s="12">
        <v>273652.054</v>
      </c>
      <c r="J64" s="296">
        <v>933700.80824799999</v>
      </c>
      <c r="K64" s="12">
        <v>246543</v>
      </c>
      <c r="L64" s="157" t="s">
        <v>1022</v>
      </c>
      <c r="M64" s="400">
        <v>15.600000811217516</v>
      </c>
      <c r="N64" s="396">
        <v>3846071</v>
      </c>
      <c r="O64" s="401">
        <v>97.72</v>
      </c>
      <c r="P64" s="12">
        <v>375838.05812</v>
      </c>
      <c r="Q64" s="400">
        <v>0.24276743935512371</v>
      </c>
      <c r="R64" s="125" t="s">
        <v>549</v>
      </c>
      <c r="S64" s="125">
        <v>12</v>
      </c>
      <c r="T64">
        <v>0</v>
      </c>
    </row>
    <row r="65" spans="1:20" x14ac:dyDescent="0.3">
      <c r="A65" s="125" t="s">
        <v>792</v>
      </c>
      <c r="B65" s="125">
        <v>13</v>
      </c>
      <c r="C65" t="s">
        <v>219</v>
      </c>
      <c r="D65" t="s">
        <v>221</v>
      </c>
      <c r="E65" t="s">
        <v>561</v>
      </c>
      <c r="F65" t="s">
        <v>12</v>
      </c>
      <c r="G65" t="s">
        <v>435</v>
      </c>
      <c r="H65" s="125" t="s">
        <v>433</v>
      </c>
      <c r="I65" s="12">
        <v>92789.743000000002</v>
      </c>
      <c r="J65" s="296">
        <v>316598.60311600001</v>
      </c>
      <c r="K65" s="12">
        <v>106511</v>
      </c>
      <c r="L65" s="157" t="s">
        <v>1022</v>
      </c>
      <c r="M65" s="400">
        <v>12.199998122259673</v>
      </c>
      <c r="N65" s="396">
        <v>1299434</v>
      </c>
      <c r="O65" s="401">
        <v>95.52</v>
      </c>
      <c r="P65" s="12">
        <v>124121.93568</v>
      </c>
      <c r="Q65" s="400">
        <v>0.24364346562888151</v>
      </c>
      <c r="R65" s="125" t="s">
        <v>549</v>
      </c>
      <c r="S65" s="125">
        <v>12</v>
      </c>
      <c r="T65">
        <v>0</v>
      </c>
    </row>
    <row r="66" spans="1:20" x14ac:dyDescent="0.3">
      <c r="A66" s="125" t="s">
        <v>793</v>
      </c>
      <c r="B66" s="125">
        <v>13</v>
      </c>
      <c r="C66" t="s">
        <v>219</v>
      </c>
      <c r="D66" t="s">
        <v>222</v>
      </c>
      <c r="E66" t="s">
        <v>561</v>
      </c>
      <c r="F66" t="s">
        <v>12</v>
      </c>
      <c r="G66" t="s">
        <v>422</v>
      </c>
      <c r="H66" s="125" t="s">
        <v>430</v>
      </c>
      <c r="I66" s="12">
        <v>43.717999999999996</v>
      </c>
      <c r="J66" s="296">
        <v>149.16581599999998</v>
      </c>
      <c r="K66" s="12">
        <v>0</v>
      </c>
      <c r="L66" s="157" t="s">
        <v>1390</v>
      </c>
      <c r="M66" s="400" t="s">
        <v>2108</v>
      </c>
      <c r="N66" s="396">
        <v>0</v>
      </c>
      <c r="O66" s="401">
        <v>73.959999999999994</v>
      </c>
      <c r="P66" s="12">
        <v>0</v>
      </c>
      <c r="Q66" s="400"/>
      <c r="R66" s="125" t="s">
        <v>549</v>
      </c>
      <c r="S66" s="125">
        <v>6</v>
      </c>
      <c r="T66">
        <v>0</v>
      </c>
    </row>
    <row r="67" spans="1:20" x14ac:dyDescent="0.3">
      <c r="A67" s="125" t="s">
        <v>793</v>
      </c>
      <c r="B67" s="125">
        <v>13</v>
      </c>
      <c r="C67" t="s">
        <v>219</v>
      </c>
      <c r="D67" t="s">
        <v>222</v>
      </c>
      <c r="E67" t="s">
        <v>561</v>
      </c>
      <c r="F67" t="s">
        <v>12</v>
      </c>
      <c r="G67" t="s">
        <v>515</v>
      </c>
      <c r="H67" s="125" t="s">
        <v>430</v>
      </c>
      <c r="I67" s="12">
        <v>66331.282000000007</v>
      </c>
      <c r="J67" s="296">
        <v>226322.33418400001</v>
      </c>
      <c r="K67" s="12">
        <v>0</v>
      </c>
      <c r="L67" s="157" t="s">
        <v>1390</v>
      </c>
      <c r="M67" s="400" t="s">
        <v>2108</v>
      </c>
      <c r="N67" s="396">
        <v>0</v>
      </c>
      <c r="O67" s="401">
        <v>68.02</v>
      </c>
      <c r="P67" s="12">
        <v>0</v>
      </c>
      <c r="Q67" s="400"/>
      <c r="R67" s="125" t="s">
        <v>549</v>
      </c>
      <c r="S67" s="125">
        <v>12</v>
      </c>
      <c r="T67">
        <v>0</v>
      </c>
    </row>
    <row r="68" spans="1:20" x14ac:dyDescent="0.3">
      <c r="A68" s="125" t="s">
        <v>793</v>
      </c>
      <c r="B68" s="125">
        <v>13</v>
      </c>
      <c r="C68" t="s">
        <v>219</v>
      </c>
      <c r="D68" t="s">
        <v>222</v>
      </c>
      <c r="E68" t="s">
        <v>561</v>
      </c>
      <c r="F68" t="s">
        <v>12</v>
      </c>
      <c r="G68" t="s">
        <v>422</v>
      </c>
      <c r="H68" s="125" t="s">
        <v>431</v>
      </c>
      <c r="I68" s="12">
        <v>207.995</v>
      </c>
      <c r="J68" s="296">
        <v>709.67894000000001</v>
      </c>
      <c r="K68" s="12">
        <v>14574</v>
      </c>
      <c r="L68" s="157" t="s">
        <v>1390</v>
      </c>
      <c r="M68" s="400">
        <v>0.13105530396596679</v>
      </c>
      <c r="N68" s="396">
        <v>1910</v>
      </c>
      <c r="O68" s="401">
        <v>73.959999999999994</v>
      </c>
      <c r="P68" s="12">
        <v>141.26359999999997</v>
      </c>
      <c r="Q68" s="400">
        <v>0.37155965445026179</v>
      </c>
      <c r="R68" s="125" t="s">
        <v>549</v>
      </c>
      <c r="S68" s="125">
        <v>6</v>
      </c>
      <c r="T68">
        <v>0</v>
      </c>
    </row>
    <row r="69" spans="1:20" x14ac:dyDescent="0.3">
      <c r="A69" s="125" t="s">
        <v>793</v>
      </c>
      <c r="B69" s="125">
        <v>13</v>
      </c>
      <c r="C69" t="s">
        <v>219</v>
      </c>
      <c r="D69" t="s">
        <v>222</v>
      </c>
      <c r="E69" t="s">
        <v>561</v>
      </c>
      <c r="F69" t="s">
        <v>12</v>
      </c>
      <c r="G69" t="s">
        <v>515</v>
      </c>
      <c r="H69" s="125" t="s">
        <v>431</v>
      </c>
      <c r="I69" s="12">
        <v>309201.005</v>
      </c>
      <c r="J69" s="296">
        <v>1054993.8290599999</v>
      </c>
      <c r="K69" s="12">
        <v>27222972</v>
      </c>
      <c r="L69" s="157" t="s">
        <v>1390</v>
      </c>
      <c r="M69" s="400">
        <v>0.10142415750932705</v>
      </c>
      <c r="N69" s="396">
        <v>2761067</v>
      </c>
      <c r="O69" s="401">
        <v>68.02</v>
      </c>
      <c r="P69" s="12">
        <v>187807.77734</v>
      </c>
      <c r="Q69" s="400">
        <v>0.38209642470103039</v>
      </c>
      <c r="R69" s="125" t="s">
        <v>549</v>
      </c>
      <c r="S69" s="125">
        <v>12</v>
      </c>
      <c r="T69">
        <v>0</v>
      </c>
    </row>
    <row r="70" spans="1:20" x14ac:dyDescent="0.3">
      <c r="A70" s="125" t="s">
        <v>793</v>
      </c>
      <c r="B70" s="125">
        <v>13</v>
      </c>
      <c r="C70" t="s">
        <v>219</v>
      </c>
      <c r="D70" t="s">
        <v>222</v>
      </c>
      <c r="E70" t="s">
        <v>561</v>
      </c>
      <c r="F70" t="s">
        <v>12</v>
      </c>
      <c r="G70" t="s">
        <v>422</v>
      </c>
      <c r="H70" s="125" t="s">
        <v>426</v>
      </c>
      <c r="I70" s="12">
        <v>89193</v>
      </c>
      <c r="J70" s="296">
        <v>304326.516</v>
      </c>
      <c r="K70" s="12">
        <v>8438430</v>
      </c>
      <c r="L70" s="157" t="s">
        <v>1390</v>
      </c>
      <c r="M70" s="400">
        <v>0.13095267721602241</v>
      </c>
      <c r="N70" s="396">
        <v>1105035</v>
      </c>
      <c r="O70" s="401">
        <v>73.959999999999994</v>
      </c>
      <c r="P70" s="12">
        <v>81728.388599999991</v>
      </c>
      <c r="Q70" s="400">
        <v>0.27539988869130844</v>
      </c>
      <c r="R70" s="125" t="s">
        <v>549</v>
      </c>
      <c r="S70" s="125">
        <v>12</v>
      </c>
      <c r="T70">
        <v>0</v>
      </c>
    </row>
    <row r="71" spans="1:20" x14ac:dyDescent="0.3">
      <c r="A71" s="125" t="s">
        <v>801</v>
      </c>
      <c r="B71" s="125">
        <v>32</v>
      </c>
      <c r="C71" t="s">
        <v>228</v>
      </c>
      <c r="D71" t="s">
        <v>229</v>
      </c>
      <c r="E71" t="s">
        <v>561</v>
      </c>
      <c r="F71" t="s">
        <v>12</v>
      </c>
      <c r="G71" t="s">
        <v>429</v>
      </c>
      <c r="H71" s="125" t="s">
        <v>426</v>
      </c>
      <c r="I71" s="12">
        <v>785.00000000000011</v>
      </c>
      <c r="J71" s="296">
        <v>2678.4200000000005</v>
      </c>
      <c r="K71" s="12">
        <v>44166</v>
      </c>
      <c r="L71" s="157" t="s">
        <v>1021</v>
      </c>
      <c r="M71" s="400">
        <v>1.0039849658108047</v>
      </c>
      <c r="N71" s="396">
        <v>44342</v>
      </c>
      <c r="O71" s="401">
        <v>53.06</v>
      </c>
      <c r="P71" s="12">
        <v>2352.7865200000001</v>
      </c>
      <c r="Q71" s="400">
        <v>6.0403680483514514E-2</v>
      </c>
      <c r="R71" s="125" t="s">
        <v>549</v>
      </c>
      <c r="S71" s="125">
        <v>12</v>
      </c>
      <c r="T71">
        <v>0</v>
      </c>
    </row>
    <row r="72" spans="1:20" x14ac:dyDescent="0.3">
      <c r="A72" s="125" t="s">
        <v>803</v>
      </c>
      <c r="B72" s="125">
        <v>32</v>
      </c>
      <c r="C72" t="s">
        <v>228</v>
      </c>
      <c r="D72" t="s">
        <v>230</v>
      </c>
      <c r="E72" t="s">
        <v>561</v>
      </c>
      <c r="F72" t="s">
        <v>12</v>
      </c>
      <c r="G72" t="s">
        <v>424</v>
      </c>
      <c r="H72" s="125" t="s">
        <v>425</v>
      </c>
      <c r="I72" s="12">
        <v>391018</v>
      </c>
      <c r="J72" s="296">
        <v>1334153.416</v>
      </c>
      <c r="K72" s="12">
        <v>0</v>
      </c>
      <c r="L72" s="157" t="s">
        <v>472</v>
      </c>
      <c r="M72" s="400" t="s">
        <v>2108</v>
      </c>
      <c r="N72" s="396">
        <v>3457771</v>
      </c>
      <c r="O72" s="401"/>
      <c r="P72" s="12"/>
      <c r="Q72" s="400">
        <v>0.38584203985746884</v>
      </c>
      <c r="R72" s="125" t="s">
        <v>549</v>
      </c>
      <c r="S72" s="125">
        <v>12</v>
      </c>
      <c r="T72">
        <v>0</v>
      </c>
    </row>
    <row r="73" spans="1:20" x14ac:dyDescent="0.3">
      <c r="A73" s="125" t="s">
        <v>804</v>
      </c>
      <c r="B73" s="125">
        <v>32</v>
      </c>
      <c r="C73" t="s">
        <v>228</v>
      </c>
      <c r="D73" t="s">
        <v>1348</v>
      </c>
      <c r="E73" t="s">
        <v>561</v>
      </c>
      <c r="F73" t="s">
        <v>12</v>
      </c>
      <c r="G73" t="s">
        <v>429</v>
      </c>
      <c r="H73" s="125" t="s">
        <v>430</v>
      </c>
      <c r="I73" s="12">
        <v>140058</v>
      </c>
      <c r="J73" s="296">
        <v>477877.89600000001</v>
      </c>
      <c r="K73" s="12">
        <v>226737</v>
      </c>
      <c r="L73" s="157" t="s">
        <v>1021</v>
      </c>
      <c r="M73" s="400">
        <v>1.0039958189444158</v>
      </c>
      <c r="N73" s="396">
        <v>227643</v>
      </c>
      <c r="O73" s="401">
        <v>53.06</v>
      </c>
      <c r="P73" s="12">
        <v>12078.737580000001</v>
      </c>
      <c r="Q73" s="400">
        <v>2.0992426562644142</v>
      </c>
      <c r="R73" s="125" t="s">
        <v>549</v>
      </c>
      <c r="S73" s="125">
        <v>12</v>
      </c>
      <c r="T73">
        <v>0</v>
      </c>
    </row>
    <row r="74" spans="1:20" x14ac:dyDescent="0.3">
      <c r="A74" s="125" t="s">
        <v>804</v>
      </c>
      <c r="B74" s="125">
        <v>32</v>
      </c>
      <c r="C74" t="s">
        <v>228</v>
      </c>
      <c r="D74" t="s">
        <v>1348</v>
      </c>
      <c r="E74" t="s">
        <v>561</v>
      </c>
      <c r="F74" t="s">
        <v>12</v>
      </c>
      <c r="G74" t="s">
        <v>429</v>
      </c>
      <c r="H74" s="125" t="s">
        <v>431</v>
      </c>
      <c r="I74" s="12">
        <v>259296</v>
      </c>
      <c r="J74" s="296">
        <v>884717.95199999993</v>
      </c>
      <c r="K74" s="12">
        <v>3326607</v>
      </c>
      <c r="L74" s="157" t="s">
        <v>1021</v>
      </c>
      <c r="M74" s="400">
        <v>1.0039995707337837</v>
      </c>
      <c r="N74" s="396">
        <v>3339912</v>
      </c>
      <c r="O74" s="401">
        <v>53.06</v>
      </c>
      <c r="P74" s="12">
        <v>177215.73071999999</v>
      </c>
      <c r="Q74" s="400">
        <v>0.26489259357731582</v>
      </c>
      <c r="R74" s="125" t="s">
        <v>549</v>
      </c>
      <c r="S74" s="125">
        <v>12</v>
      </c>
      <c r="T74">
        <v>0</v>
      </c>
    </row>
    <row r="75" spans="1:20" x14ac:dyDescent="0.3">
      <c r="A75" s="125" t="s">
        <v>805</v>
      </c>
      <c r="B75" s="125">
        <v>32</v>
      </c>
      <c r="C75" t="s">
        <v>228</v>
      </c>
      <c r="D75" t="s">
        <v>232</v>
      </c>
      <c r="E75" t="s">
        <v>561</v>
      </c>
      <c r="F75" t="s">
        <v>12</v>
      </c>
      <c r="G75" t="s">
        <v>422</v>
      </c>
      <c r="H75" s="125" t="s">
        <v>423</v>
      </c>
      <c r="I75" s="12">
        <v>224</v>
      </c>
      <c r="J75" s="296">
        <v>764.28800000000001</v>
      </c>
      <c r="K75" s="12">
        <v>14868</v>
      </c>
      <c r="L75" s="157" t="s">
        <v>1390</v>
      </c>
      <c r="M75" s="400">
        <v>0.13821630347054076</v>
      </c>
      <c r="N75" s="396">
        <v>2055</v>
      </c>
      <c r="O75" s="401">
        <v>73.959999999999994</v>
      </c>
      <c r="P75" s="12">
        <v>151.98779999999999</v>
      </c>
      <c r="Q75" s="400">
        <v>0.37191630170316303</v>
      </c>
      <c r="R75" s="125" t="s">
        <v>549</v>
      </c>
      <c r="S75" s="125">
        <v>12</v>
      </c>
      <c r="T75">
        <v>0</v>
      </c>
    </row>
    <row r="76" spans="1:20" x14ac:dyDescent="0.3">
      <c r="A76" s="125" t="s">
        <v>806</v>
      </c>
      <c r="B76" s="125">
        <v>345</v>
      </c>
      <c r="C76" t="s">
        <v>228</v>
      </c>
      <c r="D76" t="s">
        <v>807</v>
      </c>
      <c r="E76" t="s">
        <v>561</v>
      </c>
      <c r="F76" t="s">
        <v>12</v>
      </c>
      <c r="G76" t="s">
        <v>429</v>
      </c>
      <c r="H76" s="125" t="s">
        <v>426</v>
      </c>
      <c r="I76" s="12">
        <v>33121</v>
      </c>
      <c r="J76" s="296">
        <v>113008.852</v>
      </c>
      <c r="K76" s="12">
        <v>329494</v>
      </c>
      <c r="L76" s="157" t="s">
        <v>1021</v>
      </c>
      <c r="M76" s="400">
        <v>1.00400614275222</v>
      </c>
      <c r="N76" s="396">
        <v>330814</v>
      </c>
      <c r="O76" s="401">
        <v>53.06</v>
      </c>
      <c r="P76" s="12">
        <v>17552.990839999999</v>
      </c>
      <c r="Q76" s="400">
        <v>0.34160843253308504</v>
      </c>
      <c r="R76" s="125" t="s">
        <v>549</v>
      </c>
      <c r="S76" s="125">
        <v>12</v>
      </c>
      <c r="T76">
        <v>0</v>
      </c>
    </row>
    <row r="77" spans="1:20" x14ac:dyDescent="0.3">
      <c r="A77" s="125" t="s">
        <v>824</v>
      </c>
      <c r="B77" s="125">
        <v>103</v>
      </c>
      <c r="C77" t="s">
        <v>246</v>
      </c>
      <c r="D77" t="s">
        <v>247</v>
      </c>
      <c r="E77" t="s">
        <v>825</v>
      </c>
      <c r="F77" t="s">
        <v>13</v>
      </c>
      <c r="G77" t="s">
        <v>424</v>
      </c>
      <c r="H77" s="125" t="s">
        <v>425</v>
      </c>
      <c r="I77" s="12">
        <v>48192.000000000015</v>
      </c>
      <c r="J77" s="296">
        <v>164431.10400000005</v>
      </c>
      <c r="K77" s="12">
        <v>0</v>
      </c>
      <c r="L77" s="157" t="s">
        <v>472</v>
      </c>
      <c r="M77" s="400" t="s">
        <v>2108</v>
      </c>
      <c r="N77" s="396">
        <v>426161</v>
      </c>
      <c r="O77" s="401"/>
      <c r="P77" s="12"/>
      <c r="Q77" s="400">
        <v>0.38584268386830339</v>
      </c>
      <c r="R77" s="125" t="s">
        <v>549</v>
      </c>
      <c r="S77" s="125">
        <v>12</v>
      </c>
      <c r="T77" t="s">
        <v>930</v>
      </c>
    </row>
    <row r="78" spans="1:20" x14ac:dyDescent="0.3">
      <c r="A78" s="125" t="s">
        <v>826</v>
      </c>
      <c r="B78" s="125">
        <v>103</v>
      </c>
      <c r="C78" t="s">
        <v>246</v>
      </c>
      <c r="D78" t="s">
        <v>248</v>
      </c>
      <c r="E78" t="s">
        <v>825</v>
      </c>
      <c r="F78" t="s">
        <v>13</v>
      </c>
      <c r="G78" t="s">
        <v>424</v>
      </c>
      <c r="H78" s="125" t="s">
        <v>425</v>
      </c>
      <c r="I78" s="12">
        <v>23221</v>
      </c>
      <c r="J78" s="296">
        <v>79230.051999999996</v>
      </c>
      <c r="K78" s="12">
        <v>0</v>
      </c>
      <c r="L78" s="157" t="s">
        <v>472</v>
      </c>
      <c r="M78" s="400" t="s">
        <v>2108</v>
      </c>
      <c r="N78" s="396">
        <v>205342</v>
      </c>
      <c r="O78" s="401"/>
      <c r="P78" s="12"/>
      <c r="Q78" s="400">
        <v>0.38584435721868882</v>
      </c>
      <c r="R78" s="125" t="s">
        <v>549</v>
      </c>
      <c r="S78" s="125">
        <v>12</v>
      </c>
      <c r="T78" t="s">
        <v>930</v>
      </c>
    </row>
    <row r="79" spans="1:20" x14ac:dyDescent="0.3">
      <c r="A79" s="125" t="s">
        <v>827</v>
      </c>
      <c r="B79" s="125">
        <v>103</v>
      </c>
      <c r="C79" t="s">
        <v>246</v>
      </c>
      <c r="D79" t="s">
        <v>251</v>
      </c>
      <c r="E79" t="s">
        <v>825</v>
      </c>
      <c r="F79" t="s">
        <v>13</v>
      </c>
      <c r="G79" t="s">
        <v>422</v>
      </c>
      <c r="H79" s="125" t="s">
        <v>423</v>
      </c>
      <c r="I79" s="12">
        <v>-105.99999999999999</v>
      </c>
      <c r="J79" s="296">
        <v>-361.67199999999997</v>
      </c>
      <c r="K79" s="12">
        <v>99792</v>
      </c>
      <c r="L79" s="157" t="s">
        <v>1390</v>
      </c>
      <c r="M79" s="400">
        <v>0.13856822190155524</v>
      </c>
      <c r="N79" s="396">
        <v>13828</v>
      </c>
      <c r="O79" s="401">
        <v>73.959999999999994</v>
      </c>
      <c r="P79" s="12">
        <v>1022.7188799999999</v>
      </c>
      <c r="Q79" s="400">
        <v>-2.6155047729245009E-2</v>
      </c>
      <c r="R79" s="125" t="s">
        <v>549</v>
      </c>
      <c r="S79" s="125">
        <v>12</v>
      </c>
      <c r="T79" t="s">
        <v>930</v>
      </c>
    </row>
    <row r="80" spans="1:20" x14ac:dyDescent="0.3">
      <c r="A80" s="125" t="s">
        <v>828</v>
      </c>
      <c r="B80" s="125">
        <v>103</v>
      </c>
      <c r="C80" t="s">
        <v>246</v>
      </c>
      <c r="D80" t="s">
        <v>249</v>
      </c>
      <c r="E80" t="s">
        <v>825</v>
      </c>
      <c r="F80" t="s">
        <v>13</v>
      </c>
      <c r="G80" t="s">
        <v>424</v>
      </c>
      <c r="H80" s="125" t="s">
        <v>425</v>
      </c>
      <c r="I80" s="12">
        <v>14462</v>
      </c>
      <c r="J80" s="296">
        <v>49344.343999999997</v>
      </c>
      <c r="K80" s="12">
        <v>0</v>
      </c>
      <c r="L80" s="157" t="s">
        <v>472</v>
      </c>
      <c r="M80" s="400" t="s">
        <v>2108</v>
      </c>
      <c r="N80" s="396">
        <v>127888</v>
      </c>
      <c r="O80" s="401"/>
      <c r="P80" s="12"/>
      <c r="Q80" s="400">
        <v>0.38584029776054046</v>
      </c>
      <c r="R80" s="125" t="s">
        <v>549</v>
      </c>
      <c r="S80" s="125">
        <v>12</v>
      </c>
      <c r="T80" t="s">
        <v>930</v>
      </c>
    </row>
    <row r="81" spans="1:20" x14ac:dyDescent="0.3">
      <c r="A81" s="125" t="s">
        <v>950</v>
      </c>
      <c r="B81" s="125">
        <v>103</v>
      </c>
      <c r="C81" t="s">
        <v>345</v>
      </c>
      <c r="D81" t="s">
        <v>250</v>
      </c>
      <c r="E81" t="s">
        <v>825</v>
      </c>
      <c r="F81" t="s">
        <v>13</v>
      </c>
      <c r="G81" t="s">
        <v>424</v>
      </c>
      <c r="H81" s="125" t="s">
        <v>425</v>
      </c>
      <c r="I81" s="12">
        <v>81117</v>
      </c>
      <c r="J81" s="296">
        <v>276771.20399999997</v>
      </c>
      <c r="K81" s="12">
        <v>0</v>
      </c>
      <c r="L81" s="157" t="s">
        <v>472</v>
      </c>
      <c r="M81" s="400" t="s">
        <v>2108</v>
      </c>
      <c r="N81" s="396">
        <v>717318</v>
      </c>
      <c r="O81" s="401"/>
      <c r="P81" s="12"/>
      <c r="Q81" s="400">
        <v>0.38584171037113241</v>
      </c>
      <c r="R81" s="125" t="s">
        <v>549</v>
      </c>
      <c r="S81" s="125">
        <v>12</v>
      </c>
      <c r="T81" t="s">
        <v>930</v>
      </c>
    </row>
    <row r="82" spans="1:20" x14ac:dyDescent="0.3">
      <c r="A82" s="125" t="s">
        <v>829</v>
      </c>
      <c r="B82" s="125">
        <v>103</v>
      </c>
      <c r="C82" t="s">
        <v>246</v>
      </c>
      <c r="D82" t="s">
        <v>830</v>
      </c>
      <c r="E82" t="s">
        <v>825</v>
      </c>
      <c r="F82" t="s">
        <v>13</v>
      </c>
      <c r="G82" t="s">
        <v>424</v>
      </c>
      <c r="H82" s="125" t="s">
        <v>425</v>
      </c>
      <c r="I82" s="12">
        <v>10841</v>
      </c>
      <c r="J82" s="296">
        <v>36989.491999999998</v>
      </c>
      <c r="K82" s="12">
        <v>0</v>
      </c>
      <c r="L82" s="157" t="s">
        <v>472</v>
      </c>
      <c r="M82" s="400" t="s">
        <v>2108</v>
      </c>
      <c r="N82" s="396">
        <v>95868</v>
      </c>
      <c r="O82" s="401"/>
      <c r="P82" s="12"/>
      <c r="Q82" s="400">
        <v>0.38583773521925979</v>
      </c>
      <c r="R82" s="125" t="s">
        <v>549</v>
      </c>
      <c r="S82" s="125">
        <v>12</v>
      </c>
      <c r="T82" t="s">
        <v>930</v>
      </c>
    </row>
    <row r="83" spans="1:20" x14ac:dyDescent="0.3">
      <c r="A83" s="125" t="s">
        <v>831</v>
      </c>
      <c r="B83" s="125">
        <v>289</v>
      </c>
      <c r="C83" t="s">
        <v>1353</v>
      </c>
      <c r="D83" t="s">
        <v>253</v>
      </c>
      <c r="E83" t="s">
        <v>832</v>
      </c>
      <c r="F83" t="s">
        <v>4</v>
      </c>
      <c r="G83" t="s">
        <v>424</v>
      </c>
      <c r="H83" s="125" t="s">
        <v>425</v>
      </c>
      <c r="I83" s="12">
        <v>3483</v>
      </c>
      <c r="J83" s="296">
        <v>11883.995999999999</v>
      </c>
      <c r="K83" s="12">
        <v>0</v>
      </c>
      <c r="L83" s="157" t="s">
        <v>472</v>
      </c>
      <c r="M83" s="400" t="s">
        <v>2108</v>
      </c>
      <c r="N83" s="396">
        <v>30798</v>
      </c>
      <c r="O83" s="401"/>
      <c r="P83" s="12"/>
      <c r="Q83" s="400">
        <v>0.38586908240794854</v>
      </c>
      <c r="R83" s="125" t="s">
        <v>549</v>
      </c>
      <c r="S83" s="125">
        <v>12</v>
      </c>
      <c r="T83" t="s">
        <v>253</v>
      </c>
    </row>
    <row r="84" spans="1:20" x14ac:dyDescent="0.3">
      <c r="A84" s="125" t="s">
        <v>831</v>
      </c>
      <c r="B84" s="125">
        <v>289</v>
      </c>
      <c r="C84" t="s">
        <v>1353</v>
      </c>
      <c r="D84" t="s">
        <v>253</v>
      </c>
      <c r="E84" t="s">
        <v>832</v>
      </c>
      <c r="F84" t="s">
        <v>4</v>
      </c>
      <c r="G84" t="s">
        <v>422</v>
      </c>
      <c r="H84" s="125" t="s">
        <v>423</v>
      </c>
      <c r="I84" s="12">
        <v>846</v>
      </c>
      <c r="J84" s="296">
        <v>2886.5520000000001</v>
      </c>
      <c r="K84" s="12">
        <v>58884</v>
      </c>
      <c r="L84" s="157" t="s">
        <v>1390</v>
      </c>
      <c r="M84" s="400">
        <v>0.13332993682494396</v>
      </c>
      <c r="N84" s="396">
        <v>7851</v>
      </c>
      <c r="O84" s="401">
        <v>73.959999999999994</v>
      </c>
      <c r="P84" s="12">
        <v>580.65995999999996</v>
      </c>
      <c r="Q84" s="400">
        <v>0.36766679403897595</v>
      </c>
      <c r="R84" s="125" t="s">
        <v>549</v>
      </c>
      <c r="S84" s="125">
        <v>12</v>
      </c>
      <c r="T84" t="s">
        <v>253</v>
      </c>
    </row>
    <row r="85" spans="1:20" x14ac:dyDescent="0.3">
      <c r="A85" s="125" t="s">
        <v>835</v>
      </c>
      <c r="B85" s="125">
        <v>16</v>
      </c>
      <c r="C85" t="s">
        <v>256</v>
      </c>
      <c r="D85" t="s">
        <v>836</v>
      </c>
      <c r="E85" t="s">
        <v>837</v>
      </c>
      <c r="F85" t="s">
        <v>8</v>
      </c>
      <c r="G85" t="s">
        <v>1024</v>
      </c>
      <c r="H85" s="125" t="s">
        <v>1025</v>
      </c>
      <c r="I85" s="12">
        <v>-246.00000000000003</v>
      </c>
      <c r="J85" s="296">
        <v>-839.35200000000009</v>
      </c>
      <c r="K85" s="12">
        <v>251</v>
      </c>
      <c r="L85" s="157" t="s">
        <v>1024</v>
      </c>
      <c r="M85" s="400"/>
      <c r="N85" s="396">
        <v>0</v>
      </c>
      <c r="O85" s="401"/>
      <c r="P85" s="12"/>
      <c r="Q85" s="400"/>
      <c r="R85" s="125" t="s">
        <v>549</v>
      </c>
      <c r="S85" s="125">
        <v>12</v>
      </c>
      <c r="T85" t="s">
        <v>838</v>
      </c>
    </row>
    <row r="86" spans="1:20" x14ac:dyDescent="0.3">
      <c r="A86" s="125" t="s">
        <v>839</v>
      </c>
      <c r="B86" s="125">
        <v>16</v>
      </c>
      <c r="C86" t="s">
        <v>256</v>
      </c>
      <c r="D86" t="s">
        <v>840</v>
      </c>
      <c r="E86" t="s">
        <v>837</v>
      </c>
      <c r="F86" t="s">
        <v>8</v>
      </c>
      <c r="G86" t="s">
        <v>1024</v>
      </c>
      <c r="H86" s="125" t="s">
        <v>1028</v>
      </c>
      <c r="I86" s="12">
        <v>-291</v>
      </c>
      <c r="J86" s="296">
        <v>-992.89199999999994</v>
      </c>
      <c r="K86" s="12">
        <v>366</v>
      </c>
      <c r="L86" s="157" t="s">
        <v>1024</v>
      </c>
      <c r="M86" s="400"/>
      <c r="N86" s="396">
        <v>0</v>
      </c>
      <c r="O86" s="401"/>
      <c r="P86" s="12"/>
      <c r="Q86" s="400"/>
      <c r="R86" s="125" t="s">
        <v>549</v>
      </c>
      <c r="S86" s="125">
        <v>12</v>
      </c>
      <c r="T86" t="s">
        <v>838</v>
      </c>
    </row>
    <row r="87" spans="1:20" x14ac:dyDescent="0.3">
      <c r="A87" s="125" t="s">
        <v>841</v>
      </c>
      <c r="B87" s="125">
        <v>16</v>
      </c>
      <c r="C87" t="s">
        <v>256</v>
      </c>
      <c r="D87" t="s">
        <v>842</v>
      </c>
      <c r="E87" t="s">
        <v>837</v>
      </c>
      <c r="F87" t="s">
        <v>8</v>
      </c>
      <c r="G87" t="s">
        <v>422</v>
      </c>
      <c r="H87" s="125" t="s">
        <v>423</v>
      </c>
      <c r="I87" s="12">
        <v>0</v>
      </c>
      <c r="J87" s="296">
        <v>0</v>
      </c>
      <c r="K87" s="12">
        <v>34314</v>
      </c>
      <c r="L87" s="157" t="s">
        <v>1390</v>
      </c>
      <c r="M87" s="400">
        <v>0.13860231975287055</v>
      </c>
      <c r="N87" s="396">
        <v>4756</v>
      </c>
      <c r="O87" s="401">
        <v>73.959999999999994</v>
      </c>
      <c r="P87" s="12">
        <v>351.75375999999994</v>
      </c>
      <c r="Q87" s="400">
        <v>0</v>
      </c>
      <c r="R87" s="125" t="s">
        <v>549</v>
      </c>
      <c r="S87" s="125">
        <v>12</v>
      </c>
      <c r="T87" t="s">
        <v>838</v>
      </c>
    </row>
    <row r="88" spans="1:20" x14ac:dyDescent="0.3">
      <c r="A88" s="125" t="s">
        <v>843</v>
      </c>
      <c r="B88" s="125">
        <v>16</v>
      </c>
      <c r="C88" t="s">
        <v>256</v>
      </c>
      <c r="D88" t="s">
        <v>844</v>
      </c>
      <c r="E88" t="s">
        <v>837</v>
      </c>
      <c r="F88" t="s">
        <v>8</v>
      </c>
      <c r="G88" t="s">
        <v>422</v>
      </c>
      <c r="H88" s="125" t="s">
        <v>423</v>
      </c>
      <c r="I88" s="12">
        <v>0</v>
      </c>
      <c r="J88" s="296">
        <v>0</v>
      </c>
      <c r="K88" s="12">
        <v>16380</v>
      </c>
      <c r="L88" s="157" t="s">
        <v>1390</v>
      </c>
      <c r="M88" s="400">
        <v>0.13864468864468865</v>
      </c>
      <c r="N88" s="396">
        <v>2271</v>
      </c>
      <c r="O88" s="401">
        <v>73.959999999999994</v>
      </c>
      <c r="P88" s="12">
        <v>167.96315999999999</v>
      </c>
      <c r="Q88" s="400">
        <v>0</v>
      </c>
      <c r="R88" s="125" t="s">
        <v>549</v>
      </c>
      <c r="S88" s="125">
        <v>12</v>
      </c>
      <c r="T88" t="s">
        <v>838</v>
      </c>
    </row>
    <row r="89" spans="1:20" x14ac:dyDescent="0.3">
      <c r="A89" s="125" t="s">
        <v>845</v>
      </c>
      <c r="B89" s="125">
        <v>16</v>
      </c>
      <c r="C89" t="s">
        <v>256</v>
      </c>
      <c r="D89" t="s">
        <v>846</v>
      </c>
      <c r="E89" t="s">
        <v>837</v>
      </c>
      <c r="F89" t="s">
        <v>8</v>
      </c>
      <c r="G89" t="s">
        <v>427</v>
      </c>
      <c r="H89" s="125" t="s">
        <v>428</v>
      </c>
      <c r="I89" s="12">
        <v>25237.999999999996</v>
      </c>
      <c r="J89" s="296">
        <v>86112.055999999982</v>
      </c>
      <c r="K89" s="12">
        <v>0</v>
      </c>
      <c r="L89" s="157" t="s">
        <v>472</v>
      </c>
      <c r="M89" s="400" t="s">
        <v>2108</v>
      </c>
      <c r="N89" s="396">
        <v>223179</v>
      </c>
      <c r="O89" s="401"/>
      <c r="P89" s="12"/>
      <c r="Q89" s="400">
        <v>0.38584300494222118</v>
      </c>
      <c r="R89" s="125" t="s">
        <v>549</v>
      </c>
      <c r="S89" s="125">
        <v>12</v>
      </c>
      <c r="T89" t="s">
        <v>838</v>
      </c>
    </row>
    <row r="90" spans="1:20" x14ac:dyDescent="0.3">
      <c r="A90" s="125" t="s">
        <v>847</v>
      </c>
      <c r="B90" s="125">
        <v>16</v>
      </c>
      <c r="C90" t="s">
        <v>256</v>
      </c>
      <c r="D90" t="s">
        <v>848</v>
      </c>
      <c r="E90" t="s">
        <v>837</v>
      </c>
      <c r="F90" t="s">
        <v>8</v>
      </c>
      <c r="G90" t="s">
        <v>422</v>
      </c>
      <c r="H90" s="125" t="s">
        <v>423</v>
      </c>
      <c r="I90" s="12">
        <v>3.9999999999999996</v>
      </c>
      <c r="J90" s="296">
        <v>13.647999999999998</v>
      </c>
      <c r="K90" s="12">
        <v>23478</v>
      </c>
      <c r="L90" s="157" t="s">
        <v>1390</v>
      </c>
      <c r="M90" s="400">
        <v>0.138555243206406</v>
      </c>
      <c r="N90" s="396">
        <v>3253</v>
      </c>
      <c r="O90" s="401">
        <v>73.959999999999994</v>
      </c>
      <c r="P90" s="12">
        <v>240.59187999999997</v>
      </c>
      <c r="Q90" s="400">
        <v>4.1955118352290186E-3</v>
      </c>
      <c r="R90" s="125" t="s">
        <v>549</v>
      </c>
      <c r="S90" s="125">
        <v>12</v>
      </c>
      <c r="T90" t="s">
        <v>838</v>
      </c>
    </row>
    <row r="91" spans="1:20" x14ac:dyDescent="0.3">
      <c r="A91" s="125" t="s">
        <v>849</v>
      </c>
      <c r="B91" s="125">
        <v>16</v>
      </c>
      <c r="C91" t="s">
        <v>256</v>
      </c>
      <c r="D91" t="s">
        <v>850</v>
      </c>
      <c r="E91" t="s">
        <v>837</v>
      </c>
      <c r="F91" t="s">
        <v>8</v>
      </c>
      <c r="G91" t="s">
        <v>424</v>
      </c>
      <c r="H91" s="125" t="s">
        <v>425</v>
      </c>
      <c r="I91" s="12">
        <v>132333</v>
      </c>
      <c r="J91" s="296">
        <v>451520.196</v>
      </c>
      <c r="K91" s="12">
        <v>0</v>
      </c>
      <c r="L91" s="157" t="s">
        <v>472</v>
      </c>
      <c r="M91" s="400" t="s">
        <v>2108</v>
      </c>
      <c r="N91" s="396">
        <v>1170220</v>
      </c>
      <c r="O91" s="401"/>
      <c r="P91" s="12"/>
      <c r="Q91" s="400">
        <v>0.38584214592127974</v>
      </c>
      <c r="R91" s="125" t="s">
        <v>549</v>
      </c>
      <c r="S91" s="125">
        <v>12</v>
      </c>
      <c r="T91" t="s">
        <v>838</v>
      </c>
    </row>
    <row r="92" spans="1:20" x14ac:dyDescent="0.3">
      <c r="A92" s="125" t="s">
        <v>853</v>
      </c>
      <c r="B92" s="125">
        <v>17</v>
      </c>
      <c r="C92" t="s">
        <v>1394</v>
      </c>
      <c r="D92" t="s">
        <v>1395</v>
      </c>
      <c r="E92" t="s">
        <v>854</v>
      </c>
      <c r="F92" t="s">
        <v>11</v>
      </c>
      <c r="G92" t="s">
        <v>1024</v>
      </c>
      <c r="H92" s="125" t="s">
        <v>1025</v>
      </c>
      <c r="I92" s="12">
        <v>-86</v>
      </c>
      <c r="J92" s="296">
        <v>-293.43200000000002</v>
      </c>
      <c r="K92" s="12">
        <v>107</v>
      </c>
      <c r="L92" s="157" t="s">
        <v>1024</v>
      </c>
      <c r="M92" s="400"/>
      <c r="N92" s="396">
        <v>0</v>
      </c>
      <c r="O92" s="401"/>
      <c r="P92" s="12"/>
      <c r="Q92" s="400"/>
      <c r="R92" s="125" t="s">
        <v>549</v>
      </c>
      <c r="S92" s="125">
        <v>12</v>
      </c>
      <c r="T92" t="s">
        <v>260</v>
      </c>
    </row>
    <row r="93" spans="1:20" x14ac:dyDescent="0.3">
      <c r="A93" s="125" t="s">
        <v>869</v>
      </c>
      <c r="B93" s="125">
        <v>18</v>
      </c>
      <c r="C93" t="s">
        <v>870</v>
      </c>
      <c r="D93" t="s">
        <v>871</v>
      </c>
      <c r="E93" t="s">
        <v>561</v>
      </c>
      <c r="F93" t="s">
        <v>12</v>
      </c>
      <c r="G93" t="s">
        <v>429</v>
      </c>
      <c r="H93" s="125" t="s">
        <v>423</v>
      </c>
      <c r="I93" s="12">
        <v>678551.99999999988</v>
      </c>
      <c r="J93" s="296">
        <v>2315219.4239999996</v>
      </c>
      <c r="K93" s="12">
        <v>5860502</v>
      </c>
      <c r="L93" s="157" t="s">
        <v>1021</v>
      </c>
      <c r="M93" s="400">
        <v>1.0029999136592735</v>
      </c>
      <c r="N93" s="396">
        <v>5878083</v>
      </c>
      <c r="O93" s="401">
        <v>53.06</v>
      </c>
      <c r="P93" s="12">
        <v>311891.08398</v>
      </c>
      <c r="Q93" s="400">
        <v>0.39387321070491854</v>
      </c>
      <c r="R93" s="125" t="s">
        <v>549</v>
      </c>
      <c r="S93" s="125">
        <v>12</v>
      </c>
      <c r="T93">
        <v>0</v>
      </c>
    </row>
    <row r="94" spans="1:20" x14ac:dyDescent="0.3">
      <c r="A94" s="125" t="s">
        <v>874</v>
      </c>
      <c r="B94" s="125">
        <v>0</v>
      </c>
      <c r="C94" t="s">
        <v>275</v>
      </c>
      <c r="D94" t="s">
        <v>276</v>
      </c>
      <c r="E94" t="s">
        <v>875</v>
      </c>
      <c r="F94" t="s">
        <v>13</v>
      </c>
      <c r="G94" t="s">
        <v>422</v>
      </c>
      <c r="H94" s="125" t="s">
        <v>423</v>
      </c>
      <c r="I94" s="12">
        <v>760.00000000000011</v>
      </c>
      <c r="J94" s="296">
        <v>2593.1200000000003</v>
      </c>
      <c r="K94" s="12">
        <v>76356</v>
      </c>
      <c r="L94" s="157" t="s">
        <v>1390</v>
      </c>
      <c r="M94" s="400">
        <v>0.13808999947613809</v>
      </c>
      <c r="N94" s="396">
        <v>10544</v>
      </c>
      <c r="O94" s="401">
        <v>73.959999999999994</v>
      </c>
      <c r="P94" s="12">
        <v>779.83424000000002</v>
      </c>
      <c r="Q94" s="400">
        <v>0.2459332321699545</v>
      </c>
      <c r="R94" s="125" t="s">
        <v>549</v>
      </c>
      <c r="S94" s="125">
        <v>12</v>
      </c>
      <c r="T94" t="s">
        <v>277</v>
      </c>
    </row>
    <row r="95" spans="1:20" x14ac:dyDescent="0.3">
      <c r="A95" s="125" t="s">
        <v>876</v>
      </c>
      <c r="B95" s="125">
        <v>0</v>
      </c>
      <c r="C95" t="s">
        <v>275</v>
      </c>
      <c r="D95" t="s">
        <v>278</v>
      </c>
      <c r="E95" t="s">
        <v>875</v>
      </c>
      <c r="F95" t="s">
        <v>13</v>
      </c>
      <c r="G95" t="s">
        <v>424</v>
      </c>
      <c r="H95" s="125" t="s">
        <v>425</v>
      </c>
      <c r="I95" s="12">
        <v>3601.0000000000005</v>
      </c>
      <c r="J95" s="296">
        <v>12286.612000000001</v>
      </c>
      <c r="K95" s="12">
        <v>0</v>
      </c>
      <c r="L95" s="157" t="s">
        <v>472</v>
      </c>
      <c r="M95" s="400" t="s">
        <v>2108</v>
      </c>
      <c r="N95" s="396">
        <v>31845</v>
      </c>
      <c r="O95" s="401"/>
      <c r="P95" s="12"/>
      <c r="Q95" s="400">
        <v>0.38582546710629617</v>
      </c>
      <c r="R95" s="125" t="s">
        <v>549</v>
      </c>
      <c r="S95" s="125">
        <v>12</v>
      </c>
      <c r="T95" t="s">
        <v>277</v>
      </c>
    </row>
    <row r="96" spans="1:20" x14ac:dyDescent="0.3">
      <c r="A96" s="125" t="s">
        <v>877</v>
      </c>
      <c r="B96" s="125">
        <v>0</v>
      </c>
      <c r="C96" t="s">
        <v>275</v>
      </c>
      <c r="D96" t="s">
        <v>279</v>
      </c>
      <c r="E96" t="s">
        <v>875</v>
      </c>
      <c r="F96" t="s">
        <v>13</v>
      </c>
      <c r="G96" t="s">
        <v>424</v>
      </c>
      <c r="H96" s="125" t="s">
        <v>425</v>
      </c>
      <c r="I96" s="12">
        <v>13956.000000000002</v>
      </c>
      <c r="J96" s="296">
        <v>47617.872000000003</v>
      </c>
      <c r="K96" s="12">
        <v>0</v>
      </c>
      <c r="L96" s="157" t="s">
        <v>472</v>
      </c>
      <c r="M96" s="400" t="s">
        <v>2108</v>
      </c>
      <c r="N96" s="396">
        <v>123412</v>
      </c>
      <c r="O96" s="401"/>
      <c r="P96" s="12"/>
      <c r="Q96" s="400">
        <v>0.38584474767445631</v>
      </c>
      <c r="R96" s="125" t="s">
        <v>549</v>
      </c>
      <c r="S96" s="125">
        <v>12</v>
      </c>
      <c r="T96" t="s">
        <v>277</v>
      </c>
    </row>
    <row r="97" spans="1:20" x14ac:dyDescent="0.3">
      <c r="A97" s="125" t="s">
        <v>905</v>
      </c>
      <c r="B97" s="125">
        <v>254</v>
      </c>
      <c r="C97" t="s">
        <v>302</v>
      </c>
      <c r="D97" t="s">
        <v>1355</v>
      </c>
      <c r="E97" t="s">
        <v>906</v>
      </c>
      <c r="F97" t="s">
        <v>10</v>
      </c>
      <c r="G97" t="s">
        <v>422</v>
      </c>
      <c r="H97" s="125" t="s">
        <v>423</v>
      </c>
      <c r="I97" s="12">
        <v>2161.0000000000005</v>
      </c>
      <c r="J97" s="296">
        <v>7373.3320000000012</v>
      </c>
      <c r="K97" s="12">
        <v>265398</v>
      </c>
      <c r="L97" s="157" t="s">
        <v>1390</v>
      </c>
      <c r="M97" s="400">
        <v>0.13904776976465535</v>
      </c>
      <c r="N97" s="396">
        <v>36903</v>
      </c>
      <c r="O97" s="401">
        <v>73.959999999999994</v>
      </c>
      <c r="P97" s="12">
        <v>2729.3458799999999</v>
      </c>
      <c r="Q97" s="400">
        <v>0.19980305124244646</v>
      </c>
      <c r="R97" s="125" t="s">
        <v>549</v>
      </c>
      <c r="S97" s="125">
        <v>12</v>
      </c>
      <c r="T97" t="s">
        <v>304</v>
      </c>
    </row>
    <row r="98" spans="1:20" x14ac:dyDescent="0.3">
      <c r="A98" s="125" t="s">
        <v>909</v>
      </c>
      <c r="B98" s="125">
        <v>254</v>
      </c>
      <c r="C98" t="s">
        <v>302</v>
      </c>
      <c r="D98" t="s">
        <v>1356</v>
      </c>
      <c r="E98" t="s">
        <v>910</v>
      </c>
      <c r="F98" t="s">
        <v>10</v>
      </c>
      <c r="G98" t="s">
        <v>422</v>
      </c>
      <c r="H98" s="125" t="s">
        <v>423</v>
      </c>
      <c r="I98" s="12">
        <v>2663.8820000000001</v>
      </c>
      <c r="J98" s="296">
        <v>9089.1653839999999</v>
      </c>
      <c r="K98" s="12">
        <v>208992</v>
      </c>
      <c r="L98" s="157" t="s">
        <v>1390</v>
      </c>
      <c r="M98" s="400">
        <v>0.13904359975501454</v>
      </c>
      <c r="N98" s="396">
        <v>29059</v>
      </c>
      <c r="O98" s="401">
        <v>73.959999999999994</v>
      </c>
      <c r="P98" s="12">
        <v>2149.2036399999997</v>
      </c>
      <c r="Q98" s="400">
        <v>0.31278314408616953</v>
      </c>
      <c r="R98" s="125" t="s">
        <v>549</v>
      </c>
      <c r="S98" s="125">
        <v>12</v>
      </c>
      <c r="T98" t="s">
        <v>306</v>
      </c>
    </row>
    <row r="99" spans="1:20" x14ac:dyDescent="0.3">
      <c r="A99" s="125" t="s">
        <v>909</v>
      </c>
      <c r="B99" s="125">
        <v>254</v>
      </c>
      <c r="C99" t="s">
        <v>302</v>
      </c>
      <c r="D99" t="s">
        <v>1356</v>
      </c>
      <c r="E99" t="s">
        <v>910</v>
      </c>
      <c r="F99" t="s">
        <v>10</v>
      </c>
      <c r="G99" t="s">
        <v>429</v>
      </c>
      <c r="H99" s="125" t="s">
        <v>423</v>
      </c>
      <c r="I99" s="12">
        <v>4665.1180000000004</v>
      </c>
      <c r="J99" s="296">
        <v>15917.382616000001</v>
      </c>
      <c r="K99" s="12">
        <v>50891</v>
      </c>
      <c r="L99" s="157" t="s">
        <v>1021</v>
      </c>
      <c r="M99" s="400">
        <v>1</v>
      </c>
      <c r="N99" s="396">
        <v>50891</v>
      </c>
      <c r="O99" s="401">
        <v>53.06</v>
      </c>
      <c r="P99" s="12">
        <v>2700.27646</v>
      </c>
      <c r="Q99" s="400">
        <v>0.31277401929614274</v>
      </c>
      <c r="R99" s="125" t="s">
        <v>549</v>
      </c>
      <c r="S99" s="125">
        <v>12</v>
      </c>
      <c r="T99" t="s">
        <v>306</v>
      </c>
    </row>
    <row r="100" spans="1:20" x14ac:dyDescent="0.3">
      <c r="A100" s="125" t="s">
        <v>911</v>
      </c>
      <c r="B100" s="125">
        <v>254</v>
      </c>
      <c r="C100" t="s">
        <v>302</v>
      </c>
      <c r="D100" t="s">
        <v>1357</v>
      </c>
      <c r="E100" t="s">
        <v>912</v>
      </c>
      <c r="F100" t="s">
        <v>10</v>
      </c>
      <c r="G100" t="s">
        <v>422</v>
      </c>
      <c r="H100" s="125" t="s">
        <v>423</v>
      </c>
      <c r="I100" s="12">
        <v>6468</v>
      </c>
      <c r="J100" s="296">
        <v>22068.815999999999</v>
      </c>
      <c r="K100" s="12">
        <v>511266</v>
      </c>
      <c r="L100" s="157" t="s">
        <v>1390</v>
      </c>
      <c r="M100" s="400">
        <v>0.13904503722132902</v>
      </c>
      <c r="N100" s="396">
        <v>71089</v>
      </c>
      <c r="O100" s="401">
        <v>73.959999999999994</v>
      </c>
      <c r="P100" s="12">
        <v>5257.7424399999991</v>
      </c>
      <c r="Q100" s="400">
        <v>0.31043925220498247</v>
      </c>
      <c r="R100" s="125" t="s">
        <v>549</v>
      </c>
      <c r="S100" s="125">
        <v>12</v>
      </c>
      <c r="T100" t="s">
        <v>307</v>
      </c>
    </row>
    <row r="101" spans="1:20" x14ac:dyDescent="0.3">
      <c r="A101" s="125" t="s">
        <v>926</v>
      </c>
      <c r="B101" s="125">
        <v>24</v>
      </c>
      <c r="C101" t="s">
        <v>318</v>
      </c>
      <c r="D101" t="s">
        <v>319</v>
      </c>
      <c r="E101" t="s">
        <v>927</v>
      </c>
      <c r="F101" t="s">
        <v>13</v>
      </c>
      <c r="G101" t="s">
        <v>424</v>
      </c>
      <c r="H101" s="125" t="s">
        <v>425</v>
      </c>
      <c r="I101" s="12">
        <v>880.99999999999989</v>
      </c>
      <c r="J101" s="296">
        <v>3005.9719999999998</v>
      </c>
      <c r="K101" s="12">
        <v>0</v>
      </c>
      <c r="L101" s="157" t="s">
        <v>472</v>
      </c>
      <c r="M101" s="400" t="s">
        <v>2108</v>
      </c>
      <c r="N101" s="396">
        <v>7791</v>
      </c>
      <c r="O101" s="401"/>
      <c r="P101" s="12"/>
      <c r="Q101" s="400">
        <v>0.38582620972917464</v>
      </c>
      <c r="R101" s="125" t="s">
        <v>549</v>
      </c>
      <c r="S101" s="125">
        <v>12</v>
      </c>
      <c r="T101" t="s">
        <v>319</v>
      </c>
    </row>
    <row r="102" spans="1:20" x14ac:dyDescent="0.3">
      <c r="A102" s="125" t="s">
        <v>926</v>
      </c>
      <c r="B102" s="125">
        <v>24</v>
      </c>
      <c r="C102" t="s">
        <v>318</v>
      </c>
      <c r="D102" t="s">
        <v>319</v>
      </c>
      <c r="E102" t="s">
        <v>927</v>
      </c>
      <c r="F102" t="s">
        <v>13</v>
      </c>
      <c r="G102" t="s">
        <v>422</v>
      </c>
      <c r="H102" s="125" t="s">
        <v>423</v>
      </c>
      <c r="I102" s="12">
        <v>419.99999999999994</v>
      </c>
      <c r="J102" s="296">
        <v>1433.0399999999997</v>
      </c>
      <c r="K102" s="12">
        <v>38598</v>
      </c>
      <c r="L102" s="157" t="s">
        <v>1390</v>
      </c>
      <c r="M102" s="400">
        <v>0.14762422923467536</v>
      </c>
      <c r="N102" s="396">
        <v>5698</v>
      </c>
      <c r="O102" s="401">
        <v>73.959999999999994</v>
      </c>
      <c r="P102" s="12">
        <v>421.42407999999995</v>
      </c>
      <c r="Q102" s="400">
        <v>0.25149877149877148</v>
      </c>
      <c r="R102" s="125" t="s">
        <v>549</v>
      </c>
      <c r="S102" s="125">
        <v>12</v>
      </c>
      <c r="T102" t="s">
        <v>319</v>
      </c>
    </row>
    <row r="103" spans="1:20" x14ac:dyDescent="0.3">
      <c r="A103" s="125" t="s">
        <v>928</v>
      </c>
      <c r="B103" s="125">
        <v>212</v>
      </c>
      <c r="C103" t="s">
        <v>929</v>
      </c>
      <c r="D103" t="s">
        <v>322</v>
      </c>
      <c r="E103" t="s">
        <v>825</v>
      </c>
      <c r="F103" t="s">
        <v>13</v>
      </c>
      <c r="G103" t="s">
        <v>424</v>
      </c>
      <c r="H103" s="125" t="s">
        <v>425</v>
      </c>
      <c r="I103" s="12">
        <v>13520</v>
      </c>
      <c r="J103" s="296">
        <v>46130.239999999998</v>
      </c>
      <c r="K103" s="12">
        <v>0</v>
      </c>
      <c r="L103" s="157" t="s">
        <v>472</v>
      </c>
      <c r="M103" s="400" t="s">
        <v>2108</v>
      </c>
      <c r="N103" s="396">
        <v>119556</v>
      </c>
      <c r="O103" s="401"/>
      <c r="P103" s="12"/>
      <c r="Q103" s="400">
        <v>0.38584629796915254</v>
      </c>
      <c r="R103" s="125" t="s">
        <v>549</v>
      </c>
      <c r="S103" s="125">
        <v>12</v>
      </c>
      <c r="T103" t="s">
        <v>930</v>
      </c>
    </row>
    <row r="104" spans="1:20" x14ac:dyDescent="0.3">
      <c r="A104" s="125" t="s">
        <v>928</v>
      </c>
      <c r="B104" s="125">
        <v>212</v>
      </c>
      <c r="C104" t="s">
        <v>929</v>
      </c>
      <c r="D104" t="s">
        <v>322</v>
      </c>
      <c r="E104" t="s">
        <v>825</v>
      </c>
      <c r="F104" t="s">
        <v>13</v>
      </c>
      <c r="G104" t="s">
        <v>422</v>
      </c>
      <c r="H104" s="125" t="s">
        <v>423</v>
      </c>
      <c r="I104" s="12">
        <v>863.37999999999988</v>
      </c>
      <c r="J104" s="296">
        <v>2945.8525599999994</v>
      </c>
      <c r="K104" s="12">
        <v>65520</v>
      </c>
      <c r="L104" s="157" t="s">
        <v>1390</v>
      </c>
      <c r="M104" s="400">
        <v>0.1380952380952381</v>
      </c>
      <c r="N104" s="396">
        <v>9048</v>
      </c>
      <c r="O104" s="401">
        <v>73.959999999999994</v>
      </c>
      <c r="P104" s="12">
        <v>669.19007999999997</v>
      </c>
      <c r="Q104" s="400">
        <v>0.32558052166224571</v>
      </c>
      <c r="R104" s="125" t="s">
        <v>549</v>
      </c>
      <c r="S104" s="125">
        <v>12</v>
      </c>
      <c r="T104" t="s">
        <v>930</v>
      </c>
    </row>
    <row r="105" spans="1:20" x14ac:dyDescent="0.3">
      <c r="A105" s="125" t="s">
        <v>744</v>
      </c>
      <c r="B105" s="125">
        <v>108</v>
      </c>
      <c r="C105" t="s">
        <v>745</v>
      </c>
      <c r="D105" t="s">
        <v>1359</v>
      </c>
      <c r="E105" t="s">
        <v>561</v>
      </c>
      <c r="F105" t="s">
        <v>12</v>
      </c>
      <c r="G105" t="s">
        <v>422</v>
      </c>
      <c r="H105" s="125" t="s">
        <v>423</v>
      </c>
      <c r="I105" s="12">
        <v>334.99999999999994</v>
      </c>
      <c r="J105" s="296">
        <v>1143.0199999999998</v>
      </c>
      <c r="K105" s="12">
        <v>26502</v>
      </c>
      <c r="L105" s="157" t="s">
        <v>1390</v>
      </c>
      <c r="M105" s="400">
        <v>0.13738585767111916</v>
      </c>
      <c r="N105" s="396">
        <v>3641</v>
      </c>
      <c r="O105" s="401">
        <v>73.959999999999994</v>
      </c>
      <c r="P105" s="12">
        <v>269.28836000000001</v>
      </c>
      <c r="Q105" s="400">
        <v>0.31393023894534461</v>
      </c>
      <c r="R105" s="125" t="s">
        <v>549</v>
      </c>
      <c r="S105" s="125">
        <v>12</v>
      </c>
      <c r="T105">
        <v>0</v>
      </c>
    </row>
    <row r="106" spans="1:20" x14ac:dyDescent="0.3">
      <c r="A106" s="125" t="s">
        <v>945</v>
      </c>
      <c r="B106" s="125">
        <v>100</v>
      </c>
      <c r="C106" t="s">
        <v>1360</v>
      </c>
      <c r="D106" t="s">
        <v>946</v>
      </c>
      <c r="E106" t="s">
        <v>947</v>
      </c>
      <c r="F106" t="s">
        <v>13</v>
      </c>
      <c r="G106" t="s">
        <v>424</v>
      </c>
      <c r="H106" s="125" t="s">
        <v>425</v>
      </c>
      <c r="I106" s="12">
        <v>77837.999999999985</v>
      </c>
      <c r="J106" s="296">
        <v>265583.25599999994</v>
      </c>
      <c r="K106" s="12">
        <v>0</v>
      </c>
      <c r="L106" s="157" t="s">
        <v>472</v>
      </c>
      <c r="M106" s="400" t="s">
        <v>2108</v>
      </c>
      <c r="N106" s="396">
        <v>688321</v>
      </c>
      <c r="O106" s="401"/>
      <c r="P106" s="12"/>
      <c r="Q106" s="400">
        <v>0.38584215213541345</v>
      </c>
      <c r="R106" s="125" t="s">
        <v>549</v>
      </c>
      <c r="S106" s="125">
        <v>12</v>
      </c>
      <c r="T106" t="s">
        <v>342</v>
      </c>
    </row>
    <row r="107" spans="1:20" x14ac:dyDescent="0.3">
      <c r="A107" s="125" t="s">
        <v>948</v>
      </c>
      <c r="B107" s="125">
        <v>100</v>
      </c>
      <c r="C107" t="s">
        <v>1360</v>
      </c>
      <c r="D107" t="s">
        <v>343</v>
      </c>
      <c r="E107" t="s">
        <v>947</v>
      </c>
      <c r="F107" t="s">
        <v>13</v>
      </c>
      <c r="G107" t="s">
        <v>424</v>
      </c>
      <c r="H107" s="125" t="s">
        <v>425</v>
      </c>
      <c r="I107" s="12">
        <v>41549.999999999993</v>
      </c>
      <c r="J107" s="296">
        <v>141768.59999999998</v>
      </c>
      <c r="K107" s="12">
        <v>0</v>
      </c>
      <c r="L107" s="157" t="s">
        <v>472</v>
      </c>
      <c r="M107" s="400" t="s">
        <v>2108</v>
      </c>
      <c r="N107" s="396">
        <v>367425</v>
      </c>
      <c r="O107" s="401"/>
      <c r="P107" s="12"/>
      <c r="Q107" s="400">
        <v>0.38584364155950185</v>
      </c>
      <c r="R107" s="125" t="s">
        <v>549</v>
      </c>
      <c r="S107" s="125">
        <v>12</v>
      </c>
      <c r="T107" t="s">
        <v>342</v>
      </c>
    </row>
    <row r="108" spans="1:20" x14ac:dyDescent="0.3">
      <c r="A108" s="125" t="s">
        <v>949</v>
      </c>
      <c r="B108" s="125">
        <v>100</v>
      </c>
      <c r="C108" t="s">
        <v>1360</v>
      </c>
      <c r="D108" t="s">
        <v>344</v>
      </c>
      <c r="E108" t="s">
        <v>947</v>
      </c>
      <c r="F108" t="s">
        <v>13</v>
      </c>
      <c r="G108" t="s">
        <v>422</v>
      </c>
      <c r="H108" s="125" t="s">
        <v>423</v>
      </c>
      <c r="I108" s="12">
        <v>-795.00000000000011</v>
      </c>
      <c r="J108" s="296">
        <v>-2712.5400000000004</v>
      </c>
      <c r="K108" s="12">
        <v>14826</v>
      </c>
      <c r="L108" s="157" t="s">
        <v>1390</v>
      </c>
      <c r="M108" s="400">
        <v>0.13739376770538245</v>
      </c>
      <c r="N108" s="396">
        <v>2037</v>
      </c>
      <c r="O108" s="401">
        <v>73.959999999999994</v>
      </c>
      <c r="P108" s="12">
        <v>150.65652</v>
      </c>
      <c r="Q108" s="400">
        <v>-1.331634756995582</v>
      </c>
      <c r="R108" s="125" t="s">
        <v>549</v>
      </c>
      <c r="S108" s="125">
        <v>12</v>
      </c>
      <c r="T108" t="s">
        <v>342</v>
      </c>
    </row>
    <row r="109" spans="1:20" x14ac:dyDescent="0.3">
      <c r="A109" s="125" t="s">
        <v>951</v>
      </c>
      <c r="B109" s="125">
        <v>0</v>
      </c>
      <c r="C109" t="s">
        <v>345</v>
      </c>
      <c r="D109" t="s">
        <v>952</v>
      </c>
      <c r="E109" t="s">
        <v>825</v>
      </c>
      <c r="F109" t="s">
        <v>13</v>
      </c>
      <c r="G109" t="s">
        <v>424</v>
      </c>
      <c r="H109" s="125" t="s">
        <v>425</v>
      </c>
      <c r="I109" s="12">
        <v>88071</v>
      </c>
      <c r="J109" s="296">
        <v>300498.25199999998</v>
      </c>
      <c r="K109" s="12">
        <v>0</v>
      </c>
      <c r="L109" s="157" t="s">
        <v>472</v>
      </c>
      <c r="M109" s="400" t="s">
        <v>2108</v>
      </c>
      <c r="N109" s="396">
        <v>778813</v>
      </c>
      <c r="O109" s="401"/>
      <c r="P109" s="12"/>
      <c r="Q109" s="400">
        <v>0.3858413406042272</v>
      </c>
      <c r="R109" s="125" t="s">
        <v>549</v>
      </c>
      <c r="S109" s="125">
        <v>12</v>
      </c>
      <c r="T109" t="s">
        <v>930</v>
      </c>
    </row>
    <row r="110" spans="1:20" x14ac:dyDescent="0.3">
      <c r="A110" s="125" t="s">
        <v>965</v>
      </c>
      <c r="B110" s="125">
        <v>749</v>
      </c>
      <c r="C110" t="s">
        <v>1397</v>
      </c>
      <c r="D110" t="s">
        <v>359</v>
      </c>
      <c r="E110" t="s">
        <v>966</v>
      </c>
      <c r="F110" t="s">
        <v>4</v>
      </c>
      <c r="G110" t="s">
        <v>427</v>
      </c>
      <c r="H110" s="125" t="s">
        <v>428</v>
      </c>
      <c r="I110" s="12">
        <v>134</v>
      </c>
      <c r="J110" s="296">
        <v>457.20799999999997</v>
      </c>
      <c r="K110" s="12">
        <v>0</v>
      </c>
      <c r="L110" s="157" t="s">
        <v>472</v>
      </c>
      <c r="M110" s="400" t="s">
        <v>2108</v>
      </c>
      <c r="N110" s="396">
        <v>1184</v>
      </c>
      <c r="O110" s="401"/>
      <c r="P110" s="12"/>
      <c r="Q110" s="400">
        <v>0.38615540540540538</v>
      </c>
      <c r="R110" s="125" t="s">
        <v>549</v>
      </c>
      <c r="S110" s="125">
        <v>12</v>
      </c>
      <c r="T110" t="s">
        <v>359</v>
      </c>
    </row>
    <row r="111" spans="1:20" x14ac:dyDescent="0.3">
      <c r="A111" s="125" t="s">
        <v>969</v>
      </c>
      <c r="B111" s="125">
        <v>227</v>
      </c>
      <c r="C111" t="s">
        <v>1362</v>
      </c>
      <c r="D111" t="s">
        <v>971</v>
      </c>
      <c r="E111" t="s">
        <v>973</v>
      </c>
      <c r="F111" t="s">
        <v>10</v>
      </c>
      <c r="G111" t="s">
        <v>429</v>
      </c>
      <c r="H111" s="125" t="s">
        <v>426</v>
      </c>
      <c r="I111" s="12">
        <v>49695</v>
      </c>
      <c r="J111" s="296">
        <v>169559.34</v>
      </c>
      <c r="K111" s="12">
        <v>671961</v>
      </c>
      <c r="L111" s="157" t="s">
        <v>1021</v>
      </c>
      <c r="M111" s="400">
        <v>0.96199779451486023</v>
      </c>
      <c r="N111" s="396">
        <v>646425</v>
      </c>
      <c r="O111" s="401">
        <v>53.06</v>
      </c>
      <c r="P111" s="12">
        <v>34299.3105</v>
      </c>
      <c r="Q111" s="400">
        <v>0.26230319062536256</v>
      </c>
      <c r="R111" s="125" t="s">
        <v>549</v>
      </c>
      <c r="S111" s="125">
        <v>12</v>
      </c>
      <c r="T111" t="s">
        <v>972</v>
      </c>
    </row>
    <row r="112" spans="1:20" x14ac:dyDescent="0.3">
      <c r="A112" s="125" t="s">
        <v>974</v>
      </c>
      <c r="B112" s="125">
        <v>227</v>
      </c>
      <c r="C112" t="s">
        <v>1362</v>
      </c>
      <c r="D112" t="s">
        <v>975</v>
      </c>
      <c r="E112" t="s">
        <v>973</v>
      </c>
      <c r="F112" t="s">
        <v>10</v>
      </c>
      <c r="G112" t="s">
        <v>429</v>
      </c>
      <c r="H112" s="125" t="s">
        <v>423</v>
      </c>
      <c r="I112" s="12">
        <v>-375.00000000000006</v>
      </c>
      <c r="J112" s="296">
        <v>-1279.5000000000002</v>
      </c>
      <c r="K112" s="12">
        <v>967</v>
      </c>
      <c r="L112" s="157" t="s">
        <v>1021</v>
      </c>
      <c r="M112" s="400">
        <v>0.96070320579110646</v>
      </c>
      <c r="N112" s="396">
        <v>929</v>
      </c>
      <c r="O112" s="401">
        <v>53.06</v>
      </c>
      <c r="P112" s="12">
        <v>49.292740000000002</v>
      </c>
      <c r="Q112" s="400">
        <v>-1.377287405812702</v>
      </c>
      <c r="R112" s="125" t="s">
        <v>549</v>
      </c>
      <c r="S112" s="125">
        <v>12</v>
      </c>
      <c r="T112" t="s">
        <v>972</v>
      </c>
    </row>
    <row r="113" spans="1:20" x14ac:dyDescent="0.3">
      <c r="A113" s="125" t="s">
        <v>978</v>
      </c>
      <c r="B113" s="125">
        <v>0</v>
      </c>
      <c r="C113" t="s">
        <v>979</v>
      </c>
      <c r="D113" t="s">
        <v>980</v>
      </c>
      <c r="E113" t="s">
        <v>561</v>
      </c>
      <c r="F113" t="s">
        <v>12</v>
      </c>
      <c r="G113" t="s">
        <v>429</v>
      </c>
      <c r="H113" s="125" t="s">
        <v>426</v>
      </c>
      <c r="I113" s="12">
        <v>64878</v>
      </c>
      <c r="J113" s="296">
        <v>221363.736</v>
      </c>
      <c r="K113" s="12">
        <v>271618</v>
      </c>
      <c r="L113" s="157" t="s">
        <v>1021</v>
      </c>
      <c r="M113" s="400">
        <v>0.92700041970708869</v>
      </c>
      <c r="N113" s="396">
        <v>251790</v>
      </c>
      <c r="O113" s="401">
        <v>53.06</v>
      </c>
      <c r="P113" s="12">
        <v>13359.9774</v>
      </c>
      <c r="Q113" s="400">
        <v>0.87916015727391872</v>
      </c>
      <c r="R113" s="125" t="s">
        <v>549</v>
      </c>
      <c r="S113" s="125">
        <v>12</v>
      </c>
      <c r="T113">
        <v>0</v>
      </c>
    </row>
    <row r="114" spans="1:20" x14ac:dyDescent="0.3">
      <c r="A114" s="125" t="s">
        <v>994</v>
      </c>
      <c r="B114" s="125">
        <v>106</v>
      </c>
      <c r="C114" t="s">
        <v>374</v>
      </c>
      <c r="D114" t="s">
        <v>375</v>
      </c>
      <c r="E114" t="s">
        <v>995</v>
      </c>
      <c r="F114" t="s">
        <v>4</v>
      </c>
      <c r="G114" t="s">
        <v>422</v>
      </c>
      <c r="H114" s="125" t="s">
        <v>423</v>
      </c>
      <c r="I114" s="12">
        <v>45654</v>
      </c>
      <c r="J114" s="296">
        <v>155771.448</v>
      </c>
      <c r="K114" s="12">
        <v>2985108</v>
      </c>
      <c r="L114" s="157" t="s">
        <v>1390</v>
      </c>
      <c r="M114" s="400">
        <v>0.13697226365009238</v>
      </c>
      <c r="N114" s="396">
        <v>408877</v>
      </c>
      <c r="O114" s="401">
        <v>73.959999999999994</v>
      </c>
      <c r="P114" s="12">
        <v>30240.54292</v>
      </c>
      <c r="Q114" s="400">
        <v>0.38097385766379621</v>
      </c>
      <c r="R114" s="125" t="s">
        <v>549</v>
      </c>
      <c r="S114" s="125">
        <v>12</v>
      </c>
      <c r="T114" t="s">
        <v>407</v>
      </c>
    </row>
    <row r="115" spans="1:20" x14ac:dyDescent="0.3">
      <c r="A115" s="125" t="s">
        <v>996</v>
      </c>
      <c r="B115" s="125">
        <v>106</v>
      </c>
      <c r="C115" t="s">
        <v>374</v>
      </c>
      <c r="D115" t="s">
        <v>376</v>
      </c>
      <c r="E115" t="s">
        <v>995</v>
      </c>
      <c r="F115" t="s">
        <v>4</v>
      </c>
      <c r="G115" t="s">
        <v>422</v>
      </c>
      <c r="H115" s="125" t="s">
        <v>423</v>
      </c>
      <c r="I115" s="12">
        <v>1143</v>
      </c>
      <c r="J115" s="296">
        <v>3899.9159999999997</v>
      </c>
      <c r="K115" s="12">
        <v>96894</v>
      </c>
      <c r="L115" s="157" t="s">
        <v>1390</v>
      </c>
      <c r="M115" s="400">
        <v>0.13686089953970318</v>
      </c>
      <c r="N115" s="396">
        <v>13261</v>
      </c>
      <c r="O115" s="401">
        <v>73.959999999999994</v>
      </c>
      <c r="P115" s="12">
        <v>980.78355999999997</v>
      </c>
      <c r="Q115" s="400">
        <v>0.29408913354950605</v>
      </c>
      <c r="R115" s="125" t="s">
        <v>549</v>
      </c>
      <c r="S115" s="125">
        <v>12</v>
      </c>
      <c r="T115" t="s">
        <v>407</v>
      </c>
    </row>
    <row r="116" spans="1:20" x14ac:dyDescent="0.3">
      <c r="A116" s="125" t="s">
        <v>999</v>
      </c>
      <c r="B116" s="125">
        <v>0</v>
      </c>
      <c r="C116" t="s">
        <v>1000</v>
      </c>
      <c r="D116" t="s">
        <v>1001</v>
      </c>
      <c r="E116" t="s">
        <v>995</v>
      </c>
      <c r="F116" t="s">
        <v>4</v>
      </c>
      <c r="G116" t="s">
        <v>422</v>
      </c>
      <c r="H116" s="125" t="s">
        <v>423</v>
      </c>
      <c r="I116" s="12">
        <v>29139</v>
      </c>
      <c r="J116" s="296">
        <v>99422.267999999996</v>
      </c>
      <c r="K116" s="12">
        <v>2295048</v>
      </c>
      <c r="L116" s="157" t="s">
        <v>1390</v>
      </c>
      <c r="M116" s="400">
        <v>0.13850037123406569</v>
      </c>
      <c r="N116" s="396">
        <v>317865</v>
      </c>
      <c r="O116" s="401">
        <v>73.959999999999994</v>
      </c>
      <c r="P116" s="12">
        <v>23509.295399999999</v>
      </c>
      <c r="Q116" s="400">
        <v>0.31278142607710818</v>
      </c>
      <c r="R116" s="125" t="s">
        <v>549</v>
      </c>
      <c r="S116" s="125">
        <v>12</v>
      </c>
      <c r="T116" t="s">
        <v>407</v>
      </c>
    </row>
    <row r="117" spans="1:20" x14ac:dyDescent="0.3">
      <c r="A117" s="125" t="s">
        <v>1002</v>
      </c>
      <c r="B117" s="125">
        <v>0</v>
      </c>
      <c r="C117" t="s">
        <v>1003</v>
      </c>
      <c r="D117" t="s">
        <v>1004</v>
      </c>
      <c r="E117" t="s">
        <v>561</v>
      </c>
      <c r="F117" t="s">
        <v>12</v>
      </c>
      <c r="G117" t="s">
        <v>422</v>
      </c>
      <c r="H117" s="125" t="s">
        <v>423</v>
      </c>
      <c r="I117" s="12">
        <v>-519</v>
      </c>
      <c r="J117" s="296">
        <v>-1770.828</v>
      </c>
      <c r="K117" s="12">
        <v>0</v>
      </c>
      <c r="L117" s="157" t="s">
        <v>1390</v>
      </c>
      <c r="M117" s="400" t="s">
        <v>2108</v>
      </c>
      <c r="N117" s="396">
        <v>0</v>
      </c>
      <c r="O117" s="401">
        <v>73.959999999999994</v>
      </c>
      <c r="P117" s="12">
        <v>0</v>
      </c>
      <c r="Q117" s="400"/>
      <c r="R117" s="125" t="s">
        <v>549</v>
      </c>
      <c r="S117" s="125">
        <v>11</v>
      </c>
      <c r="T117">
        <v>0</v>
      </c>
    </row>
    <row r="118" spans="1:20" x14ac:dyDescent="0.3">
      <c r="A118" s="125" t="s">
        <v>1002</v>
      </c>
      <c r="B118" s="125">
        <v>0</v>
      </c>
      <c r="C118" t="s">
        <v>1003</v>
      </c>
      <c r="D118" t="s">
        <v>1004</v>
      </c>
      <c r="E118" t="s">
        <v>561</v>
      </c>
      <c r="F118" t="s">
        <v>12</v>
      </c>
      <c r="G118" t="s">
        <v>422</v>
      </c>
      <c r="H118" s="125" t="s">
        <v>433</v>
      </c>
      <c r="I118" s="12">
        <v>195.99</v>
      </c>
      <c r="J118" s="296">
        <v>668.71788000000004</v>
      </c>
      <c r="K118" s="12">
        <v>14784</v>
      </c>
      <c r="L118" s="157" t="s">
        <v>1390</v>
      </c>
      <c r="M118" s="400">
        <v>0.12757034632034633</v>
      </c>
      <c r="N118" s="396">
        <v>1886</v>
      </c>
      <c r="O118" s="401">
        <v>73.959999999999994</v>
      </c>
      <c r="P118" s="12">
        <v>139.48856000000001</v>
      </c>
      <c r="Q118" s="400">
        <v>0.35456939554612937</v>
      </c>
      <c r="R118" s="125" t="s">
        <v>549</v>
      </c>
      <c r="S118" s="125">
        <v>2</v>
      </c>
      <c r="T118">
        <v>0</v>
      </c>
    </row>
    <row r="119" spans="1:20" x14ac:dyDescent="0.3">
      <c r="A119" s="125" t="s">
        <v>1002</v>
      </c>
      <c r="B119" s="125">
        <v>0</v>
      </c>
      <c r="C119" t="s">
        <v>1003</v>
      </c>
      <c r="D119" t="s">
        <v>1004</v>
      </c>
      <c r="E119" t="s">
        <v>561</v>
      </c>
      <c r="F119" t="s">
        <v>12</v>
      </c>
      <c r="G119" t="s">
        <v>429</v>
      </c>
      <c r="H119" s="125" t="s">
        <v>433</v>
      </c>
      <c r="I119" s="12">
        <v>3.4709999999999996</v>
      </c>
      <c r="J119" s="296">
        <v>11.843051999999998</v>
      </c>
      <c r="K119" s="12">
        <v>74</v>
      </c>
      <c r="L119" s="157" t="s">
        <v>1021</v>
      </c>
      <c r="M119" s="400">
        <v>1</v>
      </c>
      <c r="N119" s="396">
        <v>74</v>
      </c>
      <c r="O119" s="401">
        <v>53.06</v>
      </c>
      <c r="P119" s="12">
        <v>3.9264399999999999</v>
      </c>
      <c r="Q119" s="400">
        <v>0.16004124324324323</v>
      </c>
      <c r="R119" s="125" t="s">
        <v>549</v>
      </c>
      <c r="S119" s="125">
        <v>2</v>
      </c>
      <c r="T119">
        <v>0</v>
      </c>
    </row>
    <row r="120" spans="1:20" x14ac:dyDescent="0.3">
      <c r="A120" s="125" t="s">
        <v>1002</v>
      </c>
      <c r="B120" s="125">
        <v>0</v>
      </c>
      <c r="C120" t="s">
        <v>1003</v>
      </c>
      <c r="D120" t="s">
        <v>1004</v>
      </c>
      <c r="E120" t="s">
        <v>561</v>
      </c>
      <c r="F120" t="s">
        <v>12</v>
      </c>
      <c r="G120" t="s">
        <v>432</v>
      </c>
      <c r="H120" s="125" t="s">
        <v>433</v>
      </c>
      <c r="I120" s="12">
        <v>70619.656000000003</v>
      </c>
      <c r="J120" s="296">
        <v>240954.26627200001</v>
      </c>
      <c r="K120" s="12">
        <v>27981</v>
      </c>
      <c r="L120" s="157" t="s">
        <v>1022</v>
      </c>
      <c r="M120" s="400">
        <v>14.959150852364104</v>
      </c>
      <c r="N120" s="396">
        <v>418572</v>
      </c>
      <c r="O120" s="401">
        <v>97.17</v>
      </c>
      <c r="P120" s="12">
        <v>40672.641240000004</v>
      </c>
      <c r="Q120" s="400">
        <v>0.57565787074147345</v>
      </c>
      <c r="R120" s="125" t="s">
        <v>549</v>
      </c>
      <c r="S120" s="125">
        <v>12</v>
      </c>
      <c r="T120">
        <v>0</v>
      </c>
    </row>
    <row r="121" spans="1:20" x14ac:dyDescent="0.3">
      <c r="A121" s="125" t="s">
        <v>987</v>
      </c>
      <c r="B121" s="125">
        <v>0</v>
      </c>
      <c r="C121" t="s">
        <v>988</v>
      </c>
      <c r="D121" t="s">
        <v>989</v>
      </c>
      <c r="E121" t="s">
        <v>561</v>
      </c>
      <c r="F121" t="s">
        <v>12</v>
      </c>
      <c r="G121" t="s">
        <v>422</v>
      </c>
      <c r="H121" s="125" t="s">
        <v>423</v>
      </c>
      <c r="I121" s="12">
        <v>292</v>
      </c>
      <c r="J121" s="296">
        <v>996.30399999999997</v>
      </c>
      <c r="K121" s="12">
        <v>10080</v>
      </c>
      <c r="L121" s="157" t="s">
        <v>1390</v>
      </c>
      <c r="M121" s="400">
        <v>0.13769841269841271</v>
      </c>
      <c r="N121" s="396">
        <v>1388</v>
      </c>
      <c r="O121" s="401">
        <v>73.959999999999994</v>
      </c>
      <c r="P121" s="12">
        <v>102.65648</v>
      </c>
      <c r="Q121" s="400">
        <v>0.71779827089337178</v>
      </c>
      <c r="R121" s="125" t="s">
        <v>549</v>
      </c>
      <c r="S121" s="125">
        <v>12</v>
      </c>
      <c r="T121">
        <v>0</v>
      </c>
    </row>
    <row r="122" spans="1:20" x14ac:dyDescent="0.3">
      <c r="A122" s="125" t="s">
        <v>987</v>
      </c>
      <c r="B122" s="125">
        <v>0</v>
      </c>
      <c r="C122" t="s">
        <v>988</v>
      </c>
      <c r="D122" t="s">
        <v>989</v>
      </c>
      <c r="E122" t="s">
        <v>561</v>
      </c>
      <c r="F122" t="s">
        <v>12</v>
      </c>
      <c r="G122" t="s">
        <v>432</v>
      </c>
      <c r="H122" s="125" t="s">
        <v>433</v>
      </c>
      <c r="I122" s="12">
        <v>73660</v>
      </c>
      <c r="J122" s="296">
        <v>251327.91999999998</v>
      </c>
      <c r="K122" s="12">
        <v>23375</v>
      </c>
      <c r="L122" s="157" t="s">
        <v>1022</v>
      </c>
      <c r="M122" s="400">
        <v>15.080256684491978</v>
      </c>
      <c r="N122" s="396">
        <v>352501</v>
      </c>
      <c r="O122" s="401">
        <v>97.17</v>
      </c>
      <c r="P122" s="12">
        <v>34252.522170000004</v>
      </c>
      <c r="Q122" s="400">
        <v>0.71298498443976044</v>
      </c>
      <c r="R122" s="125" t="s">
        <v>549</v>
      </c>
      <c r="S122" s="125">
        <v>12</v>
      </c>
      <c r="T122">
        <v>0</v>
      </c>
    </row>
    <row r="123" spans="1:20" x14ac:dyDescent="0.3">
      <c r="A123" s="125" t="s">
        <v>1007</v>
      </c>
      <c r="B123" s="125">
        <v>0</v>
      </c>
      <c r="C123" t="s">
        <v>1008</v>
      </c>
      <c r="D123" t="s">
        <v>1009</v>
      </c>
      <c r="E123" t="s">
        <v>995</v>
      </c>
      <c r="F123" t="s">
        <v>4</v>
      </c>
      <c r="G123" t="s">
        <v>422</v>
      </c>
      <c r="H123" s="125" t="s">
        <v>423</v>
      </c>
      <c r="I123" s="12">
        <v>16291</v>
      </c>
      <c r="J123" s="296">
        <v>55584.892</v>
      </c>
      <c r="K123" s="12">
        <v>470694</v>
      </c>
      <c r="L123" s="157" t="s">
        <v>1390</v>
      </c>
      <c r="M123" s="400">
        <v>0.14762244685506931</v>
      </c>
      <c r="N123" s="396">
        <v>69485</v>
      </c>
      <c r="O123" s="401">
        <v>73.959999999999994</v>
      </c>
      <c r="P123" s="12">
        <v>5139.1106</v>
      </c>
      <c r="Q123" s="400">
        <v>0.79995527092178165</v>
      </c>
      <c r="R123" s="125" t="s">
        <v>549</v>
      </c>
      <c r="S123" s="125">
        <v>12</v>
      </c>
      <c r="T123" t="s">
        <v>407</v>
      </c>
    </row>
    <row r="124" spans="1:20" x14ac:dyDescent="0.3">
      <c r="A124" s="125" t="s">
        <v>1012</v>
      </c>
      <c r="B124" s="125">
        <v>111</v>
      </c>
      <c r="C124" t="s">
        <v>1364</v>
      </c>
      <c r="D124" t="s">
        <v>382</v>
      </c>
      <c r="E124" t="s">
        <v>825</v>
      </c>
      <c r="F124" t="s">
        <v>13</v>
      </c>
      <c r="G124" t="s">
        <v>422</v>
      </c>
      <c r="H124" s="125" t="s">
        <v>423</v>
      </c>
      <c r="I124" s="12">
        <v>520</v>
      </c>
      <c r="J124" s="296">
        <v>1774.24</v>
      </c>
      <c r="K124" s="12">
        <v>42168</v>
      </c>
      <c r="L124" s="157" t="s">
        <v>1390</v>
      </c>
      <c r="M124" s="400">
        <v>0.13102352494782774</v>
      </c>
      <c r="N124" s="396">
        <v>5525</v>
      </c>
      <c r="O124" s="401">
        <v>73.959999999999994</v>
      </c>
      <c r="P124" s="12">
        <v>408.62899999999996</v>
      </c>
      <c r="Q124" s="400">
        <v>0.32112941176470589</v>
      </c>
      <c r="R124" s="125" t="s">
        <v>549</v>
      </c>
      <c r="S124" s="125">
        <v>12</v>
      </c>
      <c r="T124" t="s">
        <v>930</v>
      </c>
    </row>
    <row r="125" spans="1:20" x14ac:dyDescent="0.3">
      <c r="A125" s="125" t="s">
        <v>2411</v>
      </c>
      <c r="B125" s="125">
        <v>449</v>
      </c>
      <c r="C125" t="s">
        <v>60</v>
      </c>
      <c r="D125" t="s">
        <v>61</v>
      </c>
      <c r="E125" t="s">
        <v>539</v>
      </c>
      <c r="F125" t="s">
        <v>8</v>
      </c>
      <c r="G125" t="s">
        <v>422</v>
      </c>
      <c r="H125" s="125" t="s">
        <v>423</v>
      </c>
      <c r="I125" s="12">
        <v>286.83100000000002</v>
      </c>
      <c r="J125" s="296">
        <v>978.667372</v>
      </c>
      <c r="K125" s="12">
        <v>24270</v>
      </c>
      <c r="L125" s="157" t="s">
        <v>1390</v>
      </c>
      <c r="M125" s="400">
        <v>0.13800000000000001</v>
      </c>
      <c r="N125" s="396">
        <v>3349.26</v>
      </c>
      <c r="O125" s="401">
        <v>73.959999999999994</v>
      </c>
      <c r="P125" s="12">
        <v>247.71126960000001</v>
      </c>
      <c r="Q125" s="400">
        <v>0.29220406059846055</v>
      </c>
      <c r="R125" s="125" t="s">
        <v>514</v>
      </c>
      <c r="S125" s="125">
        <v>12</v>
      </c>
      <c r="T125" t="s">
        <v>61</v>
      </c>
    </row>
    <row r="126" spans="1:20" x14ac:dyDescent="0.3">
      <c r="A126" s="125" t="s">
        <v>2421</v>
      </c>
      <c r="B126" s="125">
        <v>412</v>
      </c>
      <c r="C126" t="s">
        <v>62</v>
      </c>
      <c r="D126" t="s">
        <v>63</v>
      </c>
      <c r="E126" t="s">
        <v>541</v>
      </c>
      <c r="F126" t="s">
        <v>9</v>
      </c>
      <c r="G126" t="s">
        <v>422</v>
      </c>
      <c r="H126" s="125" t="s">
        <v>423</v>
      </c>
      <c r="I126" s="12">
        <v>2003.7009999999998</v>
      </c>
      <c r="J126" s="296">
        <v>6836.6278119999988</v>
      </c>
      <c r="K126" s="12">
        <v>143144</v>
      </c>
      <c r="L126" s="157" t="s">
        <v>1390</v>
      </c>
      <c r="M126" s="400">
        <v>0.13800000000000001</v>
      </c>
      <c r="N126" s="396">
        <v>19753.872000000003</v>
      </c>
      <c r="O126" s="401">
        <v>73.959999999999994</v>
      </c>
      <c r="P126" s="12">
        <v>1460.99637312</v>
      </c>
      <c r="Q126" s="400">
        <v>0.34609051896256077</v>
      </c>
      <c r="R126" s="125" t="s">
        <v>514</v>
      </c>
      <c r="S126" s="125">
        <v>12</v>
      </c>
      <c r="T126" t="s">
        <v>63</v>
      </c>
    </row>
    <row r="127" spans="1:20" x14ac:dyDescent="0.3">
      <c r="A127" s="125" t="s">
        <v>2422</v>
      </c>
      <c r="B127" s="125">
        <v>635</v>
      </c>
      <c r="C127" t="s">
        <v>64</v>
      </c>
      <c r="D127" t="s">
        <v>65</v>
      </c>
      <c r="E127" t="s">
        <v>543</v>
      </c>
      <c r="F127" t="s">
        <v>9</v>
      </c>
      <c r="G127" t="s">
        <v>422</v>
      </c>
      <c r="H127" s="125" t="s">
        <v>423</v>
      </c>
      <c r="I127" s="12">
        <v>224.69400000000002</v>
      </c>
      <c r="J127" s="296">
        <v>766.65592800000002</v>
      </c>
      <c r="K127" s="12">
        <v>17068</v>
      </c>
      <c r="L127" s="157" t="s">
        <v>1390</v>
      </c>
      <c r="M127" s="400">
        <v>0.13800000000000001</v>
      </c>
      <c r="N127" s="396">
        <v>2355.384</v>
      </c>
      <c r="O127" s="401">
        <v>73.959999999999994</v>
      </c>
      <c r="P127" s="12">
        <v>174.20420063999998</v>
      </c>
      <c r="Q127" s="400">
        <v>0.32549084480492352</v>
      </c>
      <c r="R127" s="125" t="s">
        <v>514</v>
      </c>
      <c r="S127" s="125">
        <v>2</v>
      </c>
      <c r="T127" t="s">
        <v>65</v>
      </c>
    </row>
    <row r="128" spans="1:20" x14ac:dyDescent="0.3">
      <c r="A128" s="125" t="s">
        <v>2423</v>
      </c>
      <c r="B128" s="125">
        <v>293</v>
      </c>
      <c r="C128" t="s">
        <v>66</v>
      </c>
      <c r="D128" t="s">
        <v>67</v>
      </c>
      <c r="E128" t="s">
        <v>545</v>
      </c>
      <c r="F128" t="s">
        <v>4</v>
      </c>
      <c r="G128" t="s">
        <v>424</v>
      </c>
      <c r="H128" s="125" t="s">
        <v>425</v>
      </c>
      <c r="I128" s="12">
        <v>168.137</v>
      </c>
      <c r="J128" s="296">
        <v>573.68344400000001</v>
      </c>
      <c r="K128" s="12">
        <v>0</v>
      </c>
      <c r="L128" s="157" t="s">
        <v>472</v>
      </c>
      <c r="M128" s="400" t="s">
        <v>2108</v>
      </c>
      <c r="N128" s="396">
        <v>0</v>
      </c>
      <c r="O128" s="401"/>
      <c r="P128" s="12"/>
      <c r="Q128" s="400"/>
      <c r="R128" s="125" t="s">
        <v>514</v>
      </c>
      <c r="S128" s="125">
        <v>12</v>
      </c>
      <c r="T128" t="s">
        <v>67</v>
      </c>
    </row>
    <row r="129" spans="1:20" x14ac:dyDescent="0.3">
      <c r="A129" s="125" t="s">
        <v>2423</v>
      </c>
      <c r="B129" s="125">
        <v>293</v>
      </c>
      <c r="C129" t="s">
        <v>66</v>
      </c>
      <c r="D129" t="s">
        <v>67</v>
      </c>
      <c r="E129" t="s">
        <v>545</v>
      </c>
      <c r="F129" t="s">
        <v>4</v>
      </c>
      <c r="G129" t="s">
        <v>422</v>
      </c>
      <c r="H129" s="125" t="s">
        <v>423</v>
      </c>
      <c r="I129" s="12">
        <v>515.40499999999997</v>
      </c>
      <c r="J129" s="296">
        <v>1758.5618599999998</v>
      </c>
      <c r="K129" s="12">
        <v>43356</v>
      </c>
      <c r="L129" s="157" t="s">
        <v>1390</v>
      </c>
      <c r="M129" s="400">
        <v>0.13799999999999998</v>
      </c>
      <c r="N129" s="396">
        <v>5983.1279999999997</v>
      </c>
      <c r="O129" s="401">
        <v>73.959999999999994</v>
      </c>
      <c r="P129" s="12">
        <v>442.51214687999993</v>
      </c>
      <c r="Q129" s="400">
        <v>0.29392014678609579</v>
      </c>
      <c r="R129" s="125" t="s">
        <v>514</v>
      </c>
      <c r="S129" s="125">
        <v>12</v>
      </c>
      <c r="T129" t="s">
        <v>67</v>
      </c>
    </row>
    <row r="130" spans="1:20" x14ac:dyDescent="0.3">
      <c r="A130" s="125" t="s">
        <v>2417</v>
      </c>
      <c r="B130" s="125">
        <v>2</v>
      </c>
      <c r="C130" t="s">
        <v>79</v>
      </c>
      <c r="D130" t="s">
        <v>581</v>
      </c>
      <c r="E130" t="s">
        <v>580</v>
      </c>
      <c r="F130" t="s">
        <v>14</v>
      </c>
      <c r="G130" t="s">
        <v>422</v>
      </c>
      <c r="H130" s="125" t="s">
        <v>423</v>
      </c>
      <c r="I130" s="12">
        <v>1096</v>
      </c>
      <c r="J130" s="296">
        <v>3739.5520000000001</v>
      </c>
      <c r="K130" s="12">
        <v>87386</v>
      </c>
      <c r="L130" s="157" t="s">
        <v>1390</v>
      </c>
      <c r="M130" s="400">
        <v>0.13800000000000001</v>
      </c>
      <c r="N130" s="396">
        <v>12059.268000000002</v>
      </c>
      <c r="O130" s="401">
        <v>73.959999999999994</v>
      </c>
      <c r="P130" s="12">
        <v>891.9034612800001</v>
      </c>
      <c r="Q130" s="400">
        <v>0.31009776049425219</v>
      </c>
      <c r="R130" s="125" t="s">
        <v>514</v>
      </c>
      <c r="S130" s="125">
        <v>12</v>
      </c>
      <c r="T130" t="s">
        <v>581</v>
      </c>
    </row>
    <row r="131" spans="1:20" x14ac:dyDescent="0.3">
      <c r="A131" s="125" t="s">
        <v>2416</v>
      </c>
      <c r="B131" s="125">
        <v>2</v>
      </c>
      <c r="C131" t="s">
        <v>79</v>
      </c>
      <c r="D131" t="s">
        <v>94</v>
      </c>
      <c r="E131" t="s">
        <v>1244</v>
      </c>
      <c r="F131" t="s">
        <v>13</v>
      </c>
      <c r="G131" t="s">
        <v>424</v>
      </c>
      <c r="H131" s="125" t="s">
        <v>425</v>
      </c>
      <c r="I131" s="12">
        <v>2501.3969999999999</v>
      </c>
      <c r="J131" s="296">
        <v>8534.7665639999996</v>
      </c>
      <c r="K131" s="12">
        <v>0</v>
      </c>
      <c r="L131" s="157" t="s">
        <v>472</v>
      </c>
      <c r="M131" s="400" t="s">
        <v>2108</v>
      </c>
      <c r="N131" s="396">
        <v>0</v>
      </c>
      <c r="O131" s="401"/>
      <c r="P131" s="12"/>
      <c r="Q131" s="400"/>
      <c r="R131" s="125" t="s">
        <v>514</v>
      </c>
      <c r="S131" s="125">
        <v>12</v>
      </c>
      <c r="T131" t="s">
        <v>1349</v>
      </c>
    </row>
    <row r="132" spans="1:20" x14ac:dyDescent="0.3">
      <c r="A132" s="125" t="s">
        <v>2416</v>
      </c>
      <c r="B132" s="125">
        <v>2</v>
      </c>
      <c r="C132" t="s">
        <v>79</v>
      </c>
      <c r="D132" t="s">
        <v>94</v>
      </c>
      <c r="E132" t="s">
        <v>1244</v>
      </c>
      <c r="F132" t="s">
        <v>13</v>
      </c>
      <c r="G132" t="s">
        <v>422</v>
      </c>
      <c r="H132" s="125" t="s">
        <v>423</v>
      </c>
      <c r="I132" s="12">
        <v>1483.1790000000001</v>
      </c>
      <c r="J132" s="296">
        <v>5060.6067480000002</v>
      </c>
      <c r="K132" s="12">
        <v>102616</v>
      </c>
      <c r="L132" s="157" t="s">
        <v>1390</v>
      </c>
      <c r="M132" s="400">
        <v>0.13800000000000001</v>
      </c>
      <c r="N132" s="396">
        <v>14161.008000000002</v>
      </c>
      <c r="O132" s="401">
        <v>73.959999999999994</v>
      </c>
      <c r="P132" s="12">
        <v>1047.34815168</v>
      </c>
      <c r="Q132" s="400">
        <v>0.35736204287152434</v>
      </c>
      <c r="R132" s="125" t="s">
        <v>514</v>
      </c>
      <c r="S132" s="125">
        <v>11</v>
      </c>
      <c r="T132" t="s">
        <v>1349</v>
      </c>
    </row>
    <row r="133" spans="1:20" x14ac:dyDescent="0.3">
      <c r="A133" s="125" t="s">
        <v>2418</v>
      </c>
      <c r="B133" s="125">
        <v>2</v>
      </c>
      <c r="C133" t="s">
        <v>79</v>
      </c>
      <c r="D133" t="s">
        <v>95</v>
      </c>
      <c r="E133" t="s">
        <v>584</v>
      </c>
      <c r="F133" t="s">
        <v>14</v>
      </c>
      <c r="G133" t="s">
        <v>422</v>
      </c>
      <c r="H133" s="125" t="s">
        <v>423</v>
      </c>
      <c r="I133" s="12">
        <v>1424.009</v>
      </c>
      <c r="J133" s="296">
        <v>4858.7187080000003</v>
      </c>
      <c r="K133" s="12">
        <v>108283</v>
      </c>
      <c r="L133" s="157" t="s">
        <v>1390</v>
      </c>
      <c r="M133" s="400">
        <v>0.13800000000000001</v>
      </c>
      <c r="N133" s="396">
        <v>14943.054000000002</v>
      </c>
      <c r="O133" s="401">
        <v>73.959999999999994</v>
      </c>
      <c r="P133" s="12">
        <v>1105.1882738400002</v>
      </c>
      <c r="Q133" s="400">
        <v>0.32514897610622295</v>
      </c>
      <c r="R133" s="125" t="s">
        <v>514</v>
      </c>
      <c r="S133" s="125">
        <v>12</v>
      </c>
      <c r="T133" t="s">
        <v>95</v>
      </c>
    </row>
    <row r="134" spans="1:20" x14ac:dyDescent="0.3">
      <c r="A134" s="125" t="s">
        <v>2420</v>
      </c>
      <c r="B134" s="125">
        <v>2</v>
      </c>
      <c r="C134" t="s">
        <v>79</v>
      </c>
      <c r="D134" t="s">
        <v>1066</v>
      </c>
      <c r="E134" t="s">
        <v>587</v>
      </c>
      <c r="F134" t="s">
        <v>14</v>
      </c>
      <c r="G134" t="s">
        <v>422</v>
      </c>
      <c r="H134" s="125" t="s">
        <v>423</v>
      </c>
      <c r="I134" s="12">
        <v>10384</v>
      </c>
      <c r="J134" s="296">
        <v>35430.207999999999</v>
      </c>
      <c r="K134" s="12">
        <v>716858</v>
      </c>
      <c r="L134" s="157" t="s">
        <v>1390</v>
      </c>
      <c r="M134" s="400">
        <v>0.13800000000000001</v>
      </c>
      <c r="N134" s="396">
        <v>98926.40400000001</v>
      </c>
      <c r="O134" s="401">
        <v>73.959999999999994</v>
      </c>
      <c r="P134" s="12">
        <v>7316.5968398400009</v>
      </c>
      <c r="Q134" s="400">
        <v>0.35814713329719328</v>
      </c>
      <c r="R134" s="125" t="s">
        <v>514</v>
      </c>
      <c r="S134" s="125">
        <v>12</v>
      </c>
      <c r="T134" t="s">
        <v>588</v>
      </c>
    </row>
    <row r="135" spans="1:20" x14ac:dyDescent="0.3">
      <c r="A135" s="125" t="s">
        <v>2428</v>
      </c>
      <c r="B135" s="125">
        <v>2</v>
      </c>
      <c r="C135" t="s">
        <v>79</v>
      </c>
      <c r="D135" t="s">
        <v>591</v>
      </c>
      <c r="E135" t="s">
        <v>590</v>
      </c>
      <c r="F135" t="s">
        <v>14</v>
      </c>
      <c r="G135" t="s">
        <v>422</v>
      </c>
      <c r="H135" s="125" t="s">
        <v>423</v>
      </c>
      <c r="I135" s="12">
        <v>662.06399999999985</v>
      </c>
      <c r="J135" s="296">
        <v>2258.9623679999995</v>
      </c>
      <c r="K135" s="12">
        <v>54977</v>
      </c>
      <c r="L135" s="157" t="s">
        <v>1390</v>
      </c>
      <c r="M135" s="400">
        <v>0.13800000000000001</v>
      </c>
      <c r="N135" s="396">
        <v>7586.8260000000009</v>
      </c>
      <c r="O135" s="401">
        <v>73.959999999999994</v>
      </c>
      <c r="P135" s="12">
        <v>561.12165096000001</v>
      </c>
      <c r="Q135" s="400">
        <v>0.29774801320077715</v>
      </c>
      <c r="R135" s="125" t="s">
        <v>514</v>
      </c>
      <c r="S135" s="125">
        <v>12</v>
      </c>
      <c r="T135" t="s">
        <v>591</v>
      </c>
    </row>
    <row r="136" spans="1:20" x14ac:dyDescent="0.3">
      <c r="A136" s="125" t="s">
        <v>2429</v>
      </c>
      <c r="B136" s="125">
        <v>2</v>
      </c>
      <c r="C136" t="s">
        <v>79</v>
      </c>
      <c r="D136" t="s">
        <v>594</v>
      </c>
      <c r="E136" t="s">
        <v>593</v>
      </c>
      <c r="F136" t="s">
        <v>14</v>
      </c>
      <c r="G136" t="s">
        <v>422</v>
      </c>
      <c r="H136" s="125" t="s">
        <v>423</v>
      </c>
      <c r="I136" s="12">
        <v>517.5</v>
      </c>
      <c r="J136" s="296">
        <v>1765.71</v>
      </c>
      <c r="K136" s="12">
        <v>43056</v>
      </c>
      <c r="L136" s="157" t="s">
        <v>1390</v>
      </c>
      <c r="M136" s="400">
        <v>0.13800000000000001</v>
      </c>
      <c r="N136" s="396">
        <v>5941.728000000001</v>
      </c>
      <c r="O136" s="401">
        <v>73.959999999999994</v>
      </c>
      <c r="P136" s="12">
        <v>439.45020288000006</v>
      </c>
      <c r="Q136" s="400">
        <v>0.29717112597547374</v>
      </c>
      <c r="R136" s="125" t="s">
        <v>514</v>
      </c>
      <c r="S136" s="125">
        <v>12</v>
      </c>
      <c r="T136" t="s">
        <v>594</v>
      </c>
    </row>
    <row r="137" spans="1:20" x14ac:dyDescent="0.3">
      <c r="A137" s="125" t="s">
        <v>2432</v>
      </c>
      <c r="B137" s="125">
        <v>2</v>
      </c>
      <c r="C137" t="s">
        <v>79</v>
      </c>
      <c r="D137" t="s">
        <v>597</v>
      </c>
      <c r="E137" t="s">
        <v>596</v>
      </c>
      <c r="F137" t="s">
        <v>14</v>
      </c>
      <c r="G137" t="s">
        <v>422</v>
      </c>
      <c r="H137" s="125" t="s">
        <v>423</v>
      </c>
      <c r="I137" s="12">
        <v>866.178</v>
      </c>
      <c r="J137" s="296">
        <v>2955.3993359999999</v>
      </c>
      <c r="K137" s="12">
        <v>66877</v>
      </c>
      <c r="L137" s="157" t="s">
        <v>1390</v>
      </c>
      <c r="M137" s="400">
        <v>0.13799999999999998</v>
      </c>
      <c r="N137" s="396">
        <v>9229.0259999999998</v>
      </c>
      <c r="O137" s="401">
        <v>73.959999999999994</v>
      </c>
      <c r="P137" s="12">
        <v>682.57876295999995</v>
      </c>
      <c r="Q137" s="400">
        <v>0.32022873659690632</v>
      </c>
      <c r="R137" s="125" t="s">
        <v>514</v>
      </c>
      <c r="S137" s="125">
        <v>12</v>
      </c>
      <c r="T137" t="s">
        <v>597</v>
      </c>
    </row>
    <row r="138" spans="1:20" x14ac:dyDescent="0.3">
      <c r="A138" s="125" t="s">
        <v>2432</v>
      </c>
      <c r="B138" s="125">
        <v>2</v>
      </c>
      <c r="C138" t="s">
        <v>79</v>
      </c>
      <c r="D138" t="s">
        <v>597</v>
      </c>
      <c r="E138" t="s">
        <v>596</v>
      </c>
      <c r="F138" t="s">
        <v>14</v>
      </c>
      <c r="G138" t="s">
        <v>1019</v>
      </c>
      <c r="H138" s="125" t="s">
        <v>1020</v>
      </c>
      <c r="I138" s="12">
        <v>10.474</v>
      </c>
      <c r="J138" s="296">
        <v>35.737287999999999</v>
      </c>
      <c r="K138" s="12">
        <v>0</v>
      </c>
      <c r="L138" s="157" t="s">
        <v>472</v>
      </c>
      <c r="M138" s="400"/>
      <c r="N138" s="396">
        <v>0</v>
      </c>
      <c r="O138" s="401"/>
      <c r="P138" s="12"/>
      <c r="Q138" s="400"/>
      <c r="R138" s="125" t="s">
        <v>514</v>
      </c>
      <c r="S138" s="125">
        <v>6</v>
      </c>
      <c r="T138" t="s">
        <v>597</v>
      </c>
    </row>
    <row r="139" spans="1:20" x14ac:dyDescent="0.3">
      <c r="A139" s="125" t="s">
        <v>2433</v>
      </c>
      <c r="B139" s="125">
        <v>2</v>
      </c>
      <c r="C139" t="s">
        <v>79</v>
      </c>
      <c r="D139" t="s">
        <v>225</v>
      </c>
      <c r="E139" t="s">
        <v>797</v>
      </c>
      <c r="F139" t="s">
        <v>13</v>
      </c>
      <c r="G139" t="s">
        <v>424</v>
      </c>
      <c r="H139" s="125" t="s">
        <v>425</v>
      </c>
      <c r="I139" s="12">
        <v>2189.357</v>
      </c>
      <c r="J139" s="296">
        <v>7470.0860839999996</v>
      </c>
      <c r="K139" s="12">
        <v>0</v>
      </c>
      <c r="L139" s="157" t="s">
        <v>472</v>
      </c>
      <c r="M139" s="400" t="s">
        <v>2108</v>
      </c>
      <c r="N139" s="396">
        <v>0</v>
      </c>
      <c r="O139" s="401"/>
      <c r="P139" s="12"/>
      <c r="Q139" s="400"/>
      <c r="R139" s="125" t="s">
        <v>514</v>
      </c>
      <c r="S139" s="125">
        <v>12</v>
      </c>
      <c r="T139" t="s">
        <v>225</v>
      </c>
    </row>
    <row r="140" spans="1:20" x14ac:dyDescent="0.3">
      <c r="A140" s="125" t="s">
        <v>2433</v>
      </c>
      <c r="B140" s="125">
        <v>2</v>
      </c>
      <c r="C140" t="s">
        <v>79</v>
      </c>
      <c r="D140" t="s">
        <v>225</v>
      </c>
      <c r="E140" t="s">
        <v>797</v>
      </c>
      <c r="F140" t="s">
        <v>13</v>
      </c>
      <c r="G140" t="s">
        <v>422</v>
      </c>
      <c r="H140" s="125" t="s">
        <v>423</v>
      </c>
      <c r="I140" s="12">
        <v>533.56700000000001</v>
      </c>
      <c r="J140" s="296">
        <v>1820.530604</v>
      </c>
      <c r="K140" s="12">
        <v>37530</v>
      </c>
      <c r="L140" s="157" t="s">
        <v>1390</v>
      </c>
      <c r="M140" s="400">
        <v>0.13800000000000001</v>
      </c>
      <c r="N140" s="396">
        <v>5179.1400000000003</v>
      </c>
      <c r="O140" s="401">
        <v>73.959999999999994</v>
      </c>
      <c r="P140" s="12">
        <v>383.04919439999998</v>
      </c>
      <c r="Q140" s="400">
        <v>0.35151214371497969</v>
      </c>
      <c r="R140" s="125" t="s">
        <v>514</v>
      </c>
      <c r="S140" s="125">
        <v>11</v>
      </c>
      <c r="T140" t="s">
        <v>225</v>
      </c>
    </row>
    <row r="141" spans="1:20" x14ac:dyDescent="0.3">
      <c r="A141" s="125" t="s">
        <v>2434</v>
      </c>
      <c r="B141" s="125">
        <v>2</v>
      </c>
      <c r="C141" t="s">
        <v>79</v>
      </c>
      <c r="D141" t="s">
        <v>89</v>
      </c>
      <c r="E141" t="s">
        <v>599</v>
      </c>
      <c r="F141" t="s">
        <v>14</v>
      </c>
      <c r="G141" t="s">
        <v>422</v>
      </c>
      <c r="H141" s="125" t="s">
        <v>423</v>
      </c>
      <c r="I141" s="12">
        <v>104.89100000000001</v>
      </c>
      <c r="J141" s="296">
        <v>357.88809200000003</v>
      </c>
      <c r="K141" s="12">
        <v>11238</v>
      </c>
      <c r="L141" s="157" t="s">
        <v>1390</v>
      </c>
      <c r="M141" s="400">
        <v>0.13800000000000001</v>
      </c>
      <c r="N141" s="396">
        <v>1550.8440000000001</v>
      </c>
      <c r="O141" s="401">
        <v>73.959999999999994</v>
      </c>
      <c r="P141" s="12">
        <v>114.70042223999999</v>
      </c>
      <c r="Q141" s="400">
        <v>0.23076988530116505</v>
      </c>
      <c r="R141" s="125" t="s">
        <v>514</v>
      </c>
      <c r="S141" s="125">
        <v>12</v>
      </c>
      <c r="T141" t="s">
        <v>89</v>
      </c>
    </row>
    <row r="142" spans="1:20" x14ac:dyDescent="0.3">
      <c r="A142" s="125" t="s">
        <v>2438</v>
      </c>
      <c r="B142" s="125">
        <v>2</v>
      </c>
      <c r="C142" t="s">
        <v>79</v>
      </c>
      <c r="D142" t="s">
        <v>101</v>
      </c>
      <c r="E142" t="s">
        <v>601</v>
      </c>
      <c r="F142" t="s">
        <v>13</v>
      </c>
      <c r="G142" t="s">
        <v>422</v>
      </c>
      <c r="H142" s="125" t="s">
        <v>423</v>
      </c>
      <c r="I142" s="12">
        <v>485.26500000000004</v>
      </c>
      <c r="J142" s="296">
        <v>1655.7241800000002</v>
      </c>
      <c r="K142" s="12">
        <v>44690</v>
      </c>
      <c r="L142" s="157" t="s">
        <v>1390</v>
      </c>
      <c r="M142" s="400">
        <v>0.13800000000000004</v>
      </c>
      <c r="N142" s="396">
        <v>6167.2200000000012</v>
      </c>
      <c r="O142" s="401">
        <v>73.959999999999994</v>
      </c>
      <c r="P142" s="12">
        <v>456.12759120000004</v>
      </c>
      <c r="Q142" s="400">
        <v>0.26847172307782108</v>
      </c>
      <c r="R142" s="125" t="s">
        <v>514</v>
      </c>
      <c r="S142" s="125">
        <v>12</v>
      </c>
      <c r="T142" t="s">
        <v>101</v>
      </c>
    </row>
    <row r="143" spans="1:20" x14ac:dyDescent="0.3">
      <c r="A143" s="125" t="s">
        <v>2444</v>
      </c>
      <c r="B143" s="125">
        <v>169</v>
      </c>
      <c r="C143" t="s">
        <v>102</v>
      </c>
      <c r="D143" t="s">
        <v>104</v>
      </c>
      <c r="E143" t="s">
        <v>605</v>
      </c>
      <c r="F143" t="s">
        <v>11</v>
      </c>
      <c r="G143" t="s">
        <v>422</v>
      </c>
      <c r="H143" s="125" t="s">
        <v>423</v>
      </c>
      <c r="I143" s="12">
        <v>1330.93</v>
      </c>
      <c r="J143" s="296">
        <v>4541.1331600000003</v>
      </c>
      <c r="K143" s="12">
        <v>100475</v>
      </c>
      <c r="L143" s="157" t="s">
        <v>1390</v>
      </c>
      <c r="M143" s="400">
        <v>0.13799999999999998</v>
      </c>
      <c r="N143" s="396">
        <v>13865.55</v>
      </c>
      <c r="O143" s="401">
        <v>73.959999999999994</v>
      </c>
      <c r="P143" s="12">
        <v>1025.4960779999999</v>
      </c>
      <c r="Q143" s="400">
        <v>0.32751193858159255</v>
      </c>
      <c r="R143" s="125" t="s">
        <v>514</v>
      </c>
      <c r="S143" s="125">
        <v>12</v>
      </c>
      <c r="T143" t="s">
        <v>104</v>
      </c>
    </row>
    <row r="144" spans="1:20" x14ac:dyDescent="0.3">
      <c r="A144" s="125" t="s">
        <v>2445</v>
      </c>
      <c r="B144" s="125">
        <v>169</v>
      </c>
      <c r="C144" t="s">
        <v>102</v>
      </c>
      <c r="D144" t="s">
        <v>172</v>
      </c>
      <c r="E144" t="s">
        <v>607</v>
      </c>
      <c r="F144" t="s">
        <v>9</v>
      </c>
      <c r="G144" t="s">
        <v>422</v>
      </c>
      <c r="H144" s="125" t="s">
        <v>423</v>
      </c>
      <c r="I144" s="12">
        <v>41601.5</v>
      </c>
      <c r="J144" s="296">
        <v>141944.318</v>
      </c>
      <c r="K144" s="12">
        <v>3035762</v>
      </c>
      <c r="L144" s="157" t="s">
        <v>1390</v>
      </c>
      <c r="M144" s="400">
        <v>0.13800000000000001</v>
      </c>
      <c r="N144" s="396">
        <v>418935.15600000002</v>
      </c>
      <c r="O144" s="401">
        <v>73.959999999999994</v>
      </c>
      <c r="P144" s="12">
        <v>30984.444137759998</v>
      </c>
      <c r="Q144" s="400">
        <v>0.33882169105903348</v>
      </c>
      <c r="R144" s="125" t="s">
        <v>514</v>
      </c>
      <c r="S144" s="125">
        <v>12</v>
      </c>
      <c r="T144" t="s">
        <v>608</v>
      </c>
    </row>
    <row r="145" spans="1:20" x14ac:dyDescent="0.3">
      <c r="A145" s="125" t="s">
        <v>2445</v>
      </c>
      <c r="B145" s="125">
        <v>169</v>
      </c>
      <c r="C145" t="s">
        <v>102</v>
      </c>
      <c r="D145" t="s">
        <v>172</v>
      </c>
      <c r="E145" t="s">
        <v>607</v>
      </c>
      <c r="F145" t="s">
        <v>9</v>
      </c>
      <c r="G145" t="s">
        <v>427</v>
      </c>
      <c r="H145" s="125" t="s">
        <v>428</v>
      </c>
      <c r="I145" s="12">
        <v>1340.5679999999998</v>
      </c>
      <c r="J145" s="296">
        <v>4574.0180159999991</v>
      </c>
      <c r="K145" s="12">
        <v>0</v>
      </c>
      <c r="L145" s="157" t="s">
        <v>472</v>
      </c>
      <c r="M145" s="400" t="s">
        <v>2108</v>
      </c>
      <c r="N145" s="396">
        <v>0</v>
      </c>
      <c r="O145" s="401"/>
      <c r="P145" s="12"/>
      <c r="Q145" s="400"/>
      <c r="R145" s="125" t="s">
        <v>514</v>
      </c>
      <c r="S145" s="125">
        <v>12</v>
      </c>
      <c r="T145" t="s">
        <v>608</v>
      </c>
    </row>
    <row r="146" spans="1:20" x14ac:dyDescent="0.3">
      <c r="A146" s="125" t="s">
        <v>2446</v>
      </c>
      <c r="B146" s="125">
        <v>169</v>
      </c>
      <c r="C146" t="s">
        <v>102</v>
      </c>
      <c r="D146" t="s">
        <v>106</v>
      </c>
      <c r="E146" t="s">
        <v>610</v>
      </c>
      <c r="F146" t="s">
        <v>5</v>
      </c>
      <c r="G146" t="s">
        <v>422</v>
      </c>
      <c r="H146" s="125" t="s">
        <v>423</v>
      </c>
      <c r="I146" s="12">
        <v>1321.1279999999999</v>
      </c>
      <c r="J146" s="296">
        <v>4507.6887360000001</v>
      </c>
      <c r="K146" s="12">
        <v>91225</v>
      </c>
      <c r="L146" s="157" t="s">
        <v>1390</v>
      </c>
      <c r="M146" s="400">
        <v>0.13799999999999998</v>
      </c>
      <c r="N146" s="396">
        <v>12589.05</v>
      </c>
      <c r="O146" s="401">
        <v>73.959999999999994</v>
      </c>
      <c r="P146" s="12">
        <v>931.08613799999989</v>
      </c>
      <c r="Q146" s="400">
        <v>0.35806424916892066</v>
      </c>
      <c r="R146" s="125" t="s">
        <v>514</v>
      </c>
      <c r="S146" s="125">
        <v>12</v>
      </c>
      <c r="T146" t="s">
        <v>106</v>
      </c>
    </row>
    <row r="147" spans="1:20" x14ac:dyDescent="0.3">
      <c r="A147" s="125" t="s">
        <v>2447</v>
      </c>
      <c r="B147" s="125">
        <v>169</v>
      </c>
      <c r="C147" t="s">
        <v>102</v>
      </c>
      <c r="D147" t="s">
        <v>107</v>
      </c>
      <c r="E147" t="s">
        <v>612</v>
      </c>
      <c r="F147" t="s">
        <v>9</v>
      </c>
      <c r="G147" t="s">
        <v>422</v>
      </c>
      <c r="H147" s="125" t="s">
        <v>423</v>
      </c>
      <c r="I147" s="12">
        <v>1794.7900000000002</v>
      </c>
      <c r="J147" s="296">
        <v>6123.8234800000009</v>
      </c>
      <c r="K147" s="12">
        <v>172777</v>
      </c>
      <c r="L147" s="157" t="s">
        <v>1390</v>
      </c>
      <c r="M147" s="400">
        <v>0.13800000000000001</v>
      </c>
      <c r="N147" s="396">
        <v>23843.226000000002</v>
      </c>
      <c r="O147" s="401">
        <v>73.959999999999994</v>
      </c>
      <c r="P147" s="12">
        <v>1763.44499496</v>
      </c>
      <c r="Q147" s="400">
        <v>0.2568370353911002</v>
      </c>
      <c r="R147" s="125" t="s">
        <v>514</v>
      </c>
      <c r="S147" s="125">
        <v>12</v>
      </c>
      <c r="T147" t="s">
        <v>107</v>
      </c>
    </row>
    <row r="148" spans="1:20" x14ac:dyDescent="0.3">
      <c r="A148" s="125" t="s">
        <v>2447</v>
      </c>
      <c r="B148" s="125">
        <v>169</v>
      </c>
      <c r="C148" t="s">
        <v>102</v>
      </c>
      <c r="D148" t="s">
        <v>107</v>
      </c>
      <c r="E148" t="s">
        <v>612</v>
      </c>
      <c r="F148" t="s">
        <v>9</v>
      </c>
      <c r="G148" t="s">
        <v>427</v>
      </c>
      <c r="H148" s="125" t="s">
        <v>428</v>
      </c>
      <c r="I148" s="12">
        <v>842.51700000000005</v>
      </c>
      <c r="J148" s="296">
        <v>2874.6680040000001</v>
      </c>
      <c r="K148" s="12">
        <v>0</v>
      </c>
      <c r="L148" s="157" t="s">
        <v>472</v>
      </c>
      <c r="M148" s="400" t="s">
        <v>2108</v>
      </c>
      <c r="N148" s="396">
        <v>0</v>
      </c>
      <c r="O148" s="401"/>
      <c r="P148" s="12"/>
      <c r="Q148" s="400"/>
      <c r="R148" s="125" t="s">
        <v>514</v>
      </c>
      <c r="S148" s="125">
        <v>12</v>
      </c>
      <c r="T148" t="s">
        <v>107</v>
      </c>
    </row>
    <row r="149" spans="1:20" x14ac:dyDescent="0.3">
      <c r="A149" s="125" t="s">
        <v>2448</v>
      </c>
      <c r="B149" s="125">
        <v>169</v>
      </c>
      <c r="C149" t="s">
        <v>102</v>
      </c>
      <c r="D149" t="s">
        <v>110</v>
      </c>
      <c r="E149" t="s">
        <v>614</v>
      </c>
      <c r="F149" t="s">
        <v>5</v>
      </c>
      <c r="G149" t="s">
        <v>422</v>
      </c>
      <c r="H149" s="125" t="s">
        <v>423</v>
      </c>
      <c r="I149" s="12">
        <v>1371.3229999999999</v>
      </c>
      <c r="J149" s="296">
        <v>4678.9540759999991</v>
      </c>
      <c r="K149" s="12">
        <v>105658</v>
      </c>
      <c r="L149" s="157" t="s">
        <v>1390</v>
      </c>
      <c r="M149" s="400">
        <v>0.13800000000000001</v>
      </c>
      <c r="N149" s="396">
        <v>14580.804</v>
      </c>
      <c r="O149" s="401">
        <v>73.959999999999994</v>
      </c>
      <c r="P149" s="12">
        <v>1078.3962638399998</v>
      </c>
      <c r="Q149" s="400">
        <v>0.32089822179901734</v>
      </c>
      <c r="R149" s="125" t="s">
        <v>514</v>
      </c>
      <c r="S149" s="125">
        <v>12</v>
      </c>
      <c r="T149" t="s">
        <v>110</v>
      </c>
    </row>
    <row r="150" spans="1:20" x14ac:dyDescent="0.3">
      <c r="A150" s="125" t="s">
        <v>2449</v>
      </c>
      <c r="B150" s="125">
        <v>169</v>
      </c>
      <c r="C150" t="s">
        <v>102</v>
      </c>
      <c r="D150" t="s">
        <v>111</v>
      </c>
      <c r="E150" t="s">
        <v>603</v>
      </c>
      <c r="F150" t="s">
        <v>9</v>
      </c>
      <c r="G150" t="s">
        <v>422</v>
      </c>
      <c r="H150" s="125" t="s">
        <v>423</v>
      </c>
      <c r="I150" s="12">
        <v>5355.7089999999989</v>
      </c>
      <c r="J150" s="296">
        <v>18273.679107999997</v>
      </c>
      <c r="K150" s="12">
        <v>383936</v>
      </c>
      <c r="L150" s="157" t="s">
        <v>1390</v>
      </c>
      <c r="M150" s="400">
        <v>0.13800000000000001</v>
      </c>
      <c r="N150" s="396">
        <v>52983.168000000005</v>
      </c>
      <c r="O150" s="401">
        <v>73.959999999999994</v>
      </c>
      <c r="P150" s="12">
        <v>3918.6351052800001</v>
      </c>
      <c r="Q150" s="400">
        <v>0.34489593200617968</v>
      </c>
      <c r="R150" s="125" t="s">
        <v>514</v>
      </c>
      <c r="S150" s="125">
        <v>12</v>
      </c>
      <c r="T150" t="s">
        <v>111</v>
      </c>
    </row>
    <row r="151" spans="1:20" x14ac:dyDescent="0.3">
      <c r="A151" s="125" t="s">
        <v>2449</v>
      </c>
      <c r="B151" s="125">
        <v>169</v>
      </c>
      <c r="C151" t="s">
        <v>102</v>
      </c>
      <c r="D151" t="s">
        <v>111</v>
      </c>
      <c r="E151" t="s">
        <v>603</v>
      </c>
      <c r="F151" t="s">
        <v>9</v>
      </c>
      <c r="G151" t="s">
        <v>427</v>
      </c>
      <c r="H151" s="125" t="s">
        <v>428</v>
      </c>
      <c r="I151" s="12">
        <v>563.27699999999993</v>
      </c>
      <c r="J151" s="296">
        <v>1921.9011239999998</v>
      </c>
      <c r="K151" s="12">
        <v>0</v>
      </c>
      <c r="L151" s="157" t="s">
        <v>472</v>
      </c>
      <c r="M151" s="400" t="s">
        <v>2108</v>
      </c>
      <c r="N151" s="396">
        <v>0</v>
      </c>
      <c r="O151" s="401"/>
      <c r="P151" s="12"/>
      <c r="Q151" s="400"/>
      <c r="R151" s="125" t="s">
        <v>514</v>
      </c>
      <c r="S151" s="125">
        <v>12</v>
      </c>
      <c r="T151" t="s">
        <v>111</v>
      </c>
    </row>
    <row r="152" spans="1:20" x14ac:dyDescent="0.3">
      <c r="A152" s="125" t="s">
        <v>2450</v>
      </c>
      <c r="B152" s="125">
        <v>169</v>
      </c>
      <c r="C152" t="s">
        <v>102</v>
      </c>
      <c r="D152" t="s">
        <v>112</v>
      </c>
      <c r="E152" t="s">
        <v>617</v>
      </c>
      <c r="F152" t="s">
        <v>5</v>
      </c>
      <c r="G152" t="s">
        <v>422</v>
      </c>
      <c r="H152" s="125" t="s">
        <v>423</v>
      </c>
      <c r="I152" s="12">
        <v>2212.8880000000004</v>
      </c>
      <c r="J152" s="296">
        <v>7550.3738560000011</v>
      </c>
      <c r="K152" s="12">
        <v>164812</v>
      </c>
      <c r="L152" s="157" t="s">
        <v>1390</v>
      </c>
      <c r="M152" s="400">
        <v>0.13800000000000001</v>
      </c>
      <c r="N152" s="396">
        <v>22744.056</v>
      </c>
      <c r="O152" s="401">
        <v>73.959999999999994</v>
      </c>
      <c r="P152" s="12">
        <v>1682.1503817599998</v>
      </c>
      <c r="Q152" s="400">
        <v>0.33197130080931919</v>
      </c>
      <c r="R152" s="125" t="s">
        <v>514</v>
      </c>
      <c r="S152" s="125">
        <v>12</v>
      </c>
      <c r="T152" t="s">
        <v>112</v>
      </c>
    </row>
    <row r="153" spans="1:20" x14ac:dyDescent="0.3">
      <c r="A153" s="125" t="s">
        <v>2450</v>
      </c>
      <c r="B153" s="125">
        <v>169</v>
      </c>
      <c r="C153" t="s">
        <v>102</v>
      </c>
      <c r="D153" t="s">
        <v>112</v>
      </c>
      <c r="E153" t="s">
        <v>617</v>
      </c>
      <c r="F153" t="s">
        <v>5</v>
      </c>
      <c r="G153" t="s">
        <v>427</v>
      </c>
      <c r="H153" s="125" t="s">
        <v>428</v>
      </c>
      <c r="I153" s="12">
        <v>36.668999999999997</v>
      </c>
      <c r="J153" s="296">
        <v>125.11462799999998</v>
      </c>
      <c r="K153" s="12">
        <v>0</v>
      </c>
      <c r="L153" s="157" t="s">
        <v>472</v>
      </c>
      <c r="M153" s="400" t="s">
        <v>2108</v>
      </c>
      <c r="N153" s="396">
        <v>0</v>
      </c>
      <c r="O153" s="401"/>
      <c r="P153" s="12"/>
      <c r="Q153" s="400"/>
      <c r="R153" s="125" t="s">
        <v>514</v>
      </c>
      <c r="S153" s="125">
        <v>2</v>
      </c>
      <c r="T153" t="s">
        <v>112</v>
      </c>
    </row>
    <row r="154" spans="1:20" x14ac:dyDescent="0.3">
      <c r="A154" s="125" t="s">
        <v>2451</v>
      </c>
      <c r="B154" s="125">
        <v>169</v>
      </c>
      <c r="C154" t="s">
        <v>102</v>
      </c>
      <c r="D154" t="s">
        <v>116</v>
      </c>
      <c r="E154" t="s">
        <v>619</v>
      </c>
      <c r="F154" t="s">
        <v>9</v>
      </c>
      <c r="G154" t="s">
        <v>422</v>
      </c>
      <c r="H154" s="125" t="s">
        <v>423</v>
      </c>
      <c r="I154" s="12">
        <v>3312.4470000000001</v>
      </c>
      <c r="J154" s="296">
        <v>11302.069164</v>
      </c>
      <c r="K154" s="12">
        <v>243954</v>
      </c>
      <c r="L154" s="157" t="s">
        <v>1390</v>
      </c>
      <c r="M154" s="400">
        <v>0.13800000000000001</v>
      </c>
      <c r="N154" s="396">
        <v>33665.652000000002</v>
      </c>
      <c r="O154" s="401">
        <v>73.959999999999994</v>
      </c>
      <c r="P154" s="12">
        <v>2489.91162192</v>
      </c>
      <c r="Q154" s="400">
        <v>0.33571514266231944</v>
      </c>
      <c r="R154" s="125" t="s">
        <v>514</v>
      </c>
      <c r="S154" s="125">
        <v>12</v>
      </c>
      <c r="T154" t="s">
        <v>116</v>
      </c>
    </row>
    <row r="155" spans="1:20" x14ac:dyDescent="0.3">
      <c r="A155" s="125" t="s">
        <v>2451</v>
      </c>
      <c r="B155" s="125">
        <v>169</v>
      </c>
      <c r="C155" t="s">
        <v>102</v>
      </c>
      <c r="D155" t="s">
        <v>116</v>
      </c>
      <c r="E155" t="s">
        <v>619</v>
      </c>
      <c r="F155" t="s">
        <v>9</v>
      </c>
      <c r="G155" t="s">
        <v>427</v>
      </c>
      <c r="H155" s="125" t="s">
        <v>428</v>
      </c>
      <c r="I155" s="12">
        <v>346.95299999999997</v>
      </c>
      <c r="J155" s="296">
        <v>1183.8036359999999</v>
      </c>
      <c r="K155" s="12">
        <v>0</v>
      </c>
      <c r="L155" s="157" t="s">
        <v>472</v>
      </c>
      <c r="M155" s="400" t="s">
        <v>2108</v>
      </c>
      <c r="N155" s="396">
        <v>0</v>
      </c>
      <c r="O155" s="401"/>
      <c r="P155" s="12"/>
      <c r="Q155" s="400"/>
      <c r="R155" s="125" t="s">
        <v>514</v>
      </c>
      <c r="S155" s="125">
        <v>12</v>
      </c>
      <c r="T155" t="s">
        <v>116</v>
      </c>
    </row>
    <row r="156" spans="1:20" x14ac:dyDescent="0.3">
      <c r="A156" s="125" t="s">
        <v>2452</v>
      </c>
      <c r="B156" s="125">
        <v>169</v>
      </c>
      <c r="C156" t="s">
        <v>102</v>
      </c>
      <c r="D156" t="s">
        <v>119</v>
      </c>
      <c r="E156" t="s">
        <v>621</v>
      </c>
      <c r="F156" t="s">
        <v>9</v>
      </c>
      <c r="G156" t="s">
        <v>422</v>
      </c>
      <c r="H156" s="125" t="s">
        <v>423</v>
      </c>
      <c r="I156" s="12">
        <v>2467.0309999999999</v>
      </c>
      <c r="J156" s="296">
        <v>8417.5097719999994</v>
      </c>
      <c r="K156" s="12">
        <v>191278</v>
      </c>
      <c r="L156" s="157" t="s">
        <v>1390</v>
      </c>
      <c r="M156" s="400">
        <v>0.13800000000000001</v>
      </c>
      <c r="N156" s="396">
        <v>26396.364000000001</v>
      </c>
      <c r="O156" s="401">
        <v>73.959999999999994</v>
      </c>
      <c r="P156" s="12">
        <v>1952.2750814399999</v>
      </c>
      <c r="Q156" s="400">
        <v>0.31888898683167116</v>
      </c>
      <c r="R156" s="125" t="s">
        <v>514</v>
      </c>
      <c r="S156" s="125">
        <v>12</v>
      </c>
      <c r="T156" t="s">
        <v>119</v>
      </c>
    </row>
    <row r="157" spans="1:20" x14ac:dyDescent="0.3">
      <c r="A157" s="125" t="s">
        <v>2452</v>
      </c>
      <c r="B157" s="125">
        <v>169</v>
      </c>
      <c r="C157" t="s">
        <v>102</v>
      </c>
      <c r="D157" t="s">
        <v>119</v>
      </c>
      <c r="E157" t="s">
        <v>621</v>
      </c>
      <c r="F157" t="s">
        <v>9</v>
      </c>
      <c r="G157" t="s">
        <v>427</v>
      </c>
      <c r="H157" s="125" t="s">
        <v>428</v>
      </c>
      <c r="I157" s="12">
        <v>322.36299999999994</v>
      </c>
      <c r="J157" s="296">
        <v>1099.9025559999998</v>
      </c>
      <c r="K157" s="12">
        <v>0</v>
      </c>
      <c r="L157" s="157" t="s">
        <v>472</v>
      </c>
      <c r="M157" s="400" t="s">
        <v>2108</v>
      </c>
      <c r="N157" s="396">
        <v>0</v>
      </c>
      <c r="O157" s="401"/>
      <c r="P157" s="12"/>
      <c r="Q157" s="400"/>
      <c r="R157" s="125" t="s">
        <v>514</v>
      </c>
      <c r="S157" s="125">
        <v>12</v>
      </c>
      <c r="T157" t="s">
        <v>119</v>
      </c>
    </row>
    <row r="158" spans="1:20" x14ac:dyDescent="0.3">
      <c r="A158" s="125" t="s">
        <v>2399</v>
      </c>
      <c r="B158" s="125">
        <v>169</v>
      </c>
      <c r="C158" t="s">
        <v>102</v>
      </c>
      <c r="D158" t="s">
        <v>120</v>
      </c>
      <c r="E158" t="s">
        <v>623</v>
      </c>
      <c r="F158" t="s">
        <v>11</v>
      </c>
      <c r="G158" t="s">
        <v>422</v>
      </c>
      <c r="H158" s="125" t="s">
        <v>423</v>
      </c>
      <c r="I158" s="12">
        <v>1715.15</v>
      </c>
      <c r="J158" s="296">
        <v>5852.0918000000001</v>
      </c>
      <c r="K158" s="12">
        <v>139545</v>
      </c>
      <c r="L158" s="157" t="s">
        <v>1390</v>
      </c>
      <c r="M158" s="400">
        <v>0.13799999999999998</v>
      </c>
      <c r="N158" s="396">
        <v>19257.21</v>
      </c>
      <c r="O158" s="401">
        <v>73.959999999999994</v>
      </c>
      <c r="P158" s="12">
        <v>1424.2632515999999</v>
      </c>
      <c r="Q158" s="400">
        <v>0.30389094785797116</v>
      </c>
      <c r="R158" s="125" t="s">
        <v>514</v>
      </c>
      <c r="S158" s="125">
        <v>12</v>
      </c>
      <c r="T158" t="s">
        <v>120</v>
      </c>
    </row>
    <row r="159" spans="1:20" x14ac:dyDescent="0.3">
      <c r="A159" s="125" t="s">
        <v>2453</v>
      </c>
      <c r="B159" s="125">
        <v>169</v>
      </c>
      <c r="C159" t="s">
        <v>102</v>
      </c>
      <c r="D159" t="s">
        <v>121</v>
      </c>
      <c r="E159" t="s">
        <v>625</v>
      </c>
      <c r="F159" t="s">
        <v>11</v>
      </c>
      <c r="G159" t="s">
        <v>422</v>
      </c>
      <c r="H159" s="125" t="s">
        <v>423</v>
      </c>
      <c r="I159" s="12">
        <v>1873.5210000000002</v>
      </c>
      <c r="J159" s="296">
        <v>6392.4536520000001</v>
      </c>
      <c r="K159" s="12">
        <v>135091</v>
      </c>
      <c r="L159" s="157" t="s">
        <v>1390</v>
      </c>
      <c r="M159" s="400">
        <v>0.13800000000000004</v>
      </c>
      <c r="N159" s="396">
        <v>18642.558000000005</v>
      </c>
      <c r="O159" s="401">
        <v>73.959999999999994</v>
      </c>
      <c r="P159" s="12">
        <v>1378.8035896800002</v>
      </c>
      <c r="Q159" s="400">
        <v>0.34289573630399856</v>
      </c>
      <c r="R159" s="125" t="s">
        <v>514</v>
      </c>
      <c r="S159" s="125">
        <v>12</v>
      </c>
      <c r="T159" t="s">
        <v>121</v>
      </c>
    </row>
    <row r="160" spans="1:20" x14ac:dyDescent="0.3">
      <c r="A160" s="125" t="s">
        <v>2454</v>
      </c>
      <c r="B160" s="125">
        <v>169</v>
      </c>
      <c r="C160" t="s">
        <v>102</v>
      </c>
      <c r="D160" t="s">
        <v>122</v>
      </c>
      <c r="E160" t="s">
        <v>627</v>
      </c>
      <c r="F160" t="s">
        <v>9</v>
      </c>
      <c r="G160" t="s">
        <v>422</v>
      </c>
      <c r="H160" s="125" t="s">
        <v>423</v>
      </c>
      <c r="I160" s="12">
        <v>2178.5499999999997</v>
      </c>
      <c r="J160" s="296">
        <v>7433.2125999999989</v>
      </c>
      <c r="K160" s="12">
        <v>157401</v>
      </c>
      <c r="L160" s="157" t="s">
        <v>1390</v>
      </c>
      <c r="M160" s="400">
        <v>0.13800000000000001</v>
      </c>
      <c r="N160" s="396">
        <v>21721.338</v>
      </c>
      <c r="O160" s="401">
        <v>73.959999999999994</v>
      </c>
      <c r="P160" s="12">
        <v>1606.5101584799997</v>
      </c>
      <c r="Q160" s="400">
        <v>0.34220786030768452</v>
      </c>
      <c r="R160" s="125" t="s">
        <v>514</v>
      </c>
      <c r="S160" s="125">
        <v>12</v>
      </c>
      <c r="T160" t="s">
        <v>122</v>
      </c>
    </row>
    <row r="161" spans="1:20" x14ac:dyDescent="0.3">
      <c r="A161" s="125" t="s">
        <v>2455</v>
      </c>
      <c r="B161" s="125">
        <v>169</v>
      </c>
      <c r="C161" t="s">
        <v>102</v>
      </c>
      <c r="D161" t="s">
        <v>123</v>
      </c>
      <c r="E161" t="s">
        <v>629</v>
      </c>
      <c r="F161" t="s">
        <v>5</v>
      </c>
      <c r="G161" t="s">
        <v>422</v>
      </c>
      <c r="H161" s="125" t="s">
        <v>423</v>
      </c>
      <c r="I161" s="12">
        <v>1286.8269999999998</v>
      </c>
      <c r="J161" s="296">
        <v>4390.6537239999989</v>
      </c>
      <c r="K161" s="12">
        <v>93254</v>
      </c>
      <c r="L161" s="157" t="s">
        <v>1390</v>
      </c>
      <c r="M161" s="400">
        <v>0.13800000000000001</v>
      </c>
      <c r="N161" s="396">
        <v>12869.052000000001</v>
      </c>
      <c r="O161" s="401">
        <v>73.959999999999994</v>
      </c>
      <c r="P161" s="12">
        <v>951.79508592000002</v>
      </c>
      <c r="Q161" s="400">
        <v>0.34117926666237719</v>
      </c>
      <c r="R161" s="125" t="s">
        <v>514</v>
      </c>
      <c r="S161" s="125">
        <v>12</v>
      </c>
      <c r="T161" t="s">
        <v>123</v>
      </c>
    </row>
    <row r="162" spans="1:20" x14ac:dyDescent="0.3">
      <c r="A162" s="125" t="s">
        <v>2456</v>
      </c>
      <c r="B162" s="125">
        <v>169</v>
      </c>
      <c r="C162" t="s">
        <v>102</v>
      </c>
      <c r="D162" t="s">
        <v>124</v>
      </c>
      <c r="E162" t="s">
        <v>631</v>
      </c>
      <c r="F162" t="s">
        <v>9</v>
      </c>
      <c r="G162" t="s">
        <v>422</v>
      </c>
      <c r="H162" s="125" t="s">
        <v>423</v>
      </c>
      <c r="I162" s="12">
        <v>1564.7779999999998</v>
      </c>
      <c r="J162" s="296">
        <v>5339.0225359999995</v>
      </c>
      <c r="K162" s="12">
        <v>108618</v>
      </c>
      <c r="L162" s="157" t="s">
        <v>1390</v>
      </c>
      <c r="M162" s="400">
        <v>0.13800000000000001</v>
      </c>
      <c r="N162" s="396">
        <v>14989.284000000001</v>
      </c>
      <c r="O162" s="401">
        <v>73.959999999999994</v>
      </c>
      <c r="P162" s="12">
        <v>1108.60744464</v>
      </c>
      <c r="Q162" s="400">
        <v>0.35618929736737254</v>
      </c>
      <c r="R162" s="125" t="s">
        <v>514</v>
      </c>
      <c r="S162" s="125">
        <v>12</v>
      </c>
      <c r="T162" t="s">
        <v>124</v>
      </c>
    </row>
    <row r="163" spans="1:20" x14ac:dyDescent="0.3">
      <c r="A163" s="125" t="s">
        <v>2458</v>
      </c>
      <c r="B163" s="125">
        <v>169</v>
      </c>
      <c r="C163" t="s">
        <v>102</v>
      </c>
      <c r="D163" t="s">
        <v>128</v>
      </c>
      <c r="E163" t="s">
        <v>1077</v>
      </c>
      <c r="F163" t="s">
        <v>6</v>
      </c>
      <c r="G163" t="s">
        <v>422</v>
      </c>
      <c r="H163" s="125" t="s">
        <v>423</v>
      </c>
      <c r="I163" s="12">
        <v>1921.7079999999999</v>
      </c>
      <c r="J163" s="296">
        <v>6556.8676959999993</v>
      </c>
      <c r="K163" s="12">
        <v>145466</v>
      </c>
      <c r="L163" s="157" t="s">
        <v>1390</v>
      </c>
      <c r="M163" s="400">
        <v>0.13800000000000001</v>
      </c>
      <c r="N163" s="396">
        <v>20074.308000000001</v>
      </c>
      <c r="O163" s="401">
        <v>73.959999999999994</v>
      </c>
      <c r="P163" s="12">
        <v>1484.6958196799999</v>
      </c>
      <c r="Q163" s="400">
        <v>0.32662982435060772</v>
      </c>
      <c r="R163" s="125" t="s">
        <v>514</v>
      </c>
      <c r="S163" s="125">
        <v>12</v>
      </c>
      <c r="T163" t="s">
        <v>1385</v>
      </c>
    </row>
    <row r="164" spans="1:20" x14ac:dyDescent="0.3">
      <c r="A164" s="125" t="s">
        <v>2459</v>
      </c>
      <c r="B164" s="125">
        <v>169</v>
      </c>
      <c r="C164" t="s">
        <v>102</v>
      </c>
      <c r="D164" t="s">
        <v>130</v>
      </c>
      <c r="E164" t="s">
        <v>637</v>
      </c>
      <c r="F164" t="s">
        <v>11</v>
      </c>
      <c r="G164" t="s">
        <v>422</v>
      </c>
      <c r="H164" s="125" t="s">
        <v>423</v>
      </c>
      <c r="I164" s="12">
        <v>1852.7710000000002</v>
      </c>
      <c r="J164" s="296">
        <v>6321.6546520000002</v>
      </c>
      <c r="K164" s="12">
        <v>142410</v>
      </c>
      <c r="L164" s="157" t="s">
        <v>1390</v>
      </c>
      <c r="M164" s="400">
        <v>0.13800000000000001</v>
      </c>
      <c r="N164" s="396">
        <v>19652.580000000002</v>
      </c>
      <c r="O164" s="401">
        <v>73.959999999999994</v>
      </c>
      <c r="P164" s="12">
        <v>1453.5048167999998</v>
      </c>
      <c r="Q164" s="400">
        <v>0.32167047034028101</v>
      </c>
      <c r="R164" s="125" t="s">
        <v>514</v>
      </c>
      <c r="S164" s="125">
        <v>12</v>
      </c>
      <c r="T164" t="s">
        <v>130</v>
      </c>
    </row>
    <row r="165" spans="1:20" x14ac:dyDescent="0.3">
      <c r="A165" s="125" t="s">
        <v>2460</v>
      </c>
      <c r="B165" s="125">
        <v>169</v>
      </c>
      <c r="C165" t="s">
        <v>102</v>
      </c>
      <c r="D165" t="s">
        <v>131</v>
      </c>
      <c r="E165" t="s">
        <v>639</v>
      </c>
      <c r="F165" t="s">
        <v>11</v>
      </c>
      <c r="G165" t="s">
        <v>422</v>
      </c>
      <c r="H165" s="125" t="s">
        <v>423</v>
      </c>
      <c r="I165" s="12">
        <v>1963.1210000000003</v>
      </c>
      <c r="J165" s="296">
        <v>6698.1688520000007</v>
      </c>
      <c r="K165" s="12">
        <v>158914</v>
      </c>
      <c r="L165" s="157" t="s">
        <v>1390</v>
      </c>
      <c r="M165" s="400">
        <v>0.13800000000000001</v>
      </c>
      <c r="N165" s="396">
        <v>21930.132000000001</v>
      </c>
      <c r="O165" s="401">
        <v>73.959999999999994</v>
      </c>
      <c r="P165" s="12">
        <v>1621.9525627200001</v>
      </c>
      <c r="Q165" s="400">
        <v>0.30543221773585311</v>
      </c>
      <c r="R165" s="125" t="s">
        <v>514</v>
      </c>
      <c r="S165" s="125">
        <v>12</v>
      </c>
      <c r="T165" t="s">
        <v>131</v>
      </c>
    </row>
    <row r="166" spans="1:20" x14ac:dyDescent="0.3">
      <c r="A166" s="125" t="s">
        <v>2462</v>
      </c>
      <c r="B166" s="125">
        <v>169</v>
      </c>
      <c r="C166" t="s">
        <v>102</v>
      </c>
      <c r="D166" t="s">
        <v>135</v>
      </c>
      <c r="E166" t="s">
        <v>641</v>
      </c>
      <c r="F166" t="s">
        <v>9</v>
      </c>
      <c r="G166" t="s">
        <v>422</v>
      </c>
      <c r="H166" s="125" t="s">
        <v>423</v>
      </c>
      <c r="I166" s="12">
        <v>1876.6369999999999</v>
      </c>
      <c r="J166" s="296">
        <v>6403.0854439999994</v>
      </c>
      <c r="K166" s="12">
        <v>166394</v>
      </c>
      <c r="L166" s="157" t="s">
        <v>1390</v>
      </c>
      <c r="M166" s="400">
        <v>0.13799999999999998</v>
      </c>
      <c r="N166" s="396">
        <v>22962.371999999999</v>
      </c>
      <c r="O166" s="401">
        <v>73.959999999999994</v>
      </c>
      <c r="P166" s="12">
        <v>1698.2970331199997</v>
      </c>
      <c r="Q166" s="400">
        <v>0.27885121990010436</v>
      </c>
      <c r="R166" s="125" t="s">
        <v>514</v>
      </c>
      <c r="S166" s="125">
        <v>12</v>
      </c>
      <c r="T166" t="s">
        <v>135</v>
      </c>
    </row>
    <row r="167" spans="1:20" x14ac:dyDescent="0.3">
      <c r="A167" s="125" t="s">
        <v>2463</v>
      </c>
      <c r="B167" s="125">
        <v>169</v>
      </c>
      <c r="C167" t="s">
        <v>102</v>
      </c>
      <c r="D167" t="s">
        <v>136</v>
      </c>
      <c r="E167" t="s">
        <v>643</v>
      </c>
      <c r="F167" t="s">
        <v>9</v>
      </c>
      <c r="G167" t="s">
        <v>422</v>
      </c>
      <c r="H167" s="125" t="s">
        <v>423</v>
      </c>
      <c r="I167" s="12">
        <v>1779.4579999999999</v>
      </c>
      <c r="J167" s="296">
        <v>6071.5106959999994</v>
      </c>
      <c r="K167" s="12">
        <v>128416</v>
      </c>
      <c r="L167" s="157" t="s">
        <v>1390</v>
      </c>
      <c r="M167" s="400">
        <v>0.13800000000000001</v>
      </c>
      <c r="N167" s="396">
        <v>17721.408000000003</v>
      </c>
      <c r="O167" s="401">
        <v>73.959999999999994</v>
      </c>
      <c r="P167" s="12">
        <v>1310.67533568</v>
      </c>
      <c r="Q167" s="400">
        <v>0.34260882069867127</v>
      </c>
      <c r="R167" s="125" t="s">
        <v>514</v>
      </c>
      <c r="S167" s="125">
        <v>12</v>
      </c>
      <c r="T167" t="s">
        <v>136</v>
      </c>
    </row>
    <row r="168" spans="1:20" x14ac:dyDescent="0.3">
      <c r="A168" s="125" t="s">
        <v>2463</v>
      </c>
      <c r="B168" s="125">
        <v>169</v>
      </c>
      <c r="C168" t="s">
        <v>102</v>
      </c>
      <c r="D168" t="s">
        <v>136</v>
      </c>
      <c r="E168" t="s">
        <v>643</v>
      </c>
      <c r="F168" t="s">
        <v>9</v>
      </c>
      <c r="G168" t="s">
        <v>427</v>
      </c>
      <c r="H168" s="125" t="s">
        <v>428</v>
      </c>
      <c r="I168" s="12">
        <v>561.29499999999996</v>
      </c>
      <c r="J168" s="296">
        <v>1915.1385399999999</v>
      </c>
      <c r="K168" s="12">
        <v>0</v>
      </c>
      <c r="L168" s="157" t="s">
        <v>472</v>
      </c>
      <c r="M168" s="400" t="s">
        <v>2108</v>
      </c>
      <c r="N168" s="396">
        <v>0</v>
      </c>
      <c r="O168" s="401"/>
      <c r="P168" s="12"/>
      <c r="Q168" s="400"/>
      <c r="R168" s="125" t="s">
        <v>514</v>
      </c>
      <c r="S168" s="125">
        <v>12</v>
      </c>
      <c r="T168" t="s">
        <v>136</v>
      </c>
    </row>
    <row r="169" spans="1:20" x14ac:dyDescent="0.3">
      <c r="A169" s="125" t="s">
        <v>2464</v>
      </c>
      <c r="B169" s="125">
        <v>169</v>
      </c>
      <c r="C169" t="s">
        <v>102</v>
      </c>
      <c r="D169" t="s">
        <v>1111</v>
      </c>
      <c r="E169" t="s">
        <v>645</v>
      </c>
      <c r="F169" t="s">
        <v>9</v>
      </c>
      <c r="G169" t="s">
        <v>422</v>
      </c>
      <c r="H169" s="125" t="s">
        <v>423</v>
      </c>
      <c r="I169" s="12">
        <v>3649.8040000000001</v>
      </c>
      <c r="J169" s="296">
        <v>12453.131248</v>
      </c>
      <c r="K169" s="12">
        <v>197943</v>
      </c>
      <c r="L169" s="157" t="s">
        <v>1390</v>
      </c>
      <c r="M169" s="400">
        <v>0.13800000000000001</v>
      </c>
      <c r="N169" s="396">
        <v>27316.134000000002</v>
      </c>
      <c r="O169" s="401">
        <v>73.959999999999994</v>
      </c>
      <c r="P169" s="12">
        <v>2020.30127064</v>
      </c>
      <c r="Q169" s="400">
        <v>0.45588922824877043</v>
      </c>
      <c r="R169" s="125" t="s">
        <v>514</v>
      </c>
      <c r="S169" s="125">
        <v>12</v>
      </c>
      <c r="T169" t="s">
        <v>646</v>
      </c>
    </row>
    <row r="170" spans="1:20" x14ac:dyDescent="0.3">
      <c r="A170" s="125" t="s">
        <v>2464</v>
      </c>
      <c r="B170" s="125">
        <v>169</v>
      </c>
      <c r="C170" t="s">
        <v>102</v>
      </c>
      <c r="D170" t="s">
        <v>1111</v>
      </c>
      <c r="E170" t="s">
        <v>645</v>
      </c>
      <c r="F170" t="s">
        <v>9</v>
      </c>
      <c r="G170" t="s">
        <v>427</v>
      </c>
      <c r="H170" s="125" t="s">
        <v>428</v>
      </c>
      <c r="I170" s="12">
        <v>2060.4780000000001</v>
      </c>
      <c r="J170" s="296">
        <v>7030.3509359999998</v>
      </c>
      <c r="K170" s="12">
        <v>0</v>
      </c>
      <c r="L170" s="157" t="s">
        <v>472</v>
      </c>
      <c r="M170" s="400" t="s">
        <v>2108</v>
      </c>
      <c r="N170" s="396">
        <v>0</v>
      </c>
      <c r="O170" s="401"/>
      <c r="P170" s="12"/>
      <c r="Q170" s="400"/>
      <c r="R170" s="125" t="s">
        <v>514</v>
      </c>
      <c r="S170" s="125">
        <v>12</v>
      </c>
      <c r="T170" t="s">
        <v>646</v>
      </c>
    </row>
    <row r="171" spans="1:20" x14ac:dyDescent="0.3">
      <c r="A171" s="125" t="s">
        <v>2465</v>
      </c>
      <c r="B171" s="125">
        <v>169</v>
      </c>
      <c r="C171" t="s">
        <v>102</v>
      </c>
      <c r="D171" t="s">
        <v>140</v>
      </c>
      <c r="E171" t="s">
        <v>648</v>
      </c>
      <c r="F171" t="s">
        <v>5</v>
      </c>
      <c r="G171" t="s">
        <v>422</v>
      </c>
      <c r="H171" s="125" t="s">
        <v>423</v>
      </c>
      <c r="I171" s="12">
        <v>2472.6770000000001</v>
      </c>
      <c r="J171" s="296">
        <v>8436.773924000001</v>
      </c>
      <c r="K171" s="12">
        <v>167561</v>
      </c>
      <c r="L171" s="157" t="s">
        <v>1390</v>
      </c>
      <c r="M171" s="400">
        <v>0.13800000000000001</v>
      </c>
      <c r="N171" s="396">
        <v>23123.418000000001</v>
      </c>
      <c r="O171" s="401">
        <v>73.959999999999994</v>
      </c>
      <c r="P171" s="12">
        <v>1710.20799528</v>
      </c>
      <c r="Q171" s="400">
        <v>0.36485842724462275</v>
      </c>
      <c r="R171" s="125" t="s">
        <v>514</v>
      </c>
      <c r="S171" s="125">
        <v>12</v>
      </c>
      <c r="T171" t="s">
        <v>140</v>
      </c>
    </row>
    <row r="172" spans="1:20" x14ac:dyDescent="0.3">
      <c r="A172" s="125" t="s">
        <v>2465</v>
      </c>
      <c r="B172" s="125">
        <v>169</v>
      </c>
      <c r="C172" t="s">
        <v>102</v>
      </c>
      <c r="D172" t="s">
        <v>140</v>
      </c>
      <c r="E172" t="s">
        <v>648</v>
      </c>
      <c r="F172" t="s">
        <v>5</v>
      </c>
      <c r="G172" t="s">
        <v>427</v>
      </c>
      <c r="H172" s="125" t="s">
        <v>428</v>
      </c>
      <c r="I172" s="12">
        <v>54.957999999999998</v>
      </c>
      <c r="J172" s="296">
        <v>187.516696</v>
      </c>
      <c r="K172" s="12">
        <v>0</v>
      </c>
      <c r="L172" s="157" t="s">
        <v>472</v>
      </c>
      <c r="M172" s="400" t="s">
        <v>2108</v>
      </c>
      <c r="N172" s="396">
        <v>0</v>
      </c>
      <c r="O172" s="401"/>
      <c r="P172" s="12"/>
      <c r="Q172" s="400"/>
      <c r="R172" s="125" t="s">
        <v>514</v>
      </c>
      <c r="S172" s="125">
        <v>6</v>
      </c>
      <c r="T172" t="s">
        <v>140</v>
      </c>
    </row>
    <row r="173" spans="1:20" x14ac:dyDescent="0.3">
      <c r="A173" s="125" t="s">
        <v>2466</v>
      </c>
      <c r="B173" s="125">
        <v>169</v>
      </c>
      <c r="C173" t="s">
        <v>102</v>
      </c>
      <c r="D173" t="s">
        <v>141</v>
      </c>
      <c r="E173" t="s">
        <v>650</v>
      </c>
      <c r="F173" t="s">
        <v>9</v>
      </c>
      <c r="G173" t="s">
        <v>422</v>
      </c>
      <c r="H173" s="125" t="s">
        <v>423</v>
      </c>
      <c r="I173" s="12">
        <v>1710.6110000000001</v>
      </c>
      <c r="J173" s="296">
        <v>5836.6047319999998</v>
      </c>
      <c r="K173" s="12">
        <v>131447</v>
      </c>
      <c r="L173" s="157" t="s">
        <v>1390</v>
      </c>
      <c r="M173" s="400">
        <v>0.13800000000000001</v>
      </c>
      <c r="N173" s="396">
        <v>18139.686000000002</v>
      </c>
      <c r="O173" s="401">
        <v>73.959999999999994</v>
      </c>
      <c r="P173" s="12">
        <v>1341.6111765600001</v>
      </c>
      <c r="Q173" s="400">
        <v>0.32175886241911789</v>
      </c>
      <c r="R173" s="125" t="s">
        <v>514</v>
      </c>
      <c r="S173" s="125">
        <v>12</v>
      </c>
      <c r="T173" t="s">
        <v>141</v>
      </c>
    </row>
    <row r="174" spans="1:20" x14ac:dyDescent="0.3">
      <c r="A174" s="125" t="s">
        <v>2467</v>
      </c>
      <c r="B174" s="125">
        <v>169</v>
      </c>
      <c r="C174" t="s">
        <v>102</v>
      </c>
      <c r="D174" t="s">
        <v>142</v>
      </c>
      <c r="E174" t="s">
        <v>652</v>
      </c>
      <c r="F174" t="s">
        <v>11</v>
      </c>
      <c r="G174" t="s">
        <v>422</v>
      </c>
      <c r="H174" s="125" t="s">
        <v>423</v>
      </c>
      <c r="I174" s="12">
        <v>2859.9809999999998</v>
      </c>
      <c r="J174" s="296">
        <v>9758.2551719999992</v>
      </c>
      <c r="K174" s="12">
        <v>218048</v>
      </c>
      <c r="L174" s="157" t="s">
        <v>1390</v>
      </c>
      <c r="M174" s="400">
        <v>0.13800000000000001</v>
      </c>
      <c r="N174" s="396">
        <v>30090.624</v>
      </c>
      <c r="O174" s="401">
        <v>73.959999999999994</v>
      </c>
      <c r="P174" s="12">
        <v>2225.5025510399996</v>
      </c>
      <c r="Q174" s="400">
        <v>0.32429554043146464</v>
      </c>
      <c r="R174" s="125" t="s">
        <v>514</v>
      </c>
      <c r="S174" s="125">
        <v>12</v>
      </c>
      <c r="T174" t="s">
        <v>142</v>
      </c>
    </row>
    <row r="175" spans="1:20" x14ac:dyDescent="0.3">
      <c r="A175" s="125" t="s">
        <v>2468</v>
      </c>
      <c r="B175" s="125">
        <v>169</v>
      </c>
      <c r="C175" t="s">
        <v>102</v>
      </c>
      <c r="D175" t="s">
        <v>145</v>
      </c>
      <c r="E175" t="s">
        <v>654</v>
      </c>
      <c r="F175" t="s">
        <v>5</v>
      </c>
      <c r="G175" t="s">
        <v>422</v>
      </c>
      <c r="H175" s="125" t="s">
        <v>423</v>
      </c>
      <c r="I175" s="12">
        <v>1851.2930000000001</v>
      </c>
      <c r="J175" s="296">
        <v>6316.6117160000003</v>
      </c>
      <c r="K175" s="12">
        <v>135835</v>
      </c>
      <c r="L175" s="157" t="s">
        <v>1390</v>
      </c>
      <c r="M175" s="400">
        <v>0.13800000000000001</v>
      </c>
      <c r="N175" s="396">
        <v>18745.230000000003</v>
      </c>
      <c r="O175" s="401">
        <v>73.959999999999994</v>
      </c>
      <c r="P175" s="12">
        <v>1386.3972108000003</v>
      </c>
      <c r="Q175" s="400">
        <v>0.336971683783021</v>
      </c>
      <c r="R175" s="125" t="s">
        <v>514</v>
      </c>
      <c r="S175" s="125">
        <v>12</v>
      </c>
      <c r="T175" t="s">
        <v>145</v>
      </c>
    </row>
    <row r="176" spans="1:20" x14ac:dyDescent="0.3">
      <c r="A176" s="125" t="s">
        <v>2469</v>
      </c>
      <c r="B176" s="125">
        <v>169</v>
      </c>
      <c r="C176" t="s">
        <v>102</v>
      </c>
      <c r="D176" t="s">
        <v>146</v>
      </c>
      <c r="E176" t="s">
        <v>656</v>
      </c>
      <c r="F176" t="s">
        <v>11</v>
      </c>
      <c r="G176" t="s">
        <v>422</v>
      </c>
      <c r="H176" s="125" t="s">
        <v>423</v>
      </c>
      <c r="I176" s="12">
        <v>1633.6879999999999</v>
      </c>
      <c r="J176" s="296">
        <v>5574.1434559999998</v>
      </c>
      <c r="K176" s="12">
        <v>145776</v>
      </c>
      <c r="L176" s="157" t="s">
        <v>1390</v>
      </c>
      <c r="M176" s="400">
        <v>0.13800000000000001</v>
      </c>
      <c r="N176" s="396">
        <v>20117.088000000003</v>
      </c>
      <c r="O176" s="401">
        <v>73.959999999999994</v>
      </c>
      <c r="P176" s="12">
        <v>1487.85982848</v>
      </c>
      <c r="Q176" s="400">
        <v>0.27708500633888955</v>
      </c>
      <c r="R176" s="125" t="s">
        <v>514</v>
      </c>
      <c r="S176" s="125">
        <v>12</v>
      </c>
      <c r="T176" t="s">
        <v>657</v>
      </c>
    </row>
    <row r="177" spans="1:20" x14ac:dyDescent="0.3">
      <c r="A177" s="125" t="s">
        <v>2471</v>
      </c>
      <c r="B177" s="125">
        <v>169</v>
      </c>
      <c r="C177" t="s">
        <v>102</v>
      </c>
      <c r="D177" t="s">
        <v>147</v>
      </c>
      <c r="E177" t="s">
        <v>659</v>
      </c>
      <c r="F177" t="s">
        <v>5</v>
      </c>
      <c r="G177" t="s">
        <v>422</v>
      </c>
      <c r="H177" s="125" t="s">
        <v>423</v>
      </c>
      <c r="I177" s="12">
        <v>3563.7950000000005</v>
      </c>
      <c r="J177" s="296">
        <v>12159.668540000002</v>
      </c>
      <c r="K177" s="12">
        <v>246063</v>
      </c>
      <c r="L177" s="157" t="s">
        <v>1390</v>
      </c>
      <c r="M177" s="400">
        <v>0.13800000000000001</v>
      </c>
      <c r="N177" s="396">
        <v>33956.694000000003</v>
      </c>
      <c r="O177" s="401">
        <v>73.959999999999994</v>
      </c>
      <c r="P177" s="12">
        <v>2511.4370882399999</v>
      </c>
      <c r="Q177" s="400">
        <v>0.35809341568999625</v>
      </c>
      <c r="R177" s="125" t="s">
        <v>514</v>
      </c>
      <c r="S177" s="125">
        <v>12</v>
      </c>
      <c r="T177" t="s">
        <v>147</v>
      </c>
    </row>
    <row r="178" spans="1:20" x14ac:dyDescent="0.3">
      <c r="A178" s="125" t="s">
        <v>2472</v>
      </c>
      <c r="B178" s="125">
        <v>169</v>
      </c>
      <c r="C178" t="s">
        <v>102</v>
      </c>
      <c r="D178" t="s">
        <v>149</v>
      </c>
      <c r="E178" t="s">
        <v>661</v>
      </c>
      <c r="F178" t="s">
        <v>6</v>
      </c>
      <c r="G178" t="s">
        <v>422</v>
      </c>
      <c r="H178" s="125" t="s">
        <v>423</v>
      </c>
      <c r="I178" s="12">
        <v>3271.28</v>
      </c>
      <c r="J178" s="296">
        <v>11161.60736</v>
      </c>
      <c r="K178" s="12">
        <v>227196</v>
      </c>
      <c r="L178" s="157" t="s">
        <v>1390</v>
      </c>
      <c r="M178" s="400">
        <v>0.13800000000000001</v>
      </c>
      <c r="N178" s="396">
        <v>31353.048000000003</v>
      </c>
      <c r="O178" s="401">
        <v>73.959999999999994</v>
      </c>
      <c r="P178" s="12">
        <v>2318.8714300799998</v>
      </c>
      <c r="Q178" s="400">
        <v>0.35599752087899073</v>
      </c>
      <c r="R178" s="125" t="s">
        <v>514</v>
      </c>
      <c r="S178" s="125">
        <v>12</v>
      </c>
      <c r="T178" t="s">
        <v>149</v>
      </c>
    </row>
    <row r="179" spans="1:20" x14ac:dyDescent="0.3">
      <c r="A179" s="125" t="s">
        <v>2473</v>
      </c>
      <c r="B179" s="125">
        <v>169</v>
      </c>
      <c r="C179" t="s">
        <v>102</v>
      </c>
      <c r="D179" t="s">
        <v>150</v>
      </c>
      <c r="E179" t="s">
        <v>663</v>
      </c>
      <c r="F179" t="s">
        <v>9</v>
      </c>
      <c r="G179" t="s">
        <v>422</v>
      </c>
      <c r="H179" s="125" t="s">
        <v>423</v>
      </c>
      <c r="I179" s="12">
        <v>3270.3009999999995</v>
      </c>
      <c r="J179" s="296">
        <v>11158.267011999998</v>
      </c>
      <c r="K179" s="12">
        <v>256658</v>
      </c>
      <c r="L179" s="157" t="s">
        <v>1390</v>
      </c>
      <c r="M179" s="400">
        <v>0.13800000000000001</v>
      </c>
      <c r="N179" s="396">
        <v>35418.804000000004</v>
      </c>
      <c r="O179" s="401">
        <v>73.959999999999994</v>
      </c>
      <c r="P179" s="12">
        <v>2619.5747438400003</v>
      </c>
      <c r="Q179" s="400">
        <v>0.31503793894339283</v>
      </c>
      <c r="R179" s="125" t="s">
        <v>514</v>
      </c>
      <c r="S179" s="125">
        <v>12</v>
      </c>
      <c r="T179" t="s">
        <v>150</v>
      </c>
    </row>
    <row r="180" spans="1:20" x14ac:dyDescent="0.3">
      <c r="A180" s="125" t="s">
        <v>2473</v>
      </c>
      <c r="B180" s="125">
        <v>169</v>
      </c>
      <c r="C180" t="s">
        <v>102</v>
      </c>
      <c r="D180" t="s">
        <v>150</v>
      </c>
      <c r="E180" t="s">
        <v>663</v>
      </c>
      <c r="F180" t="s">
        <v>9</v>
      </c>
      <c r="G180" t="s">
        <v>427</v>
      </c>
      <c r="H180" s="125" t="s">
        <v>428</v>
      </c>
      <c r="I180" s="12">
        <v>445.88799999999998</v>
      </c>
      <c r="J180" s="296">
        <v>1521.3698559999998</v>
      </c>
      <c r="K180" s="12">
        <v>0</v>
      </c>
      <c r="L180" s="157" t="s">
        <v>472</v>
      </c>
      <c r="M180" s="400" t="s">
        <v>2108</v>
      </c>
      <c r="N180" s="396">
        <v>0</v>
      </c>
      <c r="O180" s="401"/>
      <c r="P180" s="12"/>
      <c r="Q180" s="400"/>
      <c r="R180" s="125" t="s">
        <v>514</v>
      </c>
      <c r="S180" s="125">
        <v>12</v>
      </c>
      <c r="T180" t="s">
        <v>150</v>
      </c>
    </row>
    <row r="181" spans="1:20" x14ac:dyDescent="0.3">
      <c r="A181" s="125" t="s">
        <v>2474</v>
      </c>
      <c r="B181" s="125">
        <v>169</v>
      </c>
      <c r="C181" t="s">
        <v>102</v>
      </c>
      <c r="D181" t="s">
        <v>394</v>
      </c>
      <c r="E181" t="s">
        <v>665</v>
      </c>
      <c r="F181" t="s">
        <v>9</v>
      </c>
      <c r="G181" t="s">
        <v>422</v>
      </c>
      <c r="H181" s="125" t="s">
        <v>423</v>
      </c>
      <c r="I181" s="12">
        <v>1545.2649999999999</v>
      </c>
      <c r="J181" s="296">
        <v>5272.4441799999995</v>
      </c>
      <c r="K181" s="12">
        <v>109532</v>
      </c>
      <c r="L181" s="157" t="s">
        <v>1390</v>
      </c>
      <c r="M181" s="400">
        <v>0.13800000000000004</v>
      </c>
      <c r="N181" s="396">
        <v>15115.416000000003</v>
      </c>
      <c r="O181" s="401">
        <v>73.959999999999994</v>
      </c>
      <c r="P181" s="12">
        <v>1117.9361673600001</v>
      </c>
      <c r="Q181" s="400">
        <v>0.3488123767152686</v>
      </c>
      <c r="R181" s="125" t="s">
        <v>514</v>
      </c>
      <c r="S181" s="125">
        <v>12</v>
      </c>
      <c r="T181" t="s">
        <v>394</v>
      </c>
    </row>
    <row r="182" spans="1:20" x14ac:dyDescent="0.3">
      <c r="A182" s="125" t="s">
        <v>2475</v>
      </c>
      <c r="B182" s="125">
        <v>169</v>
      </c>
      <c r="C182" t="s">
        <v>102</v>
      </c>
      <c r="D182" t="s">
        <v>383</v>
      </c>
      <c r="E182" t="s">
        <v>667</v>
      </c>
      <c r="F182" t="s">
        <v>13</v>
      </c>
      <c r="G182" t="s">
        <v>422</v>
      </c>
      <c r="H182" s="125" t="s">
        <v>423</v>
      </c>
      <c r="I182" s="12">
        <v>6506.5649999999996</v>
      </c>
      <c r="J182" s="296">
        <v>22200.39978</v>
      </c>
      <c r="K182" s="12">
        <v>422118</v>
      </c>
      <c r="L182" s="157" t="s">
        <v>1390</v>
      </c>
      <c r="M182" s="400">
        <v>0.13800000000000001</v>
      </c>
      <c r="N182" s="396">
        <v>58252.284</v>
      </c>
      <c r="O182" s="401">
        <v>73.959999999999994</v>
      </c>
      <c r="P182" s="12">
        <v>4308.3389246400002</v>
      </c>
      <c r="Q182" s="400">
        <v>0.38110779965297154</v>
      </c>
      <c r="R182" s="125" t="s">
        <v>514</v>
      </c>
      <c r="S182" s="125">
        <v>12</v>
      </c>
      <c r="T182" t="s">
        <v>383</v>
      </c>
    </row>
    <row r="183" spans="1:20" x14ac:dyDescent="0.3">
      <c r="A183" s="125" t="s">
        <v>2476</v>
      </c>
      <c r="B183" s="125">
        <v>169</v>
      </c>
      <c r="C183" t="s">
        <v>102</v>
      </c>
      <c r="D183" t="s">
        <v>105</v>
      </c>
      <c r="E183" t="s">
        <v>669</v>
      </c>
      <c r="F183" t="s">
        <v>14</v>
      </c>
      <c r="G183" t="s">
        <v>422</v>
      </c>
      <c r="H183" s="125" t="s">
        <v>423</v>
      </c>
      <c r="I183" s="12">
        <v>400.1</v>
      </c>
      <c r="J183" s="296">
        <v>1365.1412</v>
      </c>
      <c r="K183" s="12">
        <v>35912</v>
      </c>
      <c r="L183" s="157" t="s">
        <v>1390</v>
      </c>
      <c r="M183" s="400">
        <v>0.13799999999999998</v>
      </c>
      <c r="N183" s="396">
        <v>4955.8559999999998</v>
      </c>
      <c r="O183" s="401">
        <v>73.959999999999994</v>
      </c>
      <c r="P183" s="12">
        <v>366.53510975999995</v>
      </c>
      <c r="Q183" s="400">
        <v>0.27546022321875374</v>
      </c>
      <c r="R183" s="125" t="s">
        <v>514</v>
      </c>
      <c r="S183" s="125">
        <v>12</v>
      </c>
      <c r="T183" t="s">
        <v>105</v>
      </c>
    </row>
    <row r="184" spans="1:20" x14ac:dyDescent="0.3">
      <c r="A184" s="125" t="s">
        <v>2402</v>
      </c>
      <c r="B184" s="125">
        <v>169</v>
      </c>
      <c r="C184" t="s">
        <v>102</v>
      </c>
      <c r="D184" t="s">
        <v>108</v>
      </c>
      <c r="E184" t="s">
        <v>671</v>
      </c>
      <c r="F184" t="s">
        <v>9</v>
      </c>
      <c r="G184" t="s">
        <v>422</v>
      </c>
      <c r="H184" s="125" t="s">
        <v>423</v>
      </c>
      <c r="I184" s="12">
        <v>1221.0740000000001</v>
      </c>
      <c r="J184" s="296">
        <v>4166.3044879999998</v>
      </c>
      <c r="K184" s="12">
        <v>91576</v>
      </c>
      <c r="L184" s="157" t="s">
        <v>1390</v>
      </c>
      <c r="M184" s="400">
        <v>0.13800000000000001</v>
      </c>
      <c r="N184" s="396">
        <v>12637.488000000001</v>
      </c>
      <c r="O184" s="401">
        <v>73.959999999999994</v>
      </c>
      <c r="P184" s="12">
        <v>934.66861247999998</v>
      </c>
      <c r="Q184" s="400">
        <v>0.32967821516427942</v>
      </c>
      <c r="R184" s="125" t="s">
        <v>514</v>
      </c>
      <c r="S184" s="125">
        <v>12</v>
      </c>
      <c r="T184" t="s">
        <v>108</v>
      </c>
    </row>
    <row r="185" spans="1:20" x14ac:dyDescent="0.3">
      <c r="A185" s="125" t="s">
        <v>2477</v>
      </c>
      <c r="B185" s="125">
        <v>169</v>
      </c>
      <c r="C185" t="s">
        <v>102</v>
      </c>
      <c r="D185" t="s">
        <v>113</v>
      </c>
      <c r="E185" t="s">
        <v>673</v>
      </c>
      <c r="F185" t="s">
        <v>9</v>
      </c>
      <c r="G185" t="s">
        <v>422</v>
      </c>
      <c r="H185" s="125" t="s">
        <v>423</v>
      </c>
      <c r="I185" s="12">
        <v>779.87100000000021</v>
      </c>
      <c r="J185" s="296">
        <v>2660.9198520000004</v>
      </c>
      <c r="K185" s="12">
        <v>50916</v>
      </c>
      <c r="L185" s="157" t="s">
        <v>1390</v>
      </c>
      <c r="M185" s="400">
        <v>0.13799999999999998</v>
      </c>
      <c r="N185" s="396">
        <v>7026.4079999999994</v>
      </c>
      <c r="O185" s="401">
        <v>73.959999999999994</v>
      </c>
      <c r="P185" s="12">
        <v>519.67313567999986</v>
      </c>
      <c r="Q185" s="400">
        <v>0.37870272435076369</v>
      </c>
      <c r="R185" s="125" t="s">
        <v>514</v>
      </c>
      <c r="S185" s="125">
        <v>12</v>
      </c>
      <c r="T185" t="s">
        <v>113</v>
      </c>
    </row>
    <row r="186" spans="1:20" x14ac:dyDescent="0.3">
      <c r="A186" s="125" t="s">
        <v>2478</v>
      </c>
      <c r="B186" s="125">
        <v>169</v>
      </c>
      <c r="C186" t="s">
        <v>102</v>
      </c>
      <c r="D186" t="s">
        <v>114</v>
      </c>
      <c r="E186" t="s">
        <v>675</v>
      </c>
      <c r="F186" t="s">
        <v>14</v>
      </c>
      <c r="G186" t="s">
        <v>422</v>
      </c>
      <c r="H186" s="125" t="s">
        <v>423</v>
      </c>
      <c r="I186" s="12">
        <v>611.70799999999997</v>
      </c>
      <c r="J186" s="296">
        <v>2087.147696</v>
      </c>
      <c r="K186" s="12">
        <v>47295</v>
      </c>
      <c r="L186" s="157" t="s">
        <v>1390</v>
      </c>
      <c r="M186" s="400">
        <v>0.13800000000000001</v>
      </c>
      <c r="N186" s="396">
        <v>6526.7100000000009</v>
      </c>
      <c r="O186" s="401">
        <v>73.959999999999994</v>
      </c>
      <c r="P186" s="12">
        <v>482.71547160000006</v>
      </c>
      <c r="Q186" s="400">
        <v>0.31978557282306086</v>
      </c>
      <c r="R186" s="125" t="s">
        <v>514</v>
      </c>
      <c r="S186" s="125">
        <v>12</v>
      </c>
      <c r="T186" t="s">
        <v>114</v>
      </c>
    </row>
    <row r="187" spans="1:20" x14ac:dyDescent="0.3">
      <c r="A187" s="125" t="s">
        <v>2479</v>
      </c>
      <c r="B187" s="125">
        <v>169</v>
      </c>
      <c r="C187" t="s">
        <v>102</v>
      </c>
      <c r="D187" t="s">
        <v>115</v>
      </c>
      <c r="E187" t="s">
        <v>677</v>
      </c>
      <c r="F187" t="s">
        <v>14</v>
      </c>
      <c r="G187" t="s">
        <v>422</v>
      </c>
      <c r="H187" s="125" t="s">
        <v>423</v>
      </c>
      <c r="I187" s="12">
        <v>576.3370000000001</v>
      </c>
      <c r="J187" s="296">
        <v>1966.4618440000004</v>
      </c>
      <c r="K187" s="12">
        <v>43774</v>
      </c>
      <c r="L187" s="157" t="s">
        <v>1390</v>
      </c>
      <c r="M187" s="400">
        <v>0.13800000000000001</v>
      </c>
      <c r="N187" s="396">
        <v>6040.8119999999999</v>
      </c>
      <c r="O187" s="401">
        <v>73.959999999999994</v>
      </c>
      <c r="P187" s="12">
        <v>446.77845551999997</v>
      </c>
      <c r="Q187" s="400">
        <v>0.32552938975753598</v>
      </c>
      <c r="R187" s="125" t="s">
        <v>514</v>
      </c>
      <c r="S187" s="125">
        <v>12</v>
      </c>
      <c r="T187" t="s">
        <v>115</v>
      </c>
    </row>
    <row r="188" spans="1:20" x14ac:dyDescent="0.3">
      <c r="A188" s="125" t="s">
        <v>2480</v>
      </c>
      <c r="B188" s="125">
        <v>169</v>
      </c>
      <c r="C188" t="s">
        <v>102</v>
      </c>
      <c r="D188" t="s">
        <v>117</v>
      </c>
      <c r="E188" t="s">
        <v>679</v>
      </c>
      <c r="F188" t="s">
        <v>14</v>
      </c>
      <c r="G188" t="s">
        <v>422</v>
      </c>
      <c r="H188" s="125" t="s">
        <v>423</v>
      </c>
      <c r="I188" s="12">
        <v>1106.171</v>
      </c>
      <c r="J188" s="296">
        <v>3774.2554519999999</v>
      </c>
      <c r="K188" s="12">
        <v>83191</v>
      </c>
      <c r="L188" s="157" t="s">
        <v>1390</v>
      </c>
      <c r="M188" s="400">
        <v>0.13800000000000001</v>
      </c>
      <c r="N188" s="396">
        <v>11480.358</v>
      </c>
      <c r="O188" s="401">
        <v>73.959999999999994</v>
      </c>
      <c r="P188" s="12">
        <v>849.08727767999994</v>
      </c>
      <c r="Q188" s="400">
        <v>0.3287576443173636</v>
      </c>
      <c r="R188" s="125" t="s">
        <v>514</v>
      </c>
      <c r="S188" s="125">
        <v>12</v>
      </c>
      <c r="T188" t="s">
        <v>117</v>
      </c>
    </row>
    <row r="189" spans="1:20" x14ac:dyDescent="0.3">
      <c r="A189" s="125" t="s">
        <v>2481</v>
      </c>
      <c r="B189" s="125">
        <v>169</v>
      </c>
      <c r="C189" t="s">
        <v>102</v>
      </c>
      <c r="D189" t="s">
        <v>118</v>
      </c>
      <c r="E189" t="s">
        <v>681</v>
      </c>
      <c r="F189" t="s">
        <v>14</v>
      </c>
      <c r="G189" t="s">
        <v>422</v>
      </c>
      <c r="H189" s="125" t="s">
        <v>423</v>
      </c>
      <c r="I189" s="12">
        <v>670.65600000000006</v>
      </c>
      <c r="J189" s="296">
        <v>2288.278272</v>
      </c>
      <c r="K189" s="12">
        <v>53624</v>
      </c>
      <c r="L189" s="157" t="s">
        <v>1390</v>
      </c>
      <c r="M189" s="400">
        <v>0.13800000000000001</v>
      </c>
      <c r="N189" s="396">
        <v>7400.112000000001</v>
      </c>
      <c r="O189" s="401">
        <v>73.959999999999994</v>
      </c>
      <c r="P189" s="12">
        <v>547.31228352000005</v>
      </c>
      <c r="Q189" s="400">
        <v>0.30922211339504047</v>
      </c>
      <c r="R189" s="125" t="s">
        <v>514</v>
      </c>
      <c r="S189" s="125">
        <v>12</v>
      </c>
      <c r="T189" t="s">
        <v>118</v>
      </c>
    </row>
    <row r="190" spans="1:20" x14ac:dyDescent="0.3">
      <c r="A190" s="125" t="s">
        <v>2481</v>
      </c>
      <c r="B190" s="125">
        <v>169</v>
      </c>
      <c r="C190" t="s">
        <v>102</v>
      </c>
      <c r="D190" t="s">
        <v>118</v>
      </c>
      <c r="E190" t="s">
        <v>681</v>
      </c>
      <c r="F190" t="s">
        <v>14</v>
      </c>
      <c r="G190" t="s">
        <v>1019</v>
      </c>
      <c r="H190" s="125" t="s">
        <v>1020</v>
      </c>
      <c r="I190" s="12">
        <v>6.6360000000000001</v>
      </c>
      <c r="J190" s="296">
        <v>22.642032</v>
      </c>
      <c r="K190" s="12">
        <v>0</v>
      </c>
      <c r="L190" s="157" t="s">
        <v>472</v>
      </c>
      <c r="M190" s="400"/>
      <c r="N190" s="396">
        <v>0</v>
      </c>
      <c r="O190" s="401"/>
      <c r="P190" s="12"/>
      <c r="Q190" s="400"/>
      <c r="R190" s="125" t="s">
        <v>514</v>
      </c>
      <c r="S190" s="125">
        <v>12</v>
      </c>
      <c r="T190" t="s">
        <v>118</v>
      </c>
    </row>
    <row r="191" spans="1:20" x14ac:dyDescent="0.3">
      <c r="A191" s="125" t="s">
        <v>2482</v>
      </c>
      <c r="B191" s="125">
        <v>169</v>
      </c>
      <c r="C191" t="s">
        <v>102</v>
      </c>
      <c r="D191" t="s">
        <v>125</v>
      </c>
      <c r="E191" t="s">
        <v>683</v>
      </c>
      <c r="F191" t="s">
        <v>9</v>
      </c>
      <c r="G191" t="s">
        <v>422</v>
      </c>
      <c r="H191" s="125" t="s">
        <v>423</v>
      </c>
      <c r="I191" s="12">
        <v>920.31899999999996</v>
      </c>
      <c r="J191" s="296">
        <v>3140.128428</v>
      </c>
      <c r="K191" s="12">
        <v>57513</v>
      </c>
      <c r="L191" s="157" t="s">
        <v>1390</v>
      </c>
      <c r="M191" s="400">
        <v>0.13800000000000001</v>
      </c>
      <c r="N191" s="396">
        <v>7936.7939999999999</v>
      </c>
      <c r="O191" s="401">
        <v>73.959999999999994</v>
      </c>
      <c r="P191" s="12">
        <v>587.00528423999992</v>
      </c>
      <c r="Q191" s="400">
        <v>0.39564192141058468</v>
      </c>
      <c r="R191" s="125" t="s">
        <v>514</v>
      </c>
      <c r="S191" s="125">
        <v>12</v>
      </c>
      <c r="T191" t="s">
        <v>125</v>
      </c>
    </row>
    <row r="192" spans="1:20" x14ac:dyDescent="0.3">
      <c r="A192" s="125" t="s">
        <v>2482</v>
      </c>
      <c r="B192" s="125">
        <v>169</v>
      </c>
      <c r="C192" t="s">
        <v>102</v>
      </c>
      <c r="D192" t="s">
        <v>125</v>
      </c>
      <c r="E192" t="s">
        <v>683</v>
      </c>
      <c r="F192" t="s">
        <v>9</v>
      </c>
      <c r="G192" t="s">
        <v>427</v>
      </c>
      <c r="H192" s="125" t="s">
        <v>428</v>
      </c>
      <c r="I192" s="12">
        <v>4.2400000000000011</v>
      </c>
      <c r="J192" s="296">
        <v>14.466880000000003</v>
      </c>
      <c r="K192" s="12">
        <v>0</v>
      </c>
      <c r="L192" s="157" t="s">
        <v>472</v>
      </c>
      <c r="M192" s="400" t="s">
        <v>2108</v>
      </c>
      <c r="N192" s="396">
        <v>0</v>
      </c>
      <c r="O192" s="401"/>
      <c r="P192" s="12"/>
      <c r="Q192" s="400"/>
      <c r="R192" s="125" t="s">
        <v>514</v>
      </c>
      <c r="S192" s="125">
        <v>7</v>
      </c>
      <c r="T192" t="s">
        <v>125</v>
      </c>
    </row>
    <row r="193" spans="1:20" x14ac:dyDescent="0.3">
      <c r="A193" s="125" t="s">
        <v>2483</v>
      </c>
      <c r="B193" s="125">
        <v>169</v>
      </c>
      <c r="C193" t="s">
        <v>102</v>
      </c>
      <c r="D193" t="s">
        <v>126</v>
      </c>
      <c r="E193" t="s">
        <v>685</v>
      </c>
      <c r="F193" t="s">
        <v>14</v>
      </c>
      <c r="G193" t="s">
        <v>422</v>
      </c>
      <c r="H193" s="125" t="s">
        <v>423</v>
      </c>
      <c r="I193" s="12">
        <v>768.32300000000009</v>
      </c>
      <c r="J193" s="296">
        <v>2621.5180760000003</v>
      </c>
      <c r="K193" s="12">
        <v>62921</v>
      </c>
      <c r="L193" s="157" t="s">
        <v>1390</v>
      </c>
      <c r="M193" s="400">
        <v>0.13800000000000004</v>
      </c>
      <c r="N193" s="396">
        <v>8683.0980000000018</v>
      </c>
      <c r="O193" s="401">
        <v>73.959999999999994</v>
      </c>
      <c r="P193" s="12">
        <v>642.20192808000013</v>
      </c>
      <c r="Q193" s="400">
        <v>0.30191045592252902</v>
      </c>
      <c r="R193" s="125" t="s">
        <v>514</v>
      </c>
      <c r="S193" s="125">
        <v>12</v>
      </c>
      <c r="T193" t="s">
        <v>126</v>
      </c>
    </row>
    <row r="194" spans="1:20" x14ac:dyDescent="0.3">
      <c r="A194" s="125" t="s">
        <v>2485</v>
      </c>
      <c r="B194" s="125">
        <v>169</v>
      </c>
      <c r="C194" t="s">
        <v>102</v>
      </c>
      <c r="D194" t="s">
        <v>132</v>
      </c>
      <c r="E194" t="s">
        <v>687</v>
      </c>
      <c r="F194" t="s">
        <v>14</v>
      </c>
      <c r="G194" t="s">
        <v>422</v>
      </c>
      <c r="H194" s="125" t="s">
        <v>423</v>
      </c>
      <c r="I194" s="12">
        <v>1070.9169999999999</v>
      </c>
      <c r="J194" s="296">
        <v>3653.9688039999996</v>
      </c>
      <c r="K194" s="12">
        <v>91659</v>
      </c>
      <c r="L194" s="157" t="s">
        <v>1390</v>
      </c>
      <c r="M194" s="400">
        <v>0.13800000000000001</v>
      </c>
      <c r="N194" s="396">
        <v>12648.942000000001</v>
      </c>
      <c r="O194" s="401">
        <v>73.959999999999994</v>
      </c>
      <c r="P194" s="12">
        <v>935.51575031999994</v>
      </c>
      <c r="Q194" s="400">
        <v>0.288875449345882</v>
      </c>
      <c r="R194" s="125" t="s">
        <v>514</v>
      </c>
      <c r="S194" s="125">
        <v>12</v>
      </c>
      <c r="T194" t="s">
        <v>132</v>
      </c>
    </row>
    <row r="195" spans="1:20" x14ac:dyDescent="0.3">
      <c r="A195" s="125" t="s">
        <v>2486</v>
      </c>
      <c r="B195" s="125">
        <v>169</v>
      </c>
      <c r="C195" t="s">
        <v>102</v>
      </c>
      <c r="D195" t="s">
        <v>134</v>
      </c>
      <c r="E195" t="s">
        <v>689</v>
      </c>
      <c r="F195" t="s">
        <v>8</v>
      </c>
      <c r="G195" t="s">
        <v>422</v>
      </c>
      <c r="H195" s="125" t="s">
        <v>423</v>
      </c>
      <c r="I195" s="12">
        <v>808.80499999999995</v>
      </c>
      <c r="J195" s="296">
        <v>2759.64266</v>
      </c>
      <c r="K195" s="12">
        <v>58285</v>
      </c>
      <c r="L195" s="157" t="s">
        <v>1390</v>
      </c>
      <c r="M195" s="400">
        <v>0.13800000000000001</v>
      </c>
      <c r="N195" s="396">
        <v>8043.3300000000008</v>
      </c>
      <c r="O195" s="401">
        <v>73.959999999999994</v>
      </c>
      <c r="P195" s="12">
        <v>594.88468680000005</v>
      </c>
      <c r="Q195" s="400">
        <v>0.34309703319396317</v>
      </c>
      <c r="R195" s="125" t="s">
        <v>514</v>
      </c>
      <c r="S195" s="125">
        <v>12</v>
      </c>
      <c r="T195" t="s">
        <v>134</v>
      </c>
    </row>
    <row r="196" spans="1:20" x14ac:dyDescent="0.3">
      <c r="A196" s="125" t="s">
        <v>2488</v>
      </c>
      <c r="B196" s="125">
        <v>169</v>
      </c>
      <c r="C196" t="s">
        <v>102</v>
      </c>
      <c r="D196" t="s">
        <v>137</v>
      </c>
      <c r="E196" t="s">
        <v>691</v>
      </c>
      <c r="F196" t="s">
        <v>9</v>
      </c>
      <c r="G196" t="s">
        <v>422</v>
      </c>
      <c r="H196" s="125" t="s">
        <v>423</v>
      </c>
      <c r="I196" s="12">
        <v>951.29900000000021</v>
      </c>
      <c r="J196" s="296">
        <v>3245.8321880000008</v>
      </c>
      <c r="K196" s="12">
        <v>73511</v>
      </c>
      <c r="L196" s="157" t="s">
        <v>1390</v>
      </c>
      <c r="M196" s="400">
        <v>0.13800000000000001</v>
      </c>
      <c r="N196" s="396">
        <v>10144.518</v>
      </c>
      <c r="O196" s="401">
        <v>73.959999999999994</v>
      </c>
      <c r="P196" s="12">
        <v>750.28855127999987</v>
      </c>
      <c r="Q196" s="400">
        <v>0.31995923197139586</v>
      </c>
      <c r="R196" s="125" t="s">
        <v>514</v>
      </c>
      <c r="S196" s="125">
        <v>12</v>
      </c>
      <c r="T196" t="s">
        <v>137</v>
      </c>
    </row>
    <row r="197" spans="1:20" x14ac:dyDescent="0.3">
      <c r="A197" s="125" t="s">
        <v>2489</v>
      </c>
      <c r="B197" s="125">
        <v>169</v>
      </c>
      <c r="C197" t="s">
        <v>102</v>
      </c>
      <c r="D197" t="s">
        <v>143</v>
      </c>
      <c r="E197" t="s">
        <v>693</v>
      </c>
      <c r="F197" t="s">
        <v>14</v>
      </c>
      <c r="G197" t="s">
        <v>422</v>
      </c>
      <c r="H197" s="125" t="s">
        <v>423</v>
      </c>
      <c r="I197" s="12">
        <v>434.02799999999996</v>
      </c>
      <c r="J197" s="296">
        <v>1480.9035359999998</v>
      </c>
      <c r="K197" s="12">
        <v>34751</v>
      </c>
      <c r="L197" s="157" t="s">
        <v>1390</v>
      </c>
      <c r="M197" s="400">
        <v>0.13800000000000001</v>
      </c>
      <c r="N197" s="396">
        <v>4795.6379999999999</v>
      </c>
      <c r="O197" s="401">
        <v>73.959999999999994</v>
      </c>
      <c r="P197" s="12">
        <v>354.68538647999998</v>
      </c>
      <c r="Q197" s="400">
        <v>0.30880219399379183</v>
      </c>
      <c r="R197" s="125" t="s">
        <v>514</v>
      </c>
      <c r="S197" s="125">
        <v>12</v>
      </c>
      <c r="T197" t="s">
        <v>143</v>
      </c>
    </row>
    <row r="198" spans="1:20" x14ac:dyDescent="0.3">
      <c r="A198" s="125" t="s">
        <v>2490</v>
      </c>
      <c r="B198" s="125">
        <v>169</v>
      </c>
      <c r="C198" t="s">
        <v>102</v>
      </c>
      <c r="D198" t="s">
        <v>144</v>
      </c>
      <c r="E198" t="s">
        <v>695</v>
      </c>
      <c r="F198" t="s">
        <v>5</v>
      </c>
      <c r="G198" t="s">
        <v>422</v>
      </c>
      <c r="H198" s="125" t="s">
        <v>423</v>
      </c>
      <c r="I198" s="12">
        <v>816.60300000000007</v>
      </c>
      <c r="J198" s="296">
        <v>2786.2494360000001</v>
      </c>
      <c r="K198" s="12">
        <v>63577</v>
      </c>
      <c r="L198" s="157" t="s">
        <v>1390</v>
      </c>
      <c r="M198" s="400">
        <v>0.13800000000000001</v>
      </c>
      <c r="N198" s="396">
        <v>8773.6260000000002</v>
      </c>
      <c r="O198" s="401">
        <v>73.959999999999994</v>
      </c>
      <c r="P198" s="12">
        <v>648.89737895999997</v>
      </c>
      <c r="Q198" s="400">
        <v>0.31757102889956784</v>
      </c>
      <c r="R198" s="125" t="s">
        <v>514</v>
      </c>
      <c r="S198" s="125">
        <v>12</v>
      </c>
      <c r="T198" t="s">
        <v>144</v>
      </c>
    </row>
    <row r="199" spans="1:20" x14ac:dyDescent="0.3">
      <c r="A199" s="125" t="s">
        <v>2490</v>
      </c>
      <c r="B199" s="125">
        <v>169</v>
      </c>
      <c r="C199" t="s">
        <v>102</v>
      </c>
      <c r="D199" t="s">
        <v>144</v>
      </c>
      <c r="E199" t="s">
        <v>695</v>
      </c>
      <c r="F199" t="s">
        <v>5</v>
      </c>
      <c r="G199" t="s">
        <v>427</v>
      </c>
      <c r="H199" s="125" t="s">
        <v>428</v>
      </c>
      <c r="I199" s="12">
        <v>292.81799999999998</v>
      </c>
      <c r="J199" s="296">
        <v>999.09501599999987</v>
      </c>
      <c r="K199" s="12">
        <v>0</v>
      </c>
      <c r="L199" s="157" t="s">
        <v>472</v>
      </c>
      <c r="M199" s="400" t="s">
        <v>2108</v>
      </c>
      <c r="N199" s="396">
        <v>0</v>
      </c>
      <c r="O199" s="401"/>
      <c r="P199" s="12"/>
      <c r="Q199" s="400"/>
      <c r="R199" s="125" t="s">
        <v>514</v>
      </c>
      <c r="S199" s="125">
        <v>12</v>
      </c>
      <c r="T199" t="s">
        <v>144</v>
      </c>
    </row>
    <row r="200" spans="1:20" x14ac:dyDescent="0.3">
      <c r="A200" s="125" t="s">
        <v>2491</v>
      </c>
      <c r="B200" s="125">
        <v>169</v>
      </c>
      <c r="C200" t="s">
        <v>102</v>
      </c>
      <c r="D200" t="s">
        <v>148</v>
      </c>
      <c r="E200" t="s">
        <v>697</v>
      </c>
      <c r="F200" t="s">
        <v>5</v>
      </c>
      <c r="G200" t="s">
        <v>422</v>
      </c>
      <c r="H200" s="125" t="s">
        <v>423</v>
      </c>
      <c r="I200" s="12">
        <v>873.10700000000008</v>
      </c>
      <c r="J200" s="296">
        <v>2979.0410840000004</v>
      </c>
      <c r="K200" s="12">
        <v>59752</v>
      </c>
      <c r="L200" s="157" t="s">
        <v>1390</v>
      </c>
      <c r="M200" s="400">
        <v>0.13800000000000004</v>
      </c>
      <c r="N200" s="396">
        <v>8245.7760000000017</v>
      </c>
      <c r="O200" s="401">
        <v>73.959999999999994</v>
      </c>
      <c r="P200" s="12">
        <v>609.85759296000003</v>
      </c>
      <c r="Q200" s="400">
        <v>0.36128086477246046</v>
      </c>
      <c r="R200" s="125" t="s">
        <v>514</v>
      </c>
      <c r="S200" s="125">
        <v>12</v>
      </c>
      <c r="T200" t="s">
        <v>148</v>
      </c>
    </row>
    <row r="201" spans="1:20" x14ac:dyDescent="0.3">
      <c r="A201" s="125" t="s">
        <v>2493</v>
      </c>
      <c r="B201" s="125">
        <v>169</v>
      </c>
      <c r="C201" t="s">
        <v>102</v>
      </c>
      <c r="D201" t="s">
        <v>152</v>
      </c>
      <c r="E201" t="s">
        <v>699</v>
      </c>
      <c r="F201" t="s">
        <v>5</v>
      </c>
      <c r="G201" t="s">
        <v>422</v>
      </c>
      <c r="H201" s="125" t="s">
        <v>423</v>
      </c>
      <c r="I201" s="12">
        <v>660.928</v>
      </c>
      <c r="J201" s="296">
        <v>2255.0863359999998</v>
      </c>
      <c r="K201" s="12">
        <v>56757</v>
      </c>
      <c r="L201" s="157" t="s">
        <v>1390</v>
      </c>
      <c r="M201" s="400">
        <v>0.13800000000000001</v>
      </c>
      <c r="N201" s="396">
        <v>7832.4660000000013</v>
      </c>
      <c r="O201" s="401">
        <v>73.959999999999994</v>
      </c>
      <c r="P201" s="12">
        <v>579.28918536000003</v>
      </c>
      <c r="Q201" s="400">
        <v>0.28791524099817345</v>
      </c>
      <c r="R201" s="125" t="s">
        <v>514</v>
      </c>
      <c r="S201" s="125">
        <v>12</v>
      </c>
      <c r="T201" t="s">
        <v>152</v>
      </c>
    </row>
    <row r="202" spans="1:20" x14ac:dyDescent="0.3">
      <c r="A202" s="125" t="s">
        <v>700</v>
      </c>
      <c r="B202" s="125">
        <v>683</v>
      </c>
      <c r="C202" t="s">
        <v>153</v>
      </c>
      <c r="D202" t="s">
        <v>154</v>
      </c>
      <c r="E202" t="s">
        <v>701</v>
      </c>
      <c r="F202" t="s">
        <v>8</v>
      </c>
      <c r="G202" t="s">
        <v>422</v>
      </c>
      <c r="H202" s="125" t="s">
        <v>423</v>
      </c>
      <c r="I202" s="12">
        <v>206.79400000000004</v>
      </c>
      <c r="J202" s="296">
        <v>705.58112800000015</v>
      </c>
      <c r="K202" s="12">
        <v>20229</v>
      </c>
      <c r="L202" s="157" t="s">
        <v>1390</v>
      </c>
      <c r="M202" s="400">
        <v>0.13799999999999998</v>
      </c>
      <c r="N202" s="396">
        <v>2791.6019999999999</v>
      </c>
      <c r="O202" s="401">
        <v>73.959999999999994</v>
      </c>
      <c r="P202" s="12">
        <v>206.46688391999996</v>
      </c>
      <c r="Q202" s="400">
        <v>0.25275133346372447</v>
      </c>
      <c r="R202" s="125" t="s">
        <v>514</v>
      </c>
      <c r="S202" s="125">
        <v>12</v>
      </c>
      <c r="T202" t="s">
        <v>154</v>
      </c>
    </row>
    <row r="203" spans="1:20" x14ac:dyDescent="0.3">
      <c r="A203" s="125" t="s">
        <v>706</v>
      </c>
      <c r="B203" s="125">
        <v>5</v>
      </c>
      <c r="C203" t="s">
        <v>158</v>
      </c>
      <c r="D203" t="s">
        <v>159</v>
      </c>
      <c r="E203" t="s">
        <v>707</v>
      </c>
      <c r="F203" t="s">
        <v>9</v>
      </c>
      <c r="G203" t="s">
        <v>422</v>
      </c>
      <c r="H203" s="125" t="s">
        <v>423</v>
      </c>
      <c r="I203" s="12">
        <v>2670.8999999999996</v>
      </c>
      <c r="J203" s="296">
        <v>9113.1107999999986</v>
      </c>
      <c r="K203" s="12">
        <v>203744</v>
      </c>
      <c r="L203" s="157" t="s">
        <v>1390</v>
      </c>
      <c r="M203" s="400">
        <v>0.13800000000000001</v>
      </c>
      <c r="N203" s="396">
        <v>28116.672000000002</v>
      </c>
      <c r="O203" s="401">
        <v>73.959999999999994</v>
      </c>
      <c r="P203" s="12">
        <v>2079.5090611199998</v>
      </c>
      <c r="Q203" s="400">
        <v>0.32411769074234664</v>
      </c>
      <c r="R203" s="125" t="s">
        <v>514</v>
      </c>
      <c r="S203" s="125">
        <v>12</v>
      </c>
      <c r="T203" t="s">
        <v>159</v>
      </c>
    </row>
    <row r="204" spans="1:20" x14ac:dyDescent="0.3">
      <c r="A204" s="125" t="s">
        <v>708</v>
      </c>
      <c r="B204" s="125">
        <v>747</v>
      </c>
      <c r="C204" t="s">
        <v>160</v>
      </c>
      <c r="D204" t="s">
        <v>161</v>
      </c>
      <c r="E204" t="s">
        <v>709</v>
      </c>
      <c r="F204" t="s">
        <v>14</v>
      </c>
      <c r="G204" t="s">
        <v>422</v>
      </c>
      <c r="H204" s="125" t="s">
        <v>423</v>
      </c>
      <c r="I204" s="12">
        <v>466.56700000000001</v>
      </c>
      <c r="J204" s="296">
        <v>1591.926604</v>
      </c>
      <c r="K204" s="12">
        <v>43982</v>
      </c>
      <c r="L204" s="157" t="s">
        <v>1390</v>
      </c>
      <c r="M204" s="400">
        <v>0.13800000000000001</v>
      </c>
      <c r="N204" s="396">
        <v>6069.5160000000005</v>
      </c>
      <c r="O204" s="401">
        <v>73.959999999999994</v>
      </c>
      <c r="P204" s="12">
        <v>448.90140336000002</v>
      </c>
      <c r="Q204" s="400">
        <v>0.26228229796247343</v>
      </c>
      <c r="R204" s="125" t="s">
        <v>514</v>
      </c>
      <c r="S204" s="125">
        <v>8</v>
      </c>
      <c r="T204" t="s">
        <v>161</v>
      </c>
    </row>
    <row r="205" spans="1:20" x14ac:dyDescent="0.3">
      <c r="A205" s="125" t="s">
        <v>710</v>
      </c>
      <c r="B205" s="125">
        <v>291</v>
      </c>
      <c r="C205" t="s">
        <v>162</v>
      </c>
      <c r="D205" t="s">
        <v>163</v>
      </c>
      <c r="E205" t="s">
        <v>711</v>
      </c>
      <c r="F205" t="s">
        <v>4</v>
      </c>
      <c r="G205" t="s">
        <v>424</v>
      </c>
      <c r="H205" s="125" t="s">
        <v>425</v>
      </c>
      <c r="I205" s="12">
        <v>310</v>
      </c>
      <c r="J205" s="296">
        <v>1057.72</v>
      </c>
      <c r="K205" s="12">
        <v>0</v>
      </c>
      <c r="L205" s="157" t="s">
        <v>472</v>
      </c>
      <c r="M205" s="400" t="s">
        <v>2108</v>
      </c>
      <c r="N205" s="396">
        <v>0</v>
      </c>
      <c r="O205" s="401"/>
      <c r="P205" s="12"/>
      <c r="Q205" s="400"/>
      <c r="R205" s="125" t="s">
        <v>514</v>
      </c>
      <c r="S205" s="125">
        <v>11</v>
      </c>
      <c r="T205" t="s">
        <v>163</v>
      </c>
    </row>
    <row r="206" spans="1:20" x14ac:dyDescent="0.3">
      <c r="A206" s="125" t="s">
        <v>710</v>
      </c>
      <c r="B206" s="125">
        <v>291</v>
      </c>
      <c r="C206" t="s">
        <v>162</v>
      </c>
      <c r="D206" t="s">
        <v>163</v>
      </c>
      <c r="E206" t="s">
        <v>711</v>
      </c>
      <c r="F206" t="s">
        <v>4</v>
      </c>
      <c r="G206" t="s">
        <v>422</v>
      </c>
      <c r="H206" s="125" t="s">
        <v>423</v>
      </c>
      <c r="I206" s="12">
        <v>57.14</v>
      </c>
      <c r="J206" s="296">
        <v>194.96168</v>
      </c>
      <c r="K206" s="12">
        <v>6313</v>
      </c>
      <c r="L206" s="157" t="s">
        <v>1390</v>
      </c>
      <c r="M206" s="400">
        <v>0.13800000000000004</v>
      </c>
      <c r="N206" s="396">
        <v>871.19400000000019</v>
      </c>
      <c r="O206" s="401">
        <v>73.959999999999994</v>
      </c>
      <c r="P206" s="12">
        <v>64.433508240000009</v>
      </c>
      <c r="Q206" s="400">
        <v>0.22378675702541564</v>
      </c>
      <c r="R206" s="125" t="s">
        <v>514</v>
      </c>
      <c r="S206" s="125">
        <v>9</v>
      </c>
      <c r="T206" t="s">
        <v>163</v>
      </c>
    </row>
    <row r="207" spans="1:20" x14ac:dyDescent="0.3">
      <c r="A207" s="125" t="s">
        <v>712</v>
      </c>
      <c r="B207" s="125">
        <v>337</v>
      </c>
      <c r="C207" t="s">
        <v>164</v>
      </c>
      <c r="D207" t="s">
        <v>165</v>
      </c>
      <c r="E207" t="s">
        <v>713</v>
      </c>
      <c r="F207" t="s">
        <v>9</v>
      </c>
      <c r="G207" t="s">
        <v>422</v>
      </c>
      <c r="H207" s="125" t="s">
        <v>423</v>
      </c>
      <c r="I207" s="12">
        <v>1112.585</v>
      </c>
      <c r="J207" s="296">
        <v>3796.1400199999998</v>
      </c>
      <c r="K207" s="12">
        <v>82447</v>
      </c>
      <c r="L207" s="157" t="s">
        <v>1390</v>
      </c>
      <c r="M207" s="400">
        <v>0.13800000000000001</v>
      </c>
      <c r="N207" s="396">
        <v>11377.686000000002</v>
      </c>
      <c r="O207" s="401">
        <v>73.959999999999994</v>
      </c>
      <c r="P207" s="12">
        <v>841.49365655999998</v>
      </c>
      <c r="Q207" s="400">
        <v>0.33364781028409463</v>
      </c>
      <c r="R207" s="125" t="s">
        <v>514</v>
      </c>
      <c r="S207" s="125">
        <v>12</v>
      </c>
      <c r="T207" t="s">
        <v>165</v>
      </c>
    </row>
    <row r="208" spans="1:20" x14ac:dyDescent="0.3">
      <c r="A208" s="125" t="s">
        <v>719</v>
      </c>
      <c r="B208" s="125">
        <v>420</v>
      </c>
      <c r="C208" t="s">
        <v>170</v>
      </c>
      <c r="D208" t="s">
        <v>171</v>
      </c>
      <c r="E208" t="s">
        <v>720</v>
      </c>
      <c r="F208" t="s">
        <v>14</v>
      </c>
      <c r="G208" t="s">
        <v>422</v>
      </c>
      <c r="H208" s="125" t="s">
        <v>423</v>
      </c>
      <c r="I208" s="12">
        <v>91.299999999999983</v>
      </c>
      <c r="J208" s="296">
        <v>311.51559999999995</v>
      </c>
      <c r="K208" s="12">
        <v>10350</v>
      </c>
      <c r="L208" s="157" t="s">
        <v>1390</v>
      </c>
      <c r="M208" s="400">
        <v>0.13799999999999998</v>
      </c>
      <c r="N208" s="396">
        <v>1428.3</v>
      </c>
      <c r="O208" s="401">
        <v>73.959999999999994</v>
      </c>
      <c r="P208" s="12">
        <v>105.63706799999999</v>
      </c>
      <c r="Q208" s="400">
        <v>0.21810235944829515</v>
      </c>
      <c r="R208" s="125" t="s">
        <v>514</v>
      </c>
      <c r="S208" s="125">
        <v>3</v>
      </c>
      <c r="T208" t="s">
        <v>171</v>
      </c>
    </row>
    <row r="209" spans="1:20" x14ac:dyDescent="0.3">
      <c r="A209" s="125" t="s">
        <v>721</v>
      </c>
      <c r="B209" s="125">
        <v>767</v>
      </c>
      <c r="C209" t="s">
        <v>722</v>
      </c>
      <c r="D209" t="s">
        <v>173</v>
      </c>
      <c r="E209" t="s">
        <v>723</v>
      </c>
      <c r="F209" t="s">
        <v>14</v>
      </c>
      <c r="G209" t="s">
        <v>422</v>
      </c>
      <c r="H209" s="125" t="s">
        <v>423</v>
      </c>
      <c r="I209" s="12">
        <v>81.951999999999998</v>
      </c>
      <c r="J209" s="296">
        <v>279.62022400000001</v>
      </c>
      <c r="K209" s="12">
        <v>12618</v>
      </c>
      <c r="L209" s="157" t="s">
        <v>1390</v>
      </c>
      <c r="M209" s="400">
        <v>0.13800000000000004</v>
      </c>
      <c r="N209" s="396">
        <v>1741.2840000000006</v>
      </c>
      <c r="O209" s="401">
        <v>73.959999999999994</v>
      </c>
      <c r="P209" s="12">
        <v>128.78536464000004</v>
      </c>
      <c r="Q209" s="400">
        <v>0.16058277914458521</v>
      </c>
      <c r="R209" s="125" t="s">
        <v>514</v>
      </c>
      <c r="S209" s="125">
        <v>12</v>
      </c>
      <c r="T209" t="s">
        <v>173</v>
      </c>
    </row>
    <row r="210" spans="1:20" x14ac:dyDescent="0.3">
      <c r="A210" s="125" t="s">
        <v>724</v>
      </c>
      <c r="B210" s="125">
        <v>432</v>
      </c>
      <c r="C210" t="s">
        <v>174</v>
      </c>
      <c r="D210" t="s">
        <v>175</v>
      </c>
      <c r="E210" t="s">
        <v>725</v>
      </c>
      <c r="F210" t="s">
        <v>11</v>
      </c>
      <c r="G210" t="s">
        <v>422</v>
      </c>
      <c r="H210" s="125" t="s">
        <v>423</v>
      </c>
      <c r="I210" s="12">
        <v>1695.8000000000004</v>
      </c>
      <c r="J210" s="296">
        <v>5786.0696000000016</v>
      </c>
      <c r="K210" s="12">
        <v>160206</v>
      </c>
      <c r="L210" s="157" t="s">
        <v>1390</v>
      </c>
      <c r="M210" s="400">
        <v>0.13800000000000001</v>
      </c>
      <c r="N210" s="396">
        <v>22108.428</v>
      </c>
      <c r="O210" s="401">
        <v>73.959999999999994</v>
      </c>
      <c r="P210" s="12">
        <v>1635.1393348799998</v>
      </c>
      <c r="Q210" s="400">
        <v>0.26171329775233237</v>
      </c>
      <c r="R210" s="125" t="s">
        <v>514</v>
      </c>
      <c r="S210" s="125">
        <v>12</v>
      </c>
      <c r="T210" t="s">
        <v>175</v>
      </c>
    </row>
    <row r="211" spans="1:20" x14ac:dyDescent="0.3">
      <c r="A211" s="125" t="s">
        <v>724</v>
      </c>
      <c r="B211" s="125">
        <v>432</v>
      </c>
      <c r="C211" t="s">
        <v>174</v>
      </c>
      <c r="D211" t="s">
        <v>175</v>
      </c>
      <c r="E211" t="s">
        <v>725</v>
      </c>
      <c r="F211" t="s">
        <v>11</v>
      </c>
      <c r="G211" t="s">
        <v>427</v>
      </c>
      <c r="H211" s="125" t="s">
        <v>428</v>
      </c>
      <c r="I211" s="12">
        <v>239.392</v>
      </c>
      <c r="J211" s="296">
        <v>816.80550399999993</v>
      </c>
      <c r="K211" s="12">
        <v>0</v>
      </c>
      <c r="L211" s="157" t="s">
        <v>472</v>
      </c>
      <c r="M211" s="400" t="s">
        <v>2108</v>
      </c>
      <c r="N211" s="396">
        <v>0</v>
      </c>
      <c r="O211" s="401"/>
      <c r="P211" s="12"/>
      <c r="Q211" s="400"/>
      <c r="R211" s="125" t="s">
        <v>514</v>
      </c>
      <c r="S211" s="125">
        <v>12</v>
      </c>
      <c r="T211" t="s">
        <v>175</v>
      </c>
    </row>
    <row r="212" spans="1:20" x14ac:dyDescent="0.3">
      <c r="A212" s="125" t="s">
        <v>726</v>
      </c>
      <c r="B212" s="125">
        <v>682</v>
      </c>
      <c r="C212" t="s">
        <v>176</v>
      </c>
      <c r="D212" t="s">
        <v>177</v>
      </c>
      <c r="E212" t="s">
        <v>727</v>
      </c>
      <c r="F212" t="s">
        <v>14</v>
      </c>
      <c r="G212" t="s">
        <v>422</v>
      </c>
      <c r="H212" s="125" t="s">
        <v>423</v>
      </c>
      <c r="I212" s="12">
        <v>50.67</v>
      </c>
      <c r="J212" s="296">
        <v>172.88604000000001</v>
      </c>
      <c r="K212" s="12">
        <v>0</v>
      </c>
      <c r="L212" s="157" t="s">
        <v>1390</v>
      </c>
      <c r="M212" s="400" t="s">
        <v>2108</v>
      </c>
      <c r="N212" s="396">
        <v>0</v>
      </c>
      <c r="O212" s="401">
        <v>73.959999999999994</v>
      </c>
      <c r="P212" s="12">
        <v>0</v>
      </c>
      <c r="Q212" s="400"/>
      <c r="R212" s="125" t="s">
        <v>514</v>
      </c>
      <c r="S212" s="125">
        <v>2</v>
      </c>
      <c r="T212" t="s">
        <v>177</v>
      </c>
    </row>
    <row r="213" spans="1:20" x14ac:dyDescent="0.3">
      <c r="A213" s="125" t="s">
        <v>728</v>
      </c>
      <c r="B213" s="125">
        <v>686</v>
      </c>
      <c r="C213" t="s">
        <v>178</v>
      </c>
      <c r="D213" t="s">
        <v>179</v>
      </c>
      <c r="E213" t="s">
        <v>729</v>
      </c>
      <c r="F213" t="s">
        <v>7</v>
      </c>
      <c r="G213" t="s">
        <v>422</v>
      </c>
      <c r="H213" s="125" t="s">
        <v>423</v>
      </c>
      <c r="I213" s="12">
        <v>218.88199999999998</v>
      </c>
      <c r="J213" s="296">
        <v>746.82538399999987</v>
      </c>
      <c r="K213" s="12">
        <v>16963</v>
      </c>
      <c r="L213" s="157" t="s">
        <v>1390</v>
      </c>
      <c r="M213" s="400">
        <v>0.13800000000000004</v>
      </c>
      <c r="N213" s="396">
        <v>2340.8940000000007</v>
      </c>
      <c r="O213" s="401">
        <v>73.959999999999994</v>
      </c>
      <c r="P213" s="12">
        <v>173.13252024000005</v>
      </c>
      <c r="Q213" s="400">
        <v>0.31903425956066345</v>
      </c>
      <c r="R213" s="125" t="s">
        <v>514</v>
      </c>
      <c r="S213" s="125">
        <v>10</v>
      </c>
      <c r="T213" t="s">
        <v>179</v>
      </c>
    </row>
    <row r="214" spans="1:20" x14ac:dyDescent="0.3">
      <c r="A214" s="125" t="s">
        <v>730</v>
      </c>
      <c r="B214" s="125">
        <v>658</v>
      </c>
      <c r="C214" t="s">
        <v>182</v>
      </c>
      <c r="D214" t="s">
        <v>183</v>
      </c>
      <c r="E214" t="s">
        <v>731</v>
      </c>
      <c r="F214" t="s">
        <v>6</v>
      </c>
      <c r="G214" t="s">
        <v>424</v>
      </c>
      <c r="H214" s="125" t="s">
        <v>425</v>
      </c>
      <c r="I214" s="12">
        <v>18.349999999999998</v>
      </c>
      <c r="J214" s="296">
        <v>62.610199999999992</v>
      </c>
      <c r="K214" s="12">
        <v>0</v>
      </c>
      <c r="L214" s="157" t="s">
        <v>472</v>
      </c>
      <c r="M214" s="400" t="s">
        <v>2108</v>
      </c>
      <c r="N214" s="396">
        <v>0</v>
      </c>
      <c r="O214" s="401"/>
      <c r="P214" s="12"/>
      <c r="Q214" s="400"/>
      <c r="R214" s="125" t="s">
        <v>514</v>
      </c>
      <c r="S214" s="125">
        <v>4</v>
      </c>
      <c r="T214" t="s">
        <v>183</v>
      </c>
    </row>
    <row r="215" spans="1:20" x14ac:dyDescent="0.3">
      <c r="A215" s="125" t="s">
        <v>730</v>
      </c>
      <c r="B215" s="125">
        <v>658</v>
      </c>
      <c r="C215" t="s">
        <v>182</v>
      </c>
      <c r="D215" t="s">
        <v>183</v>
      </c>
      <c r="E215" t="s">
        <v>731</v>
      </c>
      <c r="F215" t="s">
        <v>6</v>
      </c>
      <c r="G215" t="s">
        <v>422</v>
      </c>
      <c r="H215" s="125" t="s">
        <v>423</v>
      </c>
      <c r="I215" s="12">
        <v>513.65599999999995</v>
      </c>
      <c r="J215" s="296">
        <v>1752.5942719999998</v>
      </c>
      <c r="K215" s="12">
        <v>40672</v>
      </c>
      <c r="L215" s="157" t="s">
        <v>1390</v>
      </c>
      <c r="M215" s="400">
        <v>0.13800000000000001</v>
      </c>
      <c r="N215" s="396">
        <v>5612.7360000000008</v>
      </c>
      <c r="O215" s="401">
        <v>73.959999999999994</v>
      </c>
      <c r="P215" s="12">
        <v>415.11795456000004</v>
      </c>
      <c r="Q215" s="400">
        <v>0.31225311006967005</v>
      </c>
      <c r="R215" s="125" t="s">
        <v>514</v>
      </c>
      <c r="S215" s="125">
        <v>12</v>
      </c>
      <c r="T215" t="s">
        <v>183</v>
      </c>
    </row>
    <row r="216" spans="1:20" x14ac:dyDescent="0.3">
      <c r="A216" s="125" t="s">
        <v>732</v>
      </c>
      <c r="B216" s="125">
        <v>437</v>
      </c>
      <c r="C216" t="s">
        <v>184</v>
      </c>
      <c r="D216" t="s">
        <v>185</v>
      </c>
      <c r="E216" t="s">
        <v>733</v>
      </c>
      <c r="F216" t="s">
        <v>6</v>
      </c>
      <c r="G216" t="s">
        <v>422</v>
      </c>
      <c r="H216" s="125" t="s">
        <v>423</v>
      </c>
      <c r="I216" s="12">
        <v>190.12999999999997</v>
      </c>
      <c r="J216" s="296">
        <v>648.72355999999991</v>
      </c>
      <c r="K216" s="12">
        <v>20429</v>
      </c>
      <c r="L216" s="157" t="s">
        <v>1390</v>
      </c>
      <c r="M216" s="400">
        <v>0.13800000000000001</v>
      </c>
      <c r="N216" s="396">
        <v>2819.2020000000002</v>
      </c>
      <c r="O216" s="401">
        <v>73.959999999999994</v>
      </c>
      <c r="P216" s="12">
        <v>208.50817992</v>
      </c>
      <c r="Q216" s="400">
        <v>0.23010893153452638</v>
      </c>
      <c r="R216" s="125" t="s">
        <v>514</v>
      </c>
      <c r="S216" s="125">
        <v>9</v>
      </c>
      <c r="T216" t="s">
        <v>185</v>
      </c>
    </row>
    <row r="217" spans="1:20" x14ac:dyDescent="0.3">
      <c r="A217" s="125" t="s">
        <v>734</v>
      </c>
      <c r="B217" s="125">
        <v>297</v>
      </c>
      <c r="C217" t="s">
        <v>180</v>
      </c>
      <c r="D217" t="s">
        <v>181</v>
      </c>
      <c r="E217" t="s">
        <v>735</v>
      </c>
      <c r="F217" t="s">
        <v>6</v>
      </c>
      <c r="G217" t="s">
        <v>422</v>
      </c>
      <c r="H217" s="125" t="s">
        <v>423</v>
      </c>
      <c r="I217" s="12">
        <v>665.79499999999996</v>
      </c>
      <c r="J217" s="296">
        <v>2271.69254</v>
      </c>
      <c r="K217" s="12">
        <v>62649</v>
      </c>
      <c r="L217" s="157" t="s">
        <v>1390</v>
      </c>
      <c r="M217" s="400">
        <v>0.13800000000000001</v>
      </c>
      <c r="N217" s="396">
        <v>8645.5619999999999</v>
      </c>
      <c r="O217" s="401">
        <v>73.959999999999994</v>
      </c>
      <c r="P217" s="12">
        <v>639.42576551999991</v>
      </c>
      <c r="Q217" s="400">
        <v>0.26275822670637261</v>
      </c>
      <c r="R217" s="125" t="s">
        <v>514</v>
      </c>
      <c r="S217" s="125">
        <v>12</v>
      </c>
      <c r="T217" t="s">
        <v>181</v>
      </c>
    </row>
    <row r="218" spans="1:20" x14ac:dyDescent="0.3">
      <c r="A218" s="125" t="s">
        <v>736</v>
      </c>
      <c r="B218" s="125">
        <v>368</v>
      </c>
      <c r="C218" t="s">
        <v>186</v>
      </c>
      <c r="D218" t="s">
        <v>187</v>
      </c>
      <c r="E218" t="s">
        <v>737</v>
      </c>
      <c r="F218" t="s">
        <v>7</v>
      </c>
      <c r="G218" t="s">
        <v>422</v>
      </c>
      <c r="H218" s="125" t="s">
        <v>423</v>
      </c>
      <c r="I218" s="12">
        <v>431.15600000000001</v>
      </c>
      <c r="J218" s="296">
        <v>1471.104272</v>
      </c>
      <c r="K218" s="12">
        <v>37792</v>
      </c>
      <c r="L218" s="157" t="s">
        <v>1390</v>
      </c>
      <c r="M218" s="400">
        <v>0.13800000000000001</v>
      </c>
      <c r="N218" s="396">
        <v>5215.2960000000003</v>
      </c>
      <c r="O218" s="401">
        <v>73.959999999999994</v>
      </c>
      <c r="P218" s="12">
        <v>385.72329216000003</v>
      </c>
      <c r="Q218" s="400">
        <v>0.28207493342659745</v>
      </c>
      <c r="R218" s="125" t="s">
        <v>514</v>
      </c>
      <c r="S218" s="125">
        <v>12</v>
      </c>
      <c r="T218" t="s">
        <v>187</v>
      </c>
    </row>
    <row r="219" spans="1:20" x14ac:dyDescent="0.3">
      <c r="A219" s="125" t="s">
        <v>742</v>
      </c>
      <c r="B219" s="125">
        <v>256</v>
      </c>
      <c r="C219" t="s">
        <v>192</v>
      </c>
      <c r="D219" t="s">
        <v>193</v>
      </c>
      <c r="E219" t="s">
        <v>743</v>
      </c>
      <c r="F219" t="s">
        <v>14</v>
      </c>
      <c r="G219" t="s">
        <v>422</v>
      </c>
      <c r="H219" s="125" t="s">
        <v>423</v>
      </c>
      <c r="I219" s="12">
        <v>421.5619999999999</v>
      </c>
      <c r="J219" s="296">
        <v>1438.3695439999997</v>
      </c>
      <c r="K219" s="12">
        <v>34677</v>
      </c>
      <c r="L219" s="157" t="s">
        <v>1390</v>
      </c>
      <c r="M219" s="400">
        <v>0.13800000000000004</v>
      </c>
      <c r="N219" s="396">
        <v>4785.4260000000013</v>
      </c>
      <c r="O219" s="401">
        <v>73.959999999999994</v>
      </c>
      <c r="P219" s="12">
        <v>353.93010696000005</v>
      </c>
      <c r="Q219" s="400">
        <v>0.3005729362443384</v>
      </c>
      <c r="R219" s="125" t="s">
        <v>514</v>
      </c>
      <c r="S219" s="125">
        <v>12</v>
      </c>
      <c r="T219" t="s">
        <v>193</v>
      </c>
    </row>
    <row r="220" spans="1:20" x14ac:dyDescent="0.3">
      <c r="A220" s="125" t="s">
        <v>746</v>
      </c>
      <c r="B220" s="125">
        <v>360</v>
      </c>
      <c r="C220" t="s">
        <v>194</v>
      </c>
      <c r="D220" t="s">
        <v>195</v>
      </c>
      <c r="E220" t="s">
        <v>747</v>
      </c>
      <c r="F220" t="s">
        <v>6</v>
      </c>
      <c r="G220" t="s">
        <v>422</v>
      </c>
      <c r="H220" s="125" t="s">
        <v>423</v>
      </c>
      <c r="I220" s="12">
        <v>413.43</v>
      </c>
      <c r="J220" s="296">
        <v>1410.6231600000001</v>
      </c>
      <c r="K220" s="12">
        <v>36036</v>
      </c>
      <c r="L220" s="157" t="s">
        <v>1390</v>
      </c>
      <c r="M220" s="400">
        <v>0.13799999999999998</v>
      </c>
      <c r="N220" s="396">
        <v>4972.9679999999998</v>
      </c>
      <c r="O220" s="401">
        <v>73.959999999999994</v>
      </c>
      <c r="P220" s="12">
        <v>367.80071327999997</v>
      </c>
      <c r="Q220" s="400">
        <v>0.28365820170167999</v>
      </c>
      <c r="R220" s="125" t="s">
        <v>514</v>
      </c>
      <c r="S220" s="125">
        <v>12</v>
      </c>
      <c r="T220" t="s">
        <v>195</v>
      </c>
    </row>
    <row r="221" spans="1:20" x14ac:dyDescent="0.3">
      <c r="A221" s="125" t="s">
        <v>761</v>
      </c>
      <c r="B221" s="125">
        <v>383</v>
      </c>
      <c r="C221" t="s">
        <v>397</v>
      </c>
      <c r="D221" t="s">
        <v>398</v>
      </c>
      <c r="E221" t="s">
        <v>762</v>
      </c>
      <c r="F221" t="s">
        <v>5</v>
      </c>
      <c r="G221" t="s">
        <v>422</v>
      </c>
      <c r="H221" s="125" t="s">
        <v>423</v>
      </c>
      <c r="I221" s="12">
        <v>398.43599999999998</v>
      </c>
      <c r="J221" s="296">
        <v>1359.463632</v>
      </c>
      <c r="K221" s="12">
        <v>38238</v>
      </c>
      <c r="L221" s="157" t="s">
        <v>1390</v>
      </c>
      <c r="M221" s="400">
        <v>0.13800000000000001</v>
      </c>
      <c r="N221" s="396">
        <v>5276.844000000001</v>
      </c>
      <c r="O221" s="401">
        <v>73.959999999999994</v>
      </c>
      <c r="P221" s="12">
        <v>390.27538224000006</v>
      </c>
      <c r="Q221" s="400">
        <v>0.2576281641071822</v>
      </c>
      <c r="R221" s="125" t="s">
        <v>514</v>
      </c>
      <c r="S221" s="125">
        <v>12</v>
      </c>
      <c r="T221" t="s">
        <v>398</v>
      </c>
    </row>
    <row r="222" spans="1:20" x14ac:dyDescent="0.3">
      <c r="A222" s="125" t="s">
        <v>772</v>
      </c>
      <c r="B222" s="125">
        <v>320</v>
      </c>
      <c r="C222" t="s">
        <v>205</v>
      </c>
      <c r="D222" t="s">
        <v>206</v>
      </c>
      <c r="E222" t="s">
        <v>773</v>
      </c>
      <c r="F222" t="s">
        <v>6</v>
      </c>
      <c r="G222" t="s">
        <v>422</v>
      </c>
      <c r="H222" s="125" t="s">
        <v>423</v>
      </c>
      <c r="I222" s="12">
        <v>647.86800000000005</v>
      </c>
      <c r="J222" s="296">
        <v>2210.5256159999999</v>
      </c>
      <c r="K222" s="12">
        <v>54513</v>
      </c>
      <c r="L222" s="157" t="s">
        <v>1390</v>
      </c>
      <c r="M222" s="400">
        <v>0.13800000000000004</v>
      </c>
      <c r="N222" s="396">
        <v>7522.7940000000017</v>
      </c>
      <c r="O222" s="401">
        <v>73.959999999999994</v>
      </c>
      <c r="P222" s="12">
        <v>556.3858442400001</v>
      </c>
      <c r="Q222" s="400">
        <v>0.2938436990299082</v>
      </c>
      <c r="R222" s="125" t="s">
        <v>514</v>
      </c>
      <c r="S222" s="125">
        <v>12</v>
      </c>
      <c r="T222" t="s">
        <v>206</v>
      </c>
    </row>
    <row r="223" spans="1:20" x14ac:dyDescent="0.3">
      <c r="A223" s="125" t="s">
        <v>774</v>
      </c>
      <c r="B223" s="125">
        <v>701</v>
      </c>
      <c r="C223" t="s">
        <v>207</v>
      </c>
      <c r="D223" t="s">
        <v>208</v>
      </c>
      <c r="E223" t="s">
        <v>775</v>
      </c>
      <c r="F223" t="s">
        <v>13</v>
      </c>
      <c r="G223" t="s">
        <v>422</v>
      </c>
      <c r="H223" s="125" t="s">
        <v>423</v>
      </c>
      <c r="I223" s="12">
        <v>374.82100000000003</v>
      </c>
      <c r="J223" s="296">
        <v>1278.8892520000002</v>
      </c>
      <c r="K223" s="12">
        <v>30128</v>
      </c>
      <c r="L223" s="157" t="s">
        <v>1390</v>
      </c>
      <c r="M223" s="400">
        <v>0.13799999999999998</v>
      </c>
      <c r="N223" s="396">
        <v>4157.6639999999998</v>
      </c>
      <c r="O223" s="401">
        <v>73.959999999999994</v>
      </c>
      <c r="P223" s="12">
        <v>307.50082943999996</v>
      </c>
      <c r="Q223" s="400">
        <v>0.3075980290855635</v>
      </c>
      <c r="R223" s="125" t="s">
        <v>514</v>
      </c>
      <c r="S223" s="125">
        <v>12</v>
      </c>
      <c r="T223" t="s">
        <v>208</v>
      </c>
    </row>
    <row r="224" spans="1:20" x14ac:dyDescent="0.3">
      <c r="A224" s="125" t="s">
        <v>776</v>
      </c>
      <c r="B224" s="125">
        <v>442</v>
      </c>
      <c r="C224" t="s">
        <v>210</v>
      </c>
      <c r="D224" t="s">
        <v>211</v>
      </c>
      <c r="E224" t="s">
        <v>777</v>
      </c>
      <c r="F224" t="s">
        <v>4</v>
      </c>
      <c r="G224" t="s">
        <v>422</v>
      </c>
      <c r="H224" s="125" t="s">
        <v>423</v>
      </c>
      <c r="I224" s="12">
        <v>661.65200000000004</v>
      </c>
      <c r="J224" s="296">
        <v>2257.5566240000003</v>
      </c>
      <c r="K224" s="12">
        <v>29665</v>
      </c>
      <c r="L224" s="157" t="s">
        <v>1390</v>
      </c>
      <c r="M224" s="400">
        <v>0.13800000000000001</v>
      </c>
      <c r="N224" s="396">
        <v>4093.7700000000004</v>
      </c>
      <c r="O224" s="401">
        <v>73.959999999999994</v>
      </c>
      <c r="P224" s="12">
        <v>302.77522920000001</v>
      </c>
      <c r="Q224" s="400">
        <v>0.55146151933303533</v>
      </c>
      <c r="R224" s="125" t="s">
        <v>514</v>
      </c>
      <c r="S224" s="125">
        <v>12</v>
      </c>
      <c r="T224" t="s">
        <v>211</v>
      </c>
    </row>
    <row r="225" spans="1:20" x14ac:dyDescent="0.3">
      <c r="A225" s="125" t="s">
        <v>780</v>
      </c>
      <c r="B225" s="125">
        <v>88</v>
      </c>
      <c r="C225" t="s">
        <v>215</v>
      </c>
      <c r="D225" t="s">
        <v>216</v>
      </c>
      <c r="E225" t="s">
        <v>781</v>
      </c>
      <c r="F225" t="s">
        <v>4</v>
      </c>
      <c r="G225" t="s">
        <v>422</v>
      </c>
      <c r="H225" s="125" t="s">
        <v>423</v>
      </c>
      <c r="I225" s="12">
        <v>2425.3000000000002</v>
      </c>
      <c r="J225" s="296">
        <v>8275.1236000000008</v>
      </c>
      <c r="K225" s="12">
        <v>187803</v>
      </c>
      <c r="L225" s="157" t="s">
        <v>1390</v>
      </c>
      <c r="M225" s="400">
        <v>0.13800000000000001</v>
      </c>
      <c r="N225" s="396">
        <v>25916.814000000002</v>
      </c>
      <c r="O225" s="401">
        <v>73.959999999999994</v>
      </c>
      <c r="P225" s="12">
        <v>1916.80756344</v>
      </c>
      <c r="Q225" s="400">
        <v>0.31929555847412416</v>
      </c>
      <c r="R225" s="125" t="s">
        <v>514</v>
      </c>
      <c r="S225" s="125">
        <v>12</v>
      </c>
      <c r="T225" t="s">
        <v>216</v>
      </c>
    </row>
    <row r="226" spans="1:20" x14ac:dyDescent="0.3">
      <c r="A226" s="125" t="s">
        <v>782</v>
      </c>
      <c r="B226" s="125">
        <v>274</v>
      </c>
      <c r="C226" t="s">
        <v>213</v>
      </c>
      <c r="D226" t="s">
        <v>214</v>
      </c>
      <c r="E226" t="s">
        <v>784</v>
      </c>
      <c r="F226" t="s">
        <v>14</v>
      </c>
      <c r="G226" t="s">
        <v>422</v>
      </c>
      <c r="H226" s="125" t="s">
        <v>423</v>
      </c>
      <c r="I226" s="12">
        <v>5360.9720000000007</v>
      </c>
      <c r="J226" s="296">
        <v>18291.636464000003</v>
      </c>
      <c r="K226" s="12">
        <v>411364</v>
      </c>
      <c r="L226" s="157" t="s">
        <v>1390</v>
      </c>
      <c r="M226" s="400">
        <v>0.13800000000000004</v>
      </c>
      <c r="N226" s="396">
        <v>56768.232000000011</v>
      </c>
      <c r="O226" s="401">
        <v>73.959999999999994</v>
      </c>
      <c r="P226" s="12">
        <v>4198.578438720001</v>
      </c>
      <c r="Q226" s="400">
        <v>0.32221606732441482</v>
      </c>
      <c r="R226" s="125" t="s">
        <v>514</v>
      </c>
      <c r="S226" s="125">
        <v>12</v>
      </c>
      <c r="T226" t="s">
        <v>214</v>
      </c>
    </row>
    <row r="227" spans="1:20" x14ac:dyDescent="0.3">
      <c r="A227" s="125" t="s">
        <v>785</v>
      </c>
      <c r="B227" s="125">
        <v>341</v>
      </c>
      <c r="C227" t="s">
        <v>217</v>
      </c>
      <c r="D227" t="s">
        <v>218</v>
      </c>
      <c r="E227" t="s">
        <v>786</v>
      </c>
      <c r="F227" t="s">
        <v>14</v>
      </c>
      <c r="G227" t="s">
        <v>422</v>
      </c>
      <c r="H227" s="125" t="s">
        <v>423</v>
      </c>
      <c r="I227" s="12">
        <v>460.24899999999997</v>
      </c>
      <c r="J227" s="296">
        <v>1570.3695879999998</v>
      </c>
      <c r="K227" s="12">
        <v>42884</v>
      </c>
      <c r="L227" s="157" t="s">
        <v>1390</v>
      </c>
      <c r="M227" s="400">
        <v>0.13800000000000001</v>
      </c>
      <c r="N227" s="396">
        <v>5917.9920000000002</v>
      </c>
      <c r="O227" s="401">
        <v>73.959999999999994</v>
      </c>
      <c r="P227" s="12">
        <v>437.69468831999995</v>
      </c>
      <c r="Q227" s="400">
        <v>0.26535513870245175</v>
      </c>
      <c r="R227" s="125" t="s">
        <v>514</v>
      </c>
      <c r="S227" s="125">
        <v>12</v>
      </c>
      <c r="T227" t="s">
        <v>218</v>
      </c>
    </row>
    <row r="228" spans="1:20" x14ac:dyDescent="0.3">
      <c r="A228" s="125" t="s">
        <v>794</v>
      </c>
      <c r="B228" s="125">
        <v>373</v>
      </c>
      <c r="C228" t="s">
        <v>223</v>
      </c>
      <c r="D228" t="s">
        <v>224</v>
      </c>
      <c r="E228" t="s">
        <v>795</v>
      </c>
      <c r="F228" t="s">
        <v>5</v>
      </c>
      <c r="G228" t="s">
        <v>422</v>
      </c>
      <c r="H228" s="125" t="s">
        <v>423</v>
      </c>
      <c r="I228" s="12">
        <v>949.80400000000009</v>
      </c>
      <c r="J228" s="296">
        <v>3240.7312480000001</v>
      </c>
      <c r="K228" s="12">
        <v>114393</v>
      </c>
      <c r="L228" s="157" t="s">
        <v>1390</v>
      </c>
      <c r="M228" s="400">
        <v>0.13800000000000001</v>
      </c>
      <c r="N228" s="396">
        <v>15786.234000000002</v>
      </c>
      <c r="O228" s="401">
        <v>73.959999999999994</v>
      </c>
      <c r="P228" s="12">
        <v>1167.5498666400001</v>
      </c>
      <c r="Q228" s="400">
        <v>0.20528843345410941</v>
      </c>
      <c r="R228" s="125" t="s">
        <v>514</v>
      </c>
      <c r="S228" s="125">
        <v>12</v>
      </c>
      <c r="T228" t="s">
        <v>224</v>
      </c>
    </row>
    <row r="229" spans="1:20" x14ac:dyDescent="0.3">
      <c r="A229" s="125" t="s">
        <v>798</v>
      </c>
      <c r="B229" s="125">
        <v>63</v>
      </c>
      <c r="C229" t="s">
        <v>226</v>
      </c>
      <c r="D229" t="s">
        <v>227</v>
      </c>
      <c r="E229" t="s">
        <v>800</v>
      </c>
      <c r="F229" t="s">
        <v>14</v>
      </c>
      <c r="G229" t="s">
        <v>422</v>
      </c>
      <c r="H229" s="125" t="s">
        <v>423</v>
      </c>
      <c r="I229" s="12">
        <v>2546.1039999999998</v>
      </c>
      <c r="J229" s="296">
        <v>8687.3068479999984</v>
      </c>
      <c r="K229" s="12">
        <v>180101</v>
      </c>
      <c r="L229" s="157" t="s">
        <v>1390</v>
      </c>
      <c r="M229" s="400">
        <v>0.13800000000000001</v>
      </c>
      <c r="N229" s="396">
        <v>24853.938000000002</v>
      </c>
      <c r="O229" s="401">
        <v>73.959999999999994</v>
      </c>
      <c r="P229" s="12">
        <v>1838.1972544799999</v>
      </c>
      <c r="Q229" s="400">
        <v>0.34953442178861144</v>
      </c>
      <c r="R229" s="125" t="s">
        <v>514</v>
      </c>
      <c r="S229" s="125">
        <v>10</v>
      </c>
      <c r="T229" t="s">
        <v>227</v>
      </c>
    </row>
    <row r="230" spans="1:20" x14ac:dyDescent="0.3">
      <c r="A230" s="125" t="s">
        <v>808</v>
      </c>
      <c r="B230" s="125">
        <v>332</v>
      </c>
      <c r="C230" t="s">
        <v>233</v>
      </c>
      <c r="D230" t="s">
        <v>234</v>
      </c>
      <c r="E230" t="s">
        <v>809</v>
      </c>
      <c r="F230" t="s">
        <v>14</v>
      </c>
      <c r="G230" t="s">
        <v>422</v>
      </c>
      <c r="H230" s="125" t="s">
        <v>423</v>
      </c>
      <c r="I230" s="12">
        <v>537.32599999999991</v>
      </c>
      <c r="J230" s="296">
        <v>1833.3563119999997</v>
      </c>
      <c r="K230" s="12">
        <v>45493</v>
      </c>
      <c r="L230" s="157" t="s">
        <v>1390</v>
      </c>
      <c r="M230" s="400">
        <v>0.13800000000000004</v>
      </c>
      <c r="N230" s="396">
        <v>6278.0340000000015</v>
      </c>
      <c r="O230" s="401">
        <v>73.959999999999994</v>
      </c>
      <c r="P230" s="12">
        <v>464.32339464000006</v>
      </c>
      <c r="Q230" s="400">
        <v>0.29202713970647487</v>
      </c>
      <c r="R230" s="125" t="s">
        <v>514</v>
      </c>
      <c r="S230" s="125">
        <v>12</v>
      </c>
      <c r="T230" t="s">
        <v>234</v>
      </c>
    </row>
    <row r="231" spans="1:20" x14ac:dyDescent="0.3">
      <c r="A231" s="125" t="s">
        <v>810</v>
      </c>
      <c r="B231" s="125">
        <v>681</v>
      </c>
      <c r="C231" t="s">
        <v>235</v>
      </c>
      <c r="D231" t="s">
        <v>236</v>
      </c>
      <c r="E231" t="s">
        <v>811</v>
      </c>
      <c r="F231" t="s">
        <v>6</v>
      </c>
      <c r="G231" t="s">
        <v>424</v>
      </c>
      <c r="H231" s="125" t="s">
        <v>425</v>
      </c>
      <c r="I231" s="12">
        <v>0.86499999999999999</v>
      </c>
      <c r="J231" s="296">
        <v>2.9513799999999999</v>
      </c>
      <c r="K231" s="12">
        <v>0</v>
      </c>
      <c r="L231" s="157" t="s">
        <v>472</v>
      </c>
      <c r="M231" s="400" t="s">
        <v>2108</v>
      </c>
      <c r="N231" s="396">
        <v>0</v>
      </c>
      <c r="O231" s="401"/>
      <c r="P231" s="12"/>
      <c r="Q231" s="400"/>
      <c r="R231" s="125" t="s">
        <v>514</v>
      </c>
      <c r="S231" s="125">
        <v>1</v>
      </c>
      <c r="T231" t="s">
        <v>236</v>
      </c>
    </row>
    <row r="232" spans="1:20" x14ac:dyDescent="0.3">
      <c r="A232" s="125" t="s">
        <v>810</v>
      </c>
      <c r="B232" s="125">
        <v>681</v>
      </c>
      <c r="C232" t="s">
        <v>235</v>
      </c>
      <c r="D232" t="s">
        <v>236</v>
      </c>
      <c r="E232" t="s">
        <v>811</v>
      </c>
      <c r="F232" t="s">
        <v>6</v>
      </c>
      <c r="G232" t="s">
        <v>422</v>
      </c>
      <c r="H232" s="125" t="s">
        <v>423</v>
      </c>
      <c r="I232" s="12">
        <v>339.56099999999998</v>
      </c>
      <c r="J232" s="296">
        <v>1158.582132</v>
      </c>
      <c r="K232" s="12">
        <v>25559</v>
      </c>
      <c r="L232" s="157" t="s">
        <v>1390</v>
      </c>
      <c r="M232" s="400">
        <v>0.13800000000000004</v>
      </c>
      <c r="N232" s="396">
        <v>3527.1420000000007</v>
      </c>
      <c r="O232" s="401">
        <v>73.959999999999994</v>
      </c>
      <c r="P232" s="12">
        <v>260.86742232000006</v>
      </c>
      <c r="Q232" s="400">
        <v>0.32847618043163551</v>
      </c>
      <c r="R232" s="125" t="s">
        <v>514</v>
      </c>
      <c r="S232" s="125">
        <v>12</v>
      </c>
      <c r="T232" t="s">
        <v>236</v>
      </c>
    </row>
    <row r="233" spans="1:20" x14ac:dyDescent="0.3">
      <c r="A233" s="125" t="s">
        <v>812</v>
      </c>
      <c r="B233" s="125">
        <v>280</v>
      </c>
      <c r="C233" t="s">
        <v>237</v>
      </c>
      <c r="D233" t="s">
        <v>814</v>
      </c>
      <c r="E233" t="s">
        <v>813</v>
      </c>
      <c r="F233" t="s">
        <v>6</v>
      </c>
      <c r="G233" t="s">
        <v>424</v>
      </c>
      <c r="H233" s="125" t="s">
        <v>425</v>
      </c>
      <c r="I233" s="12">
        <v>3674.14</v>
      </c>
      <c r="J233" s="296">
        <v>12536.16568</v>
      </c>
      <c r="K233" s="12">
        <v>0</v>
      </c>
      <c r="L233" s="157" t="s">
        <v>472</v>
      </c>
      <c r="M233" s="400" t="s">
        <v>2108</v>
      </c>
      <c r="N233" s="396">
        <v>0</v>
      </c>
      <c r="O233" s="401"/>
      <c r="P233" s="12"/>
      <c r="Q233" s="400"/>
      <c r="R233" s="125" t="s">
        <v>514</v>
      </c>
      <c r="S233" s="125">
        <v>12</v>
      </c>
      <c r="T233" t="s">
        <v>814</v>
      </c>
    </row>
    <row r="234" spans="1:20" x14ac:dyDescent="0.3">
      <c r="A234" s="125" t="s">
        <v>812</v>
      </c>
      <c r="B234" s="125">
        <v>280</v>
      </c>
      <c r="C234" t="s">
        <v>237</v>
      </c>
      <c r="D234" t="s">
        <v>814</v>
      </c>
      <c r="E234" t="s">
        <v>813</v>
      </c>
      <c r="F234" t="s">
        <v>6</v>
      </c>
      <c r="G234" t="s">
        <v>422</v>
      </c>
      <c r="H234" s="125" t="s">
        <v>423</v>
      </c>
      <c r="I234" s="12">
        <v>159.79</v>
      </c>
      <c r="J234" s="296">
        <v>545.20348000000001</v>
      </c>
      <c r="K234" s="12">
        <v>12233</v>
      </c>
      <c r="L234" s="157" t="s">
        <v>1390</v>
      </c>
      <c r="M234" s="400">
        <v>0.13800000000000001</v>
      </c>
      <c r="N234" s="396">
        <v>1688.1540000000002</v>
      </c>
      <c r="O234" s="401">
        <v>73.959999999999994</v>
      </c>
      <c r="P234" s="12">
        <v>124.85586984</v>
      </c>
      <c r="Q234" s="400">
        <v>0.32295837938955801</v>
      </c>
      <c r="R234" s="125" t="s">
        <v>514</v>
      </c>
      <c r="S234" s="125">
        <v>11</v>
      </c>
      <c r="T234" t="s">
        <v>814</v>
      </c>
    </row>
    <row r="235" spans="1:20" x14ac:dyDescent="0.3">
      <c r="A235" s="125" t="s">
        <v>815</v>
      </c>
      <c r="B235" s="125">
        <v>240</v>
      </c>
      <c r="C235" t="s">
        <v>239</v>
      </c>
      <c r="D235" t="s">
        <v>240</v>
      </c>
      <c r="E235" t="s">
        <v>816</v>
      </c>
      <c r="F235" t="s">
        <v>13</v>
      </c>
      <c r="G235" t="s">
        <v>422</v>
      </c>
      <c r="H235" s="125" t="s">
        <v>423</v>
      </c>
      <c r="I235" s="12">
        <v>1822.2649999999999</v>
      </c>
      <c r="J235" s="296">
        <v>6217.5681799999993</v>
      </c>
      <c r="K235" s="12">
        <v>129682</v>
      </c>
      <c r="L235" s="157" t="s">
        <v>1390</v>
      </c>
      <c r="M235" s="400">
        <v>0.13800000000000001</v>
      </c>
      <c r="N235" s="396">
        <v>17896.116000000002</v>
      </c>
      <c r="O235" s="401">
        <v>73.959999999999994</v>
      </c>
      <c r="P235" s="12">
        <v>1323.5967393599999</v>
      </c>
      <c r="Q235" s="400">
        <v>0.34742556317806605</v>
      </c>
      <c r="R235" s="125" t="s">
        <v>514</v>
      </c>
      <c r="S235" s="125">
        <v>12</v>
      </c>
      <c r="T235" t="s">
        <v>240</v>
      </c>
    </row>
    <row r="236" spans="1:20" x14ac:dyDescent="0.3">
      <c r="A236" s="125" t="s">
        <v>817</v>
      </c>
      <c r="B236" s="125">
        <v>240</v>
      </c>
      <c r="C236" t="s">
        <v>239</v>
      </c>
      <c r="D236" t="s">
        <v>242</v>
      </c>
      <c r="E236" t="s">
        <v>818</v>
      </c>
      <c r="F236" t="s">
        <v>13</v>
      </c>
      <c r="G236" t="s">
        <v>424</v>
      </c>
      <c r="H236" s="125" t="s">
        <v>425</v>
      </c>
      <c r="I236" s="12">
        <v>1488.258</v>
      </c>
      <c r="J236" s="296">
        <v>5077.9362959999999</v>
      </c>
      <c r="K236" s="12">
        <v>0</v>
      </c>
      <c r="L236" s="157" t="s">
        <v>472</v>
      </c>
      <c r="M236" s="400" t="s">
        <v>2108</v>
      </c>
      <c r="N236" s="396">
        <v>0</v>
      </c>
      <c r="O236" s="401"/>
      <c r="P236" s="12"/>
      <c r="Q236" s="400"/>
      <c r="R236" s="125" t="s">
        <v>514</v>
      </c>
      <c r="S236" s="125">
        <v>12</v>
      </c>
      <c r="T236" t="s">
        <v>242</v>
      </c>
    </row>
    <row r="237" spans="1:20" x14ac:dyDescent="0.3">
      <c r="A237" s="125" t="s">
        <v>817</v>
      </c>
      <c r="B237" s="125">
        <v>240</v>
      </c>
      <c r="C237" t="s">
        <v>239</v>
      </c>
      <c r="D237" t="s">
        <v>242</v>
      </c>
      <c r="E237" t="s">
        <v>818</v>
      </c>
      <c r="F237" t="s">
        <v>13</v>
      </c>
      <c r="G237" t="s">
        <v>422</v>
      </c>
      <c r="H237" s="125" t="s">
        <v>423</v>
      </c>
      <c r="I237" s="12">
        <v>3512.5940000000001</v>
      </c>
      <c r="J237" s="296">
        <v>11984.970728</v>
      </c>
      <c r="K237" s="12">
        <v>239247</v>
      </c>
      <c r="L237" s="157" t="s">
        <v>1390</v>
      </c>
      <c r="M237" s="400">
        <v>0.13799999999999998</v>
      </c>
      <c r="N237" s="396">
        <v>33016.085999999996</v>
      </c>
      <c r="O237" s="401">
        <v>73.959999999999994</v>
      </c>
      <c r="P237" s="12">
        <v>2441.8697205599992</v>
      </c>
      <c r="Q237" s="400">
        <v>0.36300398320988142</v>
      </c>
      <c r="R237" s="125" t="s">
        <v>514</v>
      </c>
      <c r="S237" s="125">
        <v>12</v>
      </c>
      <c r="T237" t="s">
        <v>242</v>
      </c>
    </row>
    <row r="238" spans="1:20" x14ac:dyDescent="0.3">
      <c r="A238" s="125" t="s">
        <v>819</v>
      </c>
      <c r="B238" s="125">
        <v>240</v>
      </c>
      <c r="C238" t="s">
        <v>239</v>
      </c>
      <c r="D238" t="s">
        <v>243</v>
      </c>
      <c r="E238" t="s">
        <v>820</v>
      </c>
      <c r="F238" t="s">
        <v>13</v>
      </c>
      <c r="G238" t="s">
        <v>422</v>
      </c>
      <c r="H238" s="125" t="s">
        <v>423</v>
      </c>
      <c r="I238" s="12">
        <v>1453.6389999999997</v>
      </c>
      <c r="J238" s="296">
        <v>4959.8162679999987</v>
      </c>
      <c r="K238" s="12">
        <v>100106</v>
      </c>
      <c r="L238" s="157" t="s">
        <v>1390</v>
      </c>
      <c r="M238" s="400">
        <v>0.13800000000000001</v>
      </c>
      <c r="N238" s="396">
        <v>13814.628000000001</v>
      </c>
      <c r="O238" s="401">
        <v>73.959999999999994</v>
      </c>
      <c r="P238" s="12">
        <v>1021.72988688</v>
      </c>
      <c r="Q238" s="400">
        <v>0.35902640794960228</v>
      </c>
      <c r="R238" s="125" t="s">
        <v>514</v>
      </c>
      <c r="S238" s="125">
        <v>12</v>
      </c>
      <c r="T238" t="s">
        <v>243</v>
      </c>
    </row>
    <row r="239" spans="1:20" x14ac:dyDescent="0.3">
      <c r="A239" s="125" t="s">
        <v>821</v>
      </c>
      <c r="B239" s="125">
        <v>240</v>
      </c>
      <c r="C239" t="s">
        <v>239</v>
      </c>
      <c r="D239" t="s">
        <v>241</v>
      </c>
      <c r="E239" t="s">
        <v>1244</v>
      </c>
      <c r="F239" t="s">
        <v>13</v>
      </c>
      <c r="G239" t="s">
        <v>424</v>
      </c>
      <c r="H239" s="125" t="s">
        <v>425</v>
      </c>
      <c r="I239" s="12">
        <v>166.07999999999998</v>
      </c>
      <c r="J239" s="296">
        <v>566.66495999999995</v>
      </c>
      <c r="K239" s="12">
        <v>0</v>
      </c>
      <c r="L239" s="157" t="s">
        <v>472</v>
      </c>
      <c r="M239" s="400" t="s">
        <v>2108</v>
      </c>
      <c r="N239" s="396">
        <v>0</v>
      </c>
      <c r="O239" s="401"/>
      <c r="P239" s="12"/>
      <c r="Q239" s="400"/>
      <c r="R239" s="125" t="s">
        <v>514</v>
      </c>
      <c r="S239" s="125">
        <v>4</v>
      </c>
      <c r="T239" t="s">
        <v>1349</v>
      </c>
    </row>
    <row r="240" spans="1:20" x14ac:dyDescent="0.3">
      <c r="A240" s="125" t="s">
        <v>822</v>
      </c>
      <c r="B240" s="125">
        <v>369</v>
      </c>
      <c r="C240" t="s">
        <v>244</v>
      </c>
      <c r="D240" t="s">
        <v>245</v>
      </c>
      <c r="E240" t="s">
        <v>823</v>
      </c>
      <c r="F240" t="s">
        <v>11</v>
      </c>
      <c r="G240" t="s">
        <v>422</v>
      </c>
      <c r="H240" s="125" t="s">
        <v>423</v>
      </c>
      <c r="I240" s="12">
        <v>679.1579999999999</v>
      </c>
      <c r="J240" s="296">
        <v>2317.2870959999996</v>
      </c>
      <c r="K240" s="12">
        <v>56797</v>
      </c>
      <c r="L240" s="157" t="s">
        <v>1390</v>
      </c>
      <c r="M240" s="400">
        <v>0.13800000000000004</v>
      </c>
      <c r="N240" s="396">
        <v>7837.9860000000017</v>
      </c>
      <c r="O240" s="401">
        <v>73.959999999999994</v>
      </c>
      <c r="P240" s="12">
        <v>579.69744456000012</v>
      </c>
      <c r="Q240" s="400">
        <v>0.29564828209695693</v>
      </c>
      <c r="R240" s="125" t="s">
        <v>514</v>
      </c>
      <c r="S240" s="125">
        <v>12</v>
      </c>
      <c r="T240" t="s">
        <v>245</v>
      </c>
    </row>
    <row r="241" spans="1:20" x14ac:dyDescent="0.3">
      <c r="A241" s="125" t="s">
        <v>822</v>
      </c>
      <c r="B241" s="125">
        <v>369</v>
      </c>
      <c r="C241" t="s">
        <v>244</v>
      </c>
      <c r="D241" t="s">
        <v>245</v>
      </c>
      <c r="E241" t="s">
        <v>823</v>
      </c>
      <c r="F241" t="s">
        <v>11</v>
      </c>
      <c r="G241" t="s">
        <v>427</v>
      </c>
      <c r="H241" s="125" t="s">
        <v>428</v>
      </c>
      <c r="I241" s="12">
        <v>60.667999999999999</v>
      </c>
      <c r="J241" s="296">
        <v>206.99921599999999</v>
      </c>
      <c r="K241" s="12">
        <v>0</v>
      </c>
      <c r="L241" s="157" t="s">
        <v>472</v>
      </c>
      <c r="M241" s="400" t="s">
        <v>2108</v>
      </c>
      <c r="N241" s="396">
        <v>0</v>
      </c>
      <c r="O241" s="401"/>
      <c r="P241" s="12"/>
      <c r="Q241" s="400"/>
      <c r="R241" s="125" t="s">
        <v>514</v>
      </c>
      <c r="S241" s="125">
        <v>8</v>
      </c>
      <c r="T241" t="s">
        <v>245</v>
      </c>
    </row>
    <row r="242" spans="1:20" x14ac:dyDescent="0.3">
      <c r="A242" s="125" t="s">
        <v>833</v>
      </c>
      <c r="B242" s="125">
        <v>446</v>
      </c>
      <c r="C242" t="s">
        <v>400</v>
      </c>
      <c r="D242" t="s">
        <v>401</v>
      </c>
      <c r="E242" t="s">
        <v>834</v>
      </c>
      <c r="F242" t="s">
        <v>9</v>
      </c>
      <c r="G242" t="s">
        <v>422</v>
      </c>
      <c r="H242" s="125" t="s">
        <v>423</v>
      </c>
      <c r="I242" s="12">
        <v>1345.0979999999997</v>
      </c>
      <c r="J242" s="296">
        <v>4589.4743759999992</v>
      </c>
      <c r="K242" s="12">
        <v>100207</v>
      </c>
      <c r="L242" s="157" t="s">
        <v>1390</v>
      </c>
      <c r="M242" s="400">
        <v>0.13799999999999998</v>
      </c>
      <c r="N242" s="396">
        <v>13828.565999999999</v>
      </c>
      <c r="O242" s="401">
        <v>73.959999999999994</v>
      </c>
      <c r="P242" s="12">
        <v>1022.7607413599999</v>
      </c>
      <c r="Q242" s="400">
        <v>0.33188360788819316</v>
      </c>
      <c r="R242" s="125" t="s">
        <v>514</v>
      </c>
      <c r="S242" s="125">
        <v>12</v>
      </c>
      <c r="T242" t="s">
        <v>401</v>
      </c>
    </row>
    <row r="243" spans="1:20" x14ac:dyDescent="0.3">
      <c r="A243" s="125" t="s">
        <v>833</v>
      </c>
      <c r="B243" s="125">
        <v>446</v>
      </c>
      <c r="C243" t="s">
        <v>400</v>
      </c>
      <c r="D243" t="s">
        <v>401</v>
      </c>
      <c r="E243" t="s">
        <v>834</v>
      </c>
      <c r="F243" t="s">
        <v>9</v>
      </c>
      <c r="G243" t="s">
        <v>427</v>
      </c>
      <c r="H243" s="125" t="s">
        <v>428</v>
      </c>
      <c r="I243" s="12">
        <v>672.35400000000004</v>
      </c>
      <c r="J243" s="296">
        <v>2294.071848</v>
      </c>
      <c r="K243" s="12">
        <v>0</v>
      </c>
      <c r="L243" s="157" t="s">
        <v>472</v>
      </c>
      <c r="M243" s="400" t="s">
        <v>2108</v>
      </c>
      <c r="N243" s="396">
        <v>0</v>
      </c>
      <c r="O243" s="401"/>
      <c r="P243" s="12"/>
      <c r="Q243" s="400"/>
      <c r="R243" s="125" t="s">
        <v>514</v>
      </c>
      <c r="S243" s="125">
        <v>12</v>
      </c>
      <c r="T243" t="s">
        <v>401</v>
      </c>
    </row>
    <row r="244" spans="1:20" x14ac:dyDescent="0.3">
      <c r="A244" s="125" t="s">
        <v>851</v>
      </c>
      <c r="B244" s="125">
        <v>660</v>
      </c>
      <c r="C244" t="s">
        <v>257</v>
      </c>
      <c r="D244" t="s">
        <v>258</v>
      </c>
      <c r="E244" t="s">
        <v>852</v>
      </c>
      <c r="F244" t="s">
        <v>6</v>
      </c>
      <c r="G244" t="s">
        <v>422</v>
      </c>
      <c r="H244" s="125" t="s">
        <v>423</v>
      </c>
      <c r="I244" s="12">
        <v>498.7</v>
      </c>
      <c r="J244" s="296">
        <v>1701.5644</v>
      </c>
      <c r="K244" s="12">
        <v>44713</v>
      </c>
      <c r="L244" s="157" t="s">
        <v>1390</v>
      </c>
      <c r="M244" s="400">
        <v>0.13800000000000001</v>
      </c>
      <c r="N244" s="396">
        <v>6170.3940000000002</v>
      </c>
      <c r="O244" s="401">
        <v>73.959999999999994</v>
      </c>
      <c r="P244" s="12">
        <v>456.36234023999998</v>
      </c>
      <c r="Q244" s="400">
        <v>0.27576268225335365</v>
      </c>
      <c r="R244" s="125" t="s">
        <v>514</v>
      </c>
      <c r="S244" s="125">
        <v>12</v>
      </c>
      <c r="T244" t="s">
        <v>258</v>
      </c>
    </row>
    <row r="245" spans="1:20" x14ac:dyDescent="0.3">
      <c r="A245" s="125" t="s">
        <v>851</v>
      </c>
      <c r="B245" s="125">
        <v>660</v>
      </c>
      <c r="C245" t="s">
        <v>257</v>
      </c>
      <c r="D245" t="s">
        <v>258</v>
      </c>
      <c r="E245" t="s">
        <v>852</v>
      </c>
      <c r="F245" t="s">
        <v>6</v>
      </c>
      <c r="G245" t="s">
        <v>427</v>
      </c>
      <c r="H245" s="125" t="s">
        <v>428</v>
      </c>
      <c r="I245" s="12">
        <v>18.141999999999999</v>
      </c>
      <c r="J245" s="296">
        <v>61.900503999999998</v>
      </c>
      <c r="K245" s="12">
        <v>0</v>
      </c>
      <c r="L245" s="157" t="s">
        <v>472</v>
      </c>
      <c r="M245" s="400" t="s">
        <v>2108</v>
      </c>
      <c r="N245" s="396">
        <v>0</v>
      </c>
      <c r="O245" s="401"/>
      <c r="P245" s="12"/>
      <c r="Q245" s="400"/>
      <c r="R245" s="125" t="s">
        <v>514</v>
      </c>
      <c r="S245" s="125">
        <v>8</v>
      </c>
      <c r="T245" t="s">
        <v>258</v>
      </c>
    </row>
    <row r="246" spans="1:20" x14ac:dyDescent="0.3">
      <c r="A246" s="125" t="s">
        <v>853</v>
      </c>
      <c r="B246" s="125">
        <v>17</v>
      </c>
      <c r="C246" t="s">
        <v>259</v>
      </c>
      <c r="D246" t="s">
        <v>260</v>
      </c>
      <c r="E246" t="s">
        <v>854</v>
      </c>
      <c r="F246" t="s">
        <v>11</v>
      </c>
      <c r="G246" t="s">
        <v>422</v>
      </c>
      <c r="H246" s="125" t="s">
        <v>423</v>
      </c>
      <c r="I246" s="12">
        <v>18343.458000000002</v>
      </c>
      <c r="J246" s="296">
        <v>62587.878696000007</v>
      </c>
      <c r="K246" s="12">
        <v>1201327</v>
      </c>
      <c r="L246" s="157" t="s">
        <v>1390</v>
      </c>
      <c r="M246" s="400">
        <v>0.13799999999999998</v>
      </c>
      <c r="N246" s="396">
        <v>165783.12599999999</v>
      </c>
      <c r="O246" s="401">
        <v>73.959999999999994</v>
      </c>
      <c r="P246" s="12">
        <v>12261.319998959998</v>
      </c>
      <c r="Q246" s="400">
        <v>0.37752864363288707</v>
      </c>
      <c r="R246" s="125" t="s">
        <v>514</v>
      </c>
      <c r="S246" s="125">
        <v>12</v>
      </c>
      <c r="T246" t="s">
        <v>260</v>
      </c>
    </row>
    <row r="247" spans="1:20" x14ac:dyDescent="0.3">
      <c r="A247" s="125" t="s">
        <v>853</v>
      </c>
      <c r="B247" s="125">
        <v>17</v>
      </c>
      <c r="C247" t="s">
        <v>259</v>
      </c>
      <c r="D247" t="s">
        <v>260</v>
      </c>
      <c r="E247" t="s">
        <v>854</v>
      </c>
      <c r="F247" t="s">
        <v>11</v>
      </c>
      <c r="G247" t="s">
        <v>427</v>
      </c>
      <c r="H247" s="125" t="s">
        <v>428</v>
      </c>
      <c r="I247" s="12">
        <v>2583.924</v>
      </c>
      <c r="J247" s="296">
        <v>8816.348688</v>
      </c>
      <c r="K247" s="12">
        <v>0</v>
      </c>
      <c r="L247" s="157" t="s">
        <v>472</v>
      </c>
      <c r="M247" s="400" t="s">
        <v>2108</v>
      </c>
      <c r="N247" s="396">
        <v>0</v>
      </c>
      <c r="O247" s="401"/>
      <c r="P247" s="12"/>
      <c r="Q247" s="400"/>
      <c r="R247" s="125" t="s">
        <v>514</v>
      </c>
      <c r="S247" s="125">
        <v>12</v>
      </c>
      <c r="T247" t="s">
        <v>260</v>
      </c>
    </row>
    <row r="248" spans="1:20" x14ac:dyDescent="0.3">
      <c r="A248" s="125" t="s">
        <v>855</v>
      </c>
      <c r="B248" s="125">
        <v>687</v>
      </c>
      <c r="C248" t="s">
        <v>261</v>
      </c>
      <c r="D248" t="s">
        <v>262</v>
      </c>
      <c r="E248" t="s">
        <v>856</v>
      </c>
      <c r="F248" t="s">
        <v>14</v>
      </c>
      <c r="G248" t="s">
        <v>422</v>
      </c>
      <c r="H248" s="125" t="s">
        <v>423</v>
      </c>
      <c r="I248" s="12">
        <v>192.95400000000001</v>
      </c>
      <c r="J248" s="296">
        <v>658.35904800000003</v>
      </c>
      <c r="K248" s="12">
        <v>22110</v>
      </c>
      <c r="L248" s="157" t="s">
        <v>1390</v>
      </c>
      <c r="M248" s="400">
        <v>0.13800000000000001</v>
      </c>
      <c r="N248" s="396">
        <v>3051.1800000000003</v>
      </c>
      <c r="O248" s="401">
        <v>73.959999999999994</v>
      </c>
      <c r="P248" s="12">
        <v>225.6652728</v>
      </c>
      <c r="Q248" s="400">
        <v>0.2157719465911549</v>
      </c>
      <c r="R248" s="125" t="s">
        <v>514</v>
      </c>
      <c r="S248" s="125">
        <v>4</v>
      </c>
      <c r="T248" t="s">
        <v>262</v>
      </c>
    </row>
    <row r="249" spans="1:20" x14ac:dyDescent="0.3">
      <c r="A249" s="125" t="s">
        <v>857</v>
      </c>
      <c r="B249" s="125">
        <v>281</v>
      </c>
      <c r="C249" t="s">
        <v>263</v>
      </c>
      <c r="D249" t="s">
        <v>264</v>
      </c>
      <c r="E249" t="s">
        <v>858</v>
      </c>
      <c r="F249" t="s">
        <v>9</v>
      </c>
      <c r="G249" t="s">
        <v>422</v>
      </c>
      <c r="H249" s="125" t="s">
        <v>423</v>
      </c>
      <c r="I249" s="12">
        <v>1800.5380000000002</v>
      </c>
      <c r="J249" s="296">
        <v>6143.4356560000006</v>
      </c>
      <c r="K249" s="12">
        <v>180672</v>
      </c>
      <c r="L249" s="157" t="s">
        <v>1390</v>
      </c>
      <c r="M249" s="400">
        <v>0.13800000000000001</v>
      </c>
      <c r="N249" s="396">
        <v>24932.736000000001</v>
      </c>
      <c r="O249" s="401">
        <v>73.959999999999994</v>
      </c>
      <c r="P249" s="12">
        <v>1844.0251545599999</v>
      </c>
      <c r="Q249" s="400">
        <v>0.24640038124977542</v>
      </c>
      <c r="R249" s="125" t="s">
        <v>514</v>
      </c>
      <c r="S249" s="125">
        <v>12</v>
      </c>
      <c r="T249" t="s">
        <v>264</v>
      </c>
    </row>
    <row r="250" spans="1:20" x14ac:dyDescent="0.3">
      <c r="A250" s="125" t="s">
        <v>859</v>
      </c>
      <c r="B250" s="125">
        <v>376</v>
      </c>
      <c r="C250" t="s">
        <v>265</v>
      </c>
      <c r="D250" t="s">
        <v>266</v>
      </c>
      <c r="E250" t="s">
        <v>860</v>
      </c>
      <c r="F250" t="s">
        <v>9</v>
      </c>
      <c r="G250" t="s">
        <v>422</v>
      </c>
      <c r="H250" s="125" t="s">
        <v>423</v>
      </c>
      <c r="I250" s="12">
        <v>1143.82</v>
      </c>
      <c r="J250" s="296">
        <v>3902.7138399999999</v>
      </c>
      <c r="K250" s="12">
        <v>115892</v>
      </c>
      <c r="L250" s="157" t="s">
        <v>1390</v>
      </c>
      <c r="M250" s="400">
        <v>0.13799999999999998</v>
      </c>
      <c r="N250" s="396">
        <v>15993.096</v>
      </c>
      <c r="O250" s="401">
        <v>73.959999999999994</v>
      </c>
      <c r="P250" s="12">
        <v>1182.84938016</v>
      </c>
      <c r="Q250" s="400">
        <v>0.24402491174941987</v>
      </c>
      <c r="R250" s="125" t="s">
        <v>514</v>
      </c>
      <c r="S250" s="125">
        <v>12</v>
      </c>
      <c r="T250" t="s">
        <v>266</v>
      </c>
    </row>
    <row r="251" spans="1:20" x14ac:dyDescent="0.3">
      <c r="A251" s="125" t="s">
        <v>859</v>
      </c>
      <c r="B251" s="125">
        <v>376</v>
      </c>
      <c r="C251" t="s">
        <v>265</v>
      </c>
      <c r="D251" t="s">
        <v>266</v>
      </c>
      <c r="E251" t="s">
        <v>860</v>
      </c>
      <c r="F251" t="s">
        <v>9</v>
      </c>
      <c r="G251" t="s">
        <v>427</v>
      </c>
      <c r="H251" s="125" t="s">
        <v>428</v>
      </c>
      <c r="I251" s="12">
        <v>69.736999999999995</v>
      </c>
      <c r="J251" s="296">
        <v>237.94264399999997</v>
      </c>
      <c r="K251" s="12">
        <v>0</v>
      </c>
      <c r="L251" s="157" t="s">
        <v>472</v>
      </c>
      <c r="M251" s="400" t="s">
        <v>2108</v>
      </c>
      <c r="N251" s="396">
        <v>0</v>
      </c>
      <c r="O251" s="401"/>
      <c r="P251" s="12"/>
      <c r="Q251" s="400"/>
      <c r="R251" s="125" t="s">
        <v>514</v>
      </c>
      <c r="S251" s="125">
        <v>4</v>
      </c>
      <c r="T251" t="s">
        <v>266</v>
      </c>
    </row>
    <row r="252" spans="1:20" x14ac:dyDescent="0.3">
      <c r="A252" s="125" t="s">
        <v>863</v>
      </c>
      <c r="B252" s="125">
        <v>330</v>
      </c>
      <c r="C252" t="s">
        <v>269</v>
      </c>
      <c r="D252" t="s">
        <v>270</v>
      </c>
      <c r="E252" t="s">
        <v>864</v>
      </c>
      <c r="F252" t="s">
        <v>6</v>
      </c>
      <c r="G252" t="s">
        <v>422</v>
      </c>
      <c r="H252" s="125" t="s">
        <v>423</v>
      </c>
      <c r="I252" s="12">
        <v>458.71</v>
      </c>
      <c r="J252" s="296">
        <v>1565.11852</v>
      </c>
      <c r="K252" s="12">
        <v>36215</v>
      </c>
      <c r="L252" s="157" t="s">
        <v>1390</v>
      </c>
      <c r="M252" s="400">
        <v>0.13800000000000001</v>
      </c>
      <c r="N252" s="396">
        <v>4997.67</v>
      </c>
      <c r="O252" s="401">
        <v>73.959999999999994</v>
      </c>
      <c r="P252" s="12">
        <v>369.62767319999995</v>
      </c>
      <c r="Q252" s="400">
        <v>0.31316964105273054</v>
      </c>
      <c r="R252" s="125" t="s">
        <v>514</v>
      </c>
      <c r="S252" s="125">
        <v>11</v>
      </c>
      <c r="T252" t="s">
        <v>270</v>
      </c>
    </row>
    <row r="253" spans="1:20" x14ac:dyDescent="0.3">
      <c r="A253" s="125" t="s">
        <v>865</v>
      </c>
      <c r="B253" s="125">
        <v>570</v>
      </c>
      <c r="C253" t="s">
        <v>402</v>
      </c>
      <c r="D253" t="s">
        <v>403</v>
      </c>
      <c r="E253" t="s">
        <v>866</v>
      </c>
      <c r="F253" t="s">
        <v>9</v>
      </c>
      <c r="G253" t="s">
        <v>422</v>
      </c>
      <c r="H253" s="125" t="s">
        <v>423</v>
      </c>
      <c r="I253" s="12">
        <v>3.859</v>
      </c>
      <c r="J253" s="296">
        <v>13.166907999999999</v>
      </c>
      <c r="K253" s="12">
        <v>720</v>
      </c>
      <c r="L253" s="157" t="s">
        <v>1390</v>
      </c>
      <c r="M253" s="400">
        <v>0.13800000000000001</v>
      </c>
      <c r="N253" s="396">
        <v>99.360000000000014</v>
      </c>
      <c r="O253" s="401">
        <v>73.959999999999994</v>
      </c>
      <c r="P253" s="12">
        <v>7.3486656000000004</v>
      </c>
      <c r="Q253" s="400">
        <v>0.13251719001610304</v>
      </c>
      <c r="R253" s="125" t="s">
        <v>514</v>
      </c>
      <c r="S253" s="125">
        <v>1</v>
      </c>
      <c r="T253" t="s">
        <v>403</v>
      </c>
    </row>
    <row r="254" spans="1:20" x14ac:dyDescent="0.3">
      <c r="A254" s="125" t="s">
        <v>867</v>
      </c>
      <c r="B254" s="125">
        <v>321</v>
      </c>
      <c r="C254" t="s">
        <v>271</v>
      </c>
      <c r="D254" t="s">
        <v>272</v>
      </c>
      <c r="E254" t="s">
        <v>868</v>
      </c>
      <c r="F254" t="s">
        <v>6</v>
      </c>
      <c r="G254" t="s">
        <v>422</v>
      </c>
      <c r="H254" s="125" t="s">
        <v>423</v>
      </c>
      <c r="I254" s="12">
        <v>590.56399999999996</v>
      </c>
      <c r="J254" s="296">
        <v>2015.0043679999999</v>
      </c>
      <c r="K254" s="12">
        <v>34036</v>
      </c>
      <c r="L254" s="157" t="s">
        <v>1390</v>
      </c>
      <c r="M254" s="400">
        <v>0.13800000000000001</v>
      </c>
      <c r="N254" s="396">
        <v>4696.9680000000008</v>
      </c>
      <c r="O254" s="401">
        <v>73.959999999999994</v>
      </c>
      <c r="P254" s="12">
        <v>347.38775328000003</v>
      </c>
      <c r="Q254" s="400">
        <v>0.42900108495523059</v>
      </c>
      <c r="R254" s="125" t="s">
        <v>514</v>
      </c>
      <c r="S254" s="125">
        <v>5</v>
      </c>
      <c r="T254" t="s">
        <v>272</v>
      </c>
    </row>
    <row r="255" spans="1:20" x14ac:dyDescent="0.3">
      <c r="A255" s="125" t="s">
        <v>872</v>
      </c>
      <c r="B255" s="125">
        <v>44</v>
      </c>
      <c r="C255" t="s">
        <v>273</v>
      </c>
      <c r="D255" t="s">
        <v>274</v>
      </c>
      <c r="E255" t="s">
        <v>873</v>
      </c>
      <c r="F255" t="s">
        <v>14</v>
      </c>
      <c r="G255" t="s">
        <v>422</v>
      </c>
      <c r="H255" s="125" t="s">
        <v>423</v>
      </c>
      <c r="I255" s="12">
        <v>2160.1610000000001</v>
      </c>
      <c r="J255" s="296">
        <v>7370.4693319999997</v>
      </c>
      <c r="K255" s="12">
        <v>153361</v>
      </c>
      <c r="L255" s="157" t="s">
        <v>1390</v>
      </c>
      <c r="M255" s="400">
        <v>0.13800000000000001</v>
      </c>
      <c r="N255" s="396">
        <v>21163.818000000003</v>
      </c>
      <c r="O255" s="401">
        <v>73.959999999999994</v>
      </c>
      <c r="P255" s="12">
        <v>1565.27597928</v>
      </c>
      <c r="Q255" s="400">
        <v>0.34825801903985371</v>
      </c>
      <c r="R255" s="125" t="s">
        <v>514</v>
      </c>
      <c r="S255" s="125">
        <v>12</v>
      </c>
      <c r="T255" t="s">
        <v>274</v>
      </c>
    </row>
    <row r="256" spans="1:20" x14ac:dyDescent="0.3">
      <c r="A256" s="125" t="s">
        <v>878</v>
      </c>
      <c r="B256" s="125">
        <v>343</v>
      </c>
      <c r="C256" t="s">
        <v>280</v>
      </c>
      <c r="D256" t="s">
        <v>281</v>
      </c>
      <c r="E256" t="s">
        <v>879</v>
      </c>
      <c r="F256" t="s">
        <v>9</v>
      </c>
      <c r="G256" t="s">
        <v>422</v>
      </c>
      <c r="H256" s="125" t="s">
        <v>423</v>
      </c>
      <c r="I256" s="12">
        <v>272.21699999999998</v>
      </c>
      <c r="J256" s="296">
        <v>928.80440399999998</v>
      </c>
      <c r="K256" s="12">
        <v>24394</v>
      </c>
      <c r="L256" s="157" t="s">
        <v>1390</v>
      </c>
      <c r="M256" s="400">
        <v>0.13800000000000001</v>
      </c>
      <c r="N256" s="396">
        <v>3366.3720000000003</v>
      </c>
      <c r="O256" s="401">
        <v>73.959999999999994</v>
      </c>
      <c r="P256" s="12">
        <v>248.97687311999999</v>
      </c>
      <c r="Q256" s="400">
        <v>0.27590664489842476</v>
      </c>
      <c r="R256" s="125" t="s">
        <v>514</v>
      </c>
      <c r="S256" s="125">
        <v>12</v>
      </c>
      <c r="T256" t="s">
        <v>281</v>
      </c>
    </row>
    <row r="257" spans="1:20" x14ac:dyDescent="0.3">
      <c r="A257" s="125" t="s">
        <v>880</v>
      </c>
      <c r="B257" s="125">
        <v>343</v>
      </c>
      <c r="C257" t="s">
        <v>280</v>
      </c>
      <c r="D257" t="s">
        <v>282</v>
      </c>
      <c r="E257" t="s">
        <v>881</v>
      </c>
      <c r="F257" t="s">
        <v>9</v>
      </c>
      <c r="G257" t="s">
        <v>422</v>
      </c>
      <c r="H257" s="125" t="s">
        <v>423</v>
      </c>
      <c r="I257" s="12">
        <v>290.72699999999998</v>
      </c>
      <c r="J257" s="296">
        <v>991.96052399999985</v>
      </c>
      <c r="K257" s="12">
        <v>24448</v>
      </c>
      <c r="L257" s="157" t="s">
        <v>1390</v>
      </c>
      <c r="M257" s="400">
        <v>0.13800000000000001</v>
      </c>
      <c r="N257" s="396">
        <v>3373.8240000000001</v>
      </c>
      <c r="O257" s="401">
        <v>73.959999999999994</v>
      </c>
      <c r="P257" s="12">
        <v>249.52802303999997</v>
      </c>
      <c r="Q257" s="400">
        <v>0.29401667781129065</v>
      </c>
      <c r="R257" s="125" t="s">
        <v>514</v>
      </c>
      <c r="S257" s="125">
        <v>11</v>
      </c>
      <c r="T257" t="s">
        <v>282</v>
      </c>
    </row>
    <row r="258" spans="1:20" x14ac:dyDescent="0.3">
      <c r="A258" s="125" t="s">
        <v>882</v>
      </c>
      <c r="B258" s="125">
        <v>343</v>
      </c>
      <c r="C258" t="s">
        <v>280</v>
      </c>
      <c r="D258" t="s">
        <v>283</v>
      </c>
      <c r="E258" t="s">
        <v>883</v>
      </c>
      <c r="F258" t="s">
        <v>9</v>
      </c>
      <c r="G258" t="s">
        <v>422</v>
      </c>
      <c r="H258" s="125" t="s">
        <v>423</v>
      </c>
      <c r="I258" s="12">
        <v>77.713000000000008</v>
      </c>
      <c r="J258" s="296">
        <v>265.15675600000003</v>
      </c>
      <c r="K258" s="12">
        <v>10502</v>
      </c>
      <c r="L258" s="157" t="s">
        <v>1390</v>
      </c>
      <c r="M258" s="400">
        <v>0.13800000000000004</v>
      </c>
      <c r="N258" s="396">
        <v>1449.2760000000003</v>
      </c>
      <c r="O258" s="401">
        <v>73.959999999999994</v>
      </c>
      <c r="P258" s="12">
        <v>107.18845296000001</v>
      </c>
      <c r="Q258" s="400">
        <v>0.18295808113844428</v>
      </c>
      <c r="R258" s="125" t="s">
        <v>514</v>
      </c>
      <c r="S258" s="125">
        <v>12</v>
      </c>
      <c r="T258" t="s">
        <v>283</v>
      </c>
    </row>
    <row r="259" spans="1:20" x14ac:dyDescent="0.3">
      <c r="A259" s="125" t="s">
        <v>884</v>
      </c>
      <c r="B259" s="125">
        <v>343</v>
      </c>
      <c r="C259" t="s">
        <v>280</v>
      </c>
      <c r="D259" t="s">
        <v>284</v>
      </c>
      <c r="E259" t="s">
        <v>885</v>
      </c>
      <c r="F259" t="s">
        <v>9</v>
      </c>
      <c r="G259" t="s">
        <v>422</v>
      </c>
      <c r="H259" s="125" t="s">
        <v>423</v>
      </c>
      <c r="I259" s="12">
        <v>295.12700000000001</v>
      </c>
      <c r="J259" s="296">
        <v>1006.973324</v>
      </c>
      <c r="K259" s="12">
        <v>27138</v>
      </c>
      <c r="L259" s="157" t="s">
        <v>1390</v>
      </c>
      <c r="M259" s="400">
        <v>0.13800000000000001</v>
      </c>
      <c r="N259" s="396">
        <v>3745.0440000000003</v>
      </c>
      <c r="O259" s="401">
        <v>73.959999999999994</v>
      </c>
      <c r="P259" s="12">
        <v>276.98345424000001</v>
      </c>
      <c r="Q259" s="400">
        <v>0.26888157362103088</v>
      </c>
      <c r="R259" s="125" t="s">
        <v>514</v>
      </c>
      <c r="S259" s="125">
        <v>12</v>
      </c>
      <c r="T259" t="s">
        <v>284</v>
      </c>
    </row>
    <row r="260" spans="1:20" x14ac:dyDescent="0.3">
      <c r="A260" s="125" t="s">
        <v>886</v>
      </c>
      <c r="B260" s="125">
        <v>343</v>
      </c>
      <c r="C260" t="s">
        <v>280</v>
      </c>
      <c r="D260" t="s">
        <v>285</v>
      </c>
      <c r="E260" t="s">
        <v>887</v>
      </c>
      <c r="F260" t="s">
        <v>9</v>
      </c>
      <c r="G260" t="s">
        <v>422</v>
      </c>
      <c r="H260" s="125" t="s">
        <v>423</v>
      </c>
      <c r="I260" s="12">
        <v>135.79799999999997</v>
      </c>
      <c r="J260" s="296">
        <v>463.3427759999999</v>
      </c>
      <c r="K260" s="12">
        <v>15315</v>
      </c>
      <c r="L260" s="157" t="s">
        <v>1390</v>
      </c>
      <c r="M260" s="400">
        <v>0.13800000000000004</v>
      </c>
      <c r="N260" s="396">
        <v>2113.4700000000007</v>
      </c>
      <c r="O260" s="401">
        <v>73.959999999999994</v>
      </c>
      <c r="P260" s="12">
        <v>156.31224120000005</v>
      </c>
      <c r="Q260" s="400">
        <v>0.21923319280614334</v>
      </c>
      <c r="R260" s="125" t="s">
        <v>514</v>
      </c>
      <c r="S260" s="125">
        <v>12</v>
      </c>
      <c r="T260" t="s">
        <v>285</v>
      </c>
    </row>
    <row r="261" spans="1:20" x14ac:dyDescent="0.3">
      <c r="A261" s="125" t="s">
        <v>886</v>
      </c>
      <c r="B261" s="125">
        <v>343</v>
      </c>
      <c r="C261" t="s">
        <v>280</v>
      </c>
      <c r="D261" t="s">
        <v>285</v>
      </c>
      <c r="E261" t="s">
        <v>887</v>
      </c>
      <c r="F261" t="s">
        <v>9</v>
      </c>
      <c r="G261" t="s">
        <v>422</v>
      </c>
      <c r="H261" s="125" t="s">
        <v>423</v>
      </c>
      <c r="I261" s="12">
        <v>135.79799999999997</v>
      </c>
      <c r="J261" s="296">
        <v>463.3427759999999</v>
      </c>
      <c r="K261" s="12">
        <v>15315</v>
      </c>
      <c r="L261" s="157" t="s">
        <v>1390</v>
      </c>
      <c r="M261" s="400">
        <v>0.13800000000000004</v>
      </c>
      <c r="N261" s="396">
        <v>2113.4700000000007</v>
      </c>
      <c r="O261" s="401">
        <v>73.959999999999994</v>
      </c>
      <c r="P261" s="12">
        <v>156.31224120000005</v>
      </c>
      <c r="Q261" s="400">
        <v>0.21923319280614334</v>
      </c>
      <c r="R261" s="125" t="s">
        <v>514</v>
      </c>
      <c r="S261" s="125">
        <v>12</v>
      </c>
      <c r="T261" t="s">
        <v>285</v>
      </c>
    </row>
    <row r="262" spans="1:20" x14ac:dyDescent="0.3">
      <c r="A262" s="125" t="s">
        <v>888</v>
      </c>
      <c r="B262" s="125">
        <v>22</v>
      </c>
      <c r="C262" t="s">
        <v>286</v>
      </c>
      <c r="D262" t="s">
        <v>890</v>
      </c>
      <c r="E262" t="s">
        <v>889</v>
      </c>
      <c r="F262" t="s">
        <v>6</v>
      </c>
      <c r="G262" t="s">
        <v>422</v>
      </c>
      <c r="H262" s="125" t="s">
        <v>423</v>
      </c>
      <c r="I262" s="12">
        <v>24328.964</v>
      </c>
      <c r="J262" s="296">
        <v>83010.425168000002</v>
      </c>
      <c r="K262" s="12">
        <v>1616859</v>
      </c>
      <c r="L262" s="157" t="s">
        <v>1390</v>
      </c>
      <c r="M262" s="400">
        <v>0.13800000000000001</v>
      </c>
      <c r="N262" s="396">
        <v>223126.54200000002</v>
      </c>
      <c r="O262" s="401">
        <v>73.959999999999994</v>
      </c>
      <c r="P262" s="12">
        <v>16502.43904632</v>
      </c>
      <c r="Q262" s="400">
        <v>0.37203294786865831</v>
      </c>
      <c r="R262" s="125" t="s">
        <v>514</v>
      </c>
      <c r="S262" s="125">
        <v>12</v>
      </c>
      <c r="T262" t="s">
        <v>890</v>
      </c>
    </row>
    <row r="263" spans="1:20" x14ac:dyDescent="0.3">
      <c r="A263" s="125" t="s">
        <v>891</v>
      </c>
      <c r="B263" s="125">
        <v>625</v>
      </c>
      <c r="C263" t="s">
        <v>405</v>
      </c>
      <c r="D263" t="s">
        <v>406</v>
      </c>
      <c r="E263" t="s">
        <v>892</v>
      </c>
      <c r="F263" t="s">
        <v>9</v>
      </c>
      <c r="G263" t="s">
        <v>422</v>
      </c>
      <c r="H263" s="125" t="s">
        <v>423</v>
      </c>
      <c r="I263" s="12">
        <v>1128.606</v>
      </c>
      <c r="J263" s="296">
        <v>3850.803672</v>
      </c>
      <c r="K263" s="12">
        <v>90221</v>
      </c>
      <c r="L263" s="157" t="s">
        <v>1390</v>
      </c>
      <c r="M263" s="400">
        <v>0.13800000000000004</v>
      </c>
      <c r="N263" s="396">
        <v>12450.498000000003</v>
      </c>
      <c r="O263" s="401">
        <v>73.959999999999994</v>
      </c>
      <c r="P263" s="12">
        <v>920.8388320800002</v>
      </c>
      <c r="Q263" s="400">
        <v>0.3092891281939083</v>
      </c>
      <c r="R263" s="125" t="s">
        <v>514</v>
      </c>
      <c r="S263" s="125">
        <v>12</v>
      </c>
      <c r="T263" t="s">
        <v>406</v>
      </c>
    </row>
    <row r="264" spans="1:20" x14ac:dyDescent="0.3">
      <c r="A264" s="125" t="s">
        <v>893</v>
      </c>
      <c r="B264" s="125">
        <v>365</v>
      </c>
      <c r="C264" t="s">
        <v>290</v>
      </c>
      <c r="D264" t="s">
        <v>291</v>
      </c>
      <c r="E264" t="s">
        <v>894</v>
      </c>
      <c r="F264" t="s">
        <v>9</v>
      </c>
      <c r="G264" t="s">
        <v>422</v>
      </c>
      <c r="H264" s="125" t="s">
        <v>423</v>
      </c>
      <c r="I264" s="12">
        <v>1184.1039999999998</v>
      </c>
      <c r="J264" s="296">
        <v>4040.1628479999995</v>
      </c>
      <c r="K264" s="12">
        <v>91419</v>
      </c>
      <c r="L264" s="157" t="s">
        <v>1390</v>
      </c>
      <c r="M264" s="400">
        <v>0.13800000000000001</v>
      </c>
      <c r="N264" s="396">
        <v>12615.822000000002</v>
      </c>
      <c r="O264" s="401">
        <v>73.959999999999994</v>
      </c>
      <c r="P264" s="12">
        <v>933.06619512000009</v>
      </c>
      <c r="Q264" s="400">
        <v>0.3202457079689297</v>
      </c>
      <c r="R264" s="125" t="s">
        <v>514</v>
      </c>
      <c r="S264" s="125">
        <v>11</v>
      </c>
      <c r="T264" t="s">
        <v>291</v>
      </c>
    </row>
    <row r="265" spans="1:20" x14ac:dyDescent="0.3">
      <c r="A265" s="125" t="s">
        <v>895</v>
      </c>
      <c r="B265" s="125">
        <v>340</v>
      </c>
      <c r="C265" t="s">
        <v>294</v>
      </c>
      <c r="D265" t="s">
        <v>295</v>
      </c>
      <c r="E265" t="s">
        <v>896</v>
      </c>
      <c r="F265" t="s">
        <v>4</v>
      </c>
      <c r="G265" t="s">
        <v>422</v>
      </c>
      <c r="H265" s="125" t="s">
        <v>423</v>
      </c>
      <c r="I265" s="12">
        <v>303.65499999999997</v>
      </c>
      <c r="J265" s="296">
        <v>1036.0708599999998</v>
      </c>
      <c r="K265" s="12">
        <v>28601</v>
      </c>
      <c r="L265" s="157" t="s">
        <v>1390</v>
      </c>
      <c r="M265" s="400">
        <v>0.13800000000000001</v>
      </c>
      <c r="N265" s="396">
        <v>3946.9380000000006</v>
      </c>
      <c r="O265" s="401">
        <v>73.959999999999994</v>
      </c>
      <c r="P265" s="12">
        <v>291.91553448000002</v>
      </c>
      <c r="Q265" s="400">
        <v>0.26249990752324959</v>
      </c>
      <c r="R265" s="125" t="s">
        <v>514</v>
      </c>
      <c r="S265" s="125">
        <v>12</v>
      </c>
      <c r="T265" t="s">
        <v>295</v>
      </c>
    </row>
    <row r="266" spans="1:20" x14ac:dyDescent="0.3">
      <c r="A266" s="125" t="s">
        <v>897</v>
      </c>
      <c r="B266" s="125">
        <v>661</v>
      </c>
      <c r="C266" t="s">
        <v>296</v>
      </c>
      <c r="D266" t="s">
        <v>297</v>
      </c>
      <c r="E266" t="s">
        <v>898</v>
      </c>
      <c r="F266" t="s">
        <v>6</v>
      </c>
      <c r="G266" t="s">
        <v>422</v>
      </c>
      <c r="H266" s="125" t="s">
        <v>423</v>
      </c>
      <c r="I266" s="12">
        <v>690.70700000000011</v>
      </c>
      <c r="J266" s="296">
        <v>2356.6922840000002</v>
      </c>
      <c r="K266" s="12">
        <v>56048</v>
      </c>
      <c r="L266" s="157" t="s">
        <v>1390</v>
      </c>
      <c r="M266" s="400">
        <v>0.13800000000000001</v>
      </c>
      <c r="N266" s="396">
        <v>7734.6240000000007</v>
      </c>
      <c r="O266" s="401">
        <v>73.959999999999994</v>
      </c>
      <c r="P266" s="12">
        <v>572.05279103999999</v>
      </c>
      <c r="Q266" s="400">
        <v>0.30469383954540002</v>
      </c>
      <c r="R266" s="125" t="s">
        <v>514</v>
      </c>
      <c r="S266" s="125">
        <v>12</v>
      </c>
      <c r="T266" t="s">
        <v>297</v>
      </c>
    </row>
    <row r="267" spans="1:20" x14ac:dyDescent="0.3">
      <c r="A267" s="125" t="s">
        <v>899</v>
      </c>
      <c r="B267" s="125">
        <v>416</v>
      </c>
      <c r="C267" t="s">
        <v>298</v>
      </c>
      <c r="D267" t="s">
        <v>299</v>
      </c>
      <c r="E267" t="s">
        <v>900</v>
      </c>
      <c r="F267" t="s">
        <v>14</v>
      </c>
      <c r="G267" t="s">
        <v>422</v>
      </c>
      <c r="H267" s="125" t="s">
        <v>423</v>
      </c>
      <c r="I267" s="12">
        <v>432.96500000000003</v>
      </c>
      <c r="J267" s="296">
        <v>1477.27658</v>
      </c>
      <c r="K267" s="12">
        <v>46448</v>
      </c>
      <c r="L267" s="157" t="s">
        <v>1390</v>
      </c>
      <c r="M267" s="400">
        <v>0.13800000000000001</v>
      </c>
      <c r="N267" s="396">
        <v>6409.8240000000005</v>
      </c>
      <c r="O267" s="401">
        <v>73.959999999999994</v>
      </c>
      <c r="P267" s="12">
        <v>474.07058303999997</v>
      </c>
      <c r="Q267" s="400">
        <v>0.23047069311107449</v>
      </c>
      <c r="R267" s="125" t="s">
        <v>514</v>
      </c>
      <c r="S267" s="125">
        <v>9</v>
      </c>
      <c r="T267" t="s">
        <v>299</v>
      </c>
    </row>
    <row r="268" spans="1:20" x14ac:dyDescent="0.3">
      <c r="A268" s="125" t="s">
        <v>901</v>
      </c>
      <c r="B268" s="125">
        <v>150</v>
      </c>
      <c r="C268" t="s">
        <v>300</v>
      </c>
      <c r="D268" t="s">
        <v>301</v>
      </c>
      <c r="E268" t="s">
        <v>902</v>
      </c>
      <c r="F268" t="s">
        <v>5</v>
      </c>
      <c r="G268" t="s">
        <v>422</v>
      </c>
      <c r="H268" s="125" t="s">
        <v>423</v>
      </c>
      <c r="I268" s="12">
        <v>30208.678</v>
      </c>
      <c r="J268" s="296">
        <v>103072.009336</v>
      </c>
      <c r="K268" s="12">
        <v>1933566</v>
      </c>
      <c r="L268" s="157" t="s">
        <v>1390</v>
      </c>
      <c r="M268" s="400">
        <v>0.13800000000000004</v>
      </c>
      <c r="N268" s="396">
        <v>266832.10800000007</v>
      </c>
      <c r="O268" s="401">
        <v>73.959999999999994</v>
      </c>
      <c r="P268" s="12">
        <v>19734.902707680001</v>
      </c>
      <c r="Q268" s="400">
        <v>0.38628038472791282</v>
      </c>
      <c r="R268" s="125" t="s">
        <v>514</v>
      </c>
      <c r="S268" s="125">
        <v>12</v>
      </c>
      <c r="T268" t="s">
        <v>167</v>
      </c>
    </row>
    <row r="269" spans="1:20" x14ac:dyDescent="0.3">
      <c r="A269" s="125" t="s">
        <v>901</v>
      </c>
      <c r="B269" s="125">
        <v>150</v>
      </c>
      <c r="C269" t="s">
        <v>300</v>
      </c>
      <c r="D269" t="s">
        <v>301</v>
      </c>
      <c r="E269" t="s">
        <v>902</v>
      </c>
      <c r="F269" t="s">
        <v>5</v>
      </c>
      <c r="G269" t="s">
        <v>427</v>
      </c>
      <c r="H269" s="125" t="s">
        <v>428</v>
      </c>
      <c r="I269" s="12">
        <v>2026.2039999999997</v>
      </c>
      <c r="J269" s="296">
        <v>6913.4080479999993</v>
      </c>
      <c r="K269" s="12">
        <v>0</v>
      </c>
      <c r="L269" s="157" t="s">
        <v>472</v>
      </c>
      <c r="M269" s="400" t="s">
        <v>2108</v>
      </c>
      <c r="N269" s="396">
        <v>0</v>
      </c>
      <c r="O269" s="401"/>
      <c r="P269" s="12"/>
      <c r="Q269" s="400"/>
      <c r="R269" s="125" t="s">
        <v>514</v>
      </c>
      <c r="S269" s="125">
        <v>12</v>
      </c>
      <c r="T269" t="s">
        <v>167</v>
      </c>
    </row>
    <row r="270" spans="1:20" x14ac:dyDescent="0.3">
      <c r="A270" s="125" t="s">
        <v>903</v>
      </c>
      <c r="B270" s="125">
        <v>254</v>
      </c>
      <c r="C270" t="s">
        <v>302</v>
      </c>
      <c r="D270" t="s">
        <v>303</v>
      </c>
      <c r="E270" t="s">
        <v>904</v>
      </c>
      <c r="F270" t="s">
        <v>10</v>
      </c>
      <c r="G270" t="s">
        <v>422</v>
      </c>
      <c r="H270" s="125" t="s">
        <v>423</v>
      </c>
      <c r="I270" s="12">
        <v>4260</v>
      </c>
      <c r="J270" s="296">
        <v>14535.119999999999</v>
      </c>
      <c r="K270" s="12">
        <v>319149</v>
      </c>
      <c r="L270" s="157" t="s">
        <v>1390</v>
      </c>
      <c r="M270" s="400">
        <v>0.13800000000000001</v>
      </c>
      <c r="N270" s="396">
        <v>44042.562000000005</v>
      </c>
      <c r="O270" s="401">
        <v>73.959999999999994</v>
      </c>
      <c r="P270" s="12">
        <v>3257.3878855200001</v>
      </c>
      <c r="Q270" s="400">
        <v>0.33002439776323633</v>
      </c>
      <c r="R270" s="125" t="s">
        <v>514</v>
      </c>
      <c r="S270" s="125">
        <v>12</v>
      </c>
      <c r="T270" t="s">
        <v>303</v>
      </c>
    </row>
    <row r="271" spans="1:20" x14ac:dyDescent="0.3">
      <c r="A271" s="125" t="s">
        <v>907</v>
      </c>
      <c r="B271" s="125">
        <v>254</v>
      </c>
      <c r="C271" t="s">
        <v>302</v>
      </c>
      <c r="D271" t="s">
        <v>305</v>
      </c>
      <c r="E271" t="s">
        <v>908</v>
      </c>
      <c r="F271" t="s">
        <v>10</v>
      </c>
      <c r="G271" t="s">
        <v>422</v>
      </c>
      <c r="H271" s="125" t="s">
        <v>423</v>
      </c>
      <c r="I271" s="12">
        <v>4655.9219999999996</v>
      </c>
      <c r="J271" s="296">
        <v>15886.005863999999</v>
      </c>
      <c r="K271" s="12">
        <v>343560</v>
      </c>
      <c r="L271" s="157" t="s">
        <v>1390</v>
      </c>
      <c r="M271" s="400">
        <v>0.13799999999999998</v>
      </c>
      <c r="N271" s="396">
        <v>47411.28</v>
      </c>
      <c r="O271" s="401">
        <v>73.959999999999994</v>
      </c>
      <c r="P271" s="12">
        <v>3506.5382687999995</v>
      </c>
      <c r="Q271" s="400">
        <v>0.33506806532116407</v>
      </c>
      <c r="R271" s="125" t="s">
        <v>514</v>
      </c>
      <c r="S271" s="125">
        <v>11</v>
      </c>
      <c r="T271" t="s">
        <v>305</v>
      </c>
    </row>
    <row r="272" spans="1:20" x14ac:dyDescent="0.3">
      <c r="A272" s="125" t="s">
        <v>913</v>
      </c>
      <c r="B272" s="125">
        <v>254</v>
      </c>
      <c r="C272" t="s">
        <v>302</v>
      </c>
      <c r="D272" t="s">
        <v>308</v>
      </c>
      <c r="E272" t="s">
        <v>914</v>
      </c>
      <c r="F272" t="s">
        <v>10</v>
      </c>
      <c r="G272" t="s">
        <v>422</v>
      </c>
      <c r="H272" s="125" t="s">
        <v>423</v>
      </c>
      <c r="I272" s="12">
        <v>3385.9029999999998</v>
      </c>
      <c r="J272" s="296">
        <v>11552.701035999999</v>
      </c>
      <c r="K272" s="12">
        <v>264084</v>
      </c>
      <c r="L272" s="157" t="s">
        <v>1390</v>
      </c>
      <c r="M272" s="400">
        <v>0.13800000000000001</v>
      </c>
      <c r="N272" s="396">
        <v>36443.592000000004</v>
      </c>
      <c r="O272" s="401">
        <v>73.959999999999994</v>
      </c>
      <c r="P272" s="12">
        <v>2695.36806432</v>
      </c>
      <c r="Q272" s="400">
        <v>0.31700226026018502</v>
      </c>
      <c r="R272" s="125" t="s">
        <v>514</v>
      </c>
      <c r="S272" s="125">
        <v>11</v>
      </c>
      <c r="T272" t="s">
        <v>308</v>
      </c>
    </row>
    <row r="273" spans="1:20" x14ac:dyDescent="0.3">
      <c r="A273" s="125" t="s">
        <v>915</v>
      </c>
      <c r="B273" s="125">
        <v>254</v>
      </c>
      <c r="C273" t="s">
        <v>302</v>
      </c>
      <c r="D273" t="s">
        <v>309</v>
      </c>
      <c r="E273" t="s">
        <v>916</v>
      </c>
      <c r="F273" t="s">
        <v>10</v>
      </c>
      <c r="G273" t="s">
        <v>422</v>
      </c>
      <c r="H273" s="125" t="s">
        <v>423</v>
      </c>
      <c r="I273" s="12">
        <v>7342.9379999999992</v>
      </c>
      <c r="J273" s="296">
        <v>25054.104455999997</v>
      </c>
      <c r="K273" s="12">
        <v>558639</v>
      </c>
      <c r="L273" s="157" t="s">
        <v>1390</v>
      </c>
      <c r="M273" s="400">
        <v>0.13800000000000001</v>
      </c>
      <c r="N273" s="396">
        <v>77092.182000000001</v>
      </c>
      <c r="O273" s="401">
        <v>73.959999999999994</v>
      </c>
      <c r="P273" s="12">
        <v>5701.7377807199991</v>
      </c>
      <c r="Q273" s="400">
        <v>0.32498891335051322</v>
      </c>
      <c r="R273" s="125" t="s">
        <v>514</v>
      </c>
      <c r="S273" s="125">
        <v>12</v>
      </c>
      <c r="T273" t="s">
        <v>309</v>
      </c>
    </row>
    <row r="274" spans="1:20" x14ac:dyDescent="0.3">
      <c r="A274" s="125" t="s">
        <v>917</v>
      </c>
      <c r="B274" s="125">
        <v>408</v>
      </c>
      <c r="C274" t="s">
        <v>310</v>
      </c>
      <c r="D274" t="s">
        <v>311</v>
      </c>
      <c r="E274" t="s">
        <v>918</v>
      </c>
      <c r="F274" t="s">
        <v>9</v>
      </c>
      <c r="G274" t="s">
        <v>422</v>
      </c>
      <c r="H274" s="125" t="s">
        <v>423</v>
      </c>
      <c r="I274" s="12">
        <v>869.1339999999999</v>
      </c>
      <c r="J274" s="296">
        <v>2965.4852079999996</v>
      </c>
      <c r="K274" s="12">
        <v>68773</v>
      </c>
      <c r="L274" s="157" t="s">
        <v>1390</v>
      </c>
      <c r="M274" s="400">
        <v>0.13799999999999998</v>
      </c>
      <c r="N274" s="396">
        <v>9490.6739999999991</v>
      </c>
      <c r="O274" s="401">
        <v>73.959999999999994</v>
      </c>
      <c r="P274" s="12">
        <v>701.93024903999992</v>
      </c>
      <c r="Q274" s="400">
        <v>0.31246307775401411</v>
      </c>
      <c r="R274" s="125" t="s">
        <v>514</v>
      </c>
      <c r="S274" s="125">
        <v>12</v>
      </c>
      <c r="T274" t="s">
        <v>311</v>
      </c>
    </row>
    <row r="275" spans="1:20" x14ac:dyDescent="0.3">
      <c r="A275" s="125" t="s">
        <v>919</v>
      </c>
      <c r="B275" s="125">
        <v>45</v>
      </c>
      <c r="C275" t="s">
        <v>312</v>
      </c>
      <c r="D275" t="s">
        <v>921</v>
      </c>
      <c r="E275" t="s">
        <v>920</v>
      </c>
      <c r="F275" t="s">
        <v>6</v>
      </c>
      <c r="G275" t="s">
        <v>422</v>
      </c>
      <c r="H275" s="125" t="s">
        <v>423</v>
      </c>
      <c r="I275" s="12">
        <v>19099.985999999997</v>
      </c>
      <c r="J275" s="296">
        <v>65169.152231999986</v>
      </c>
      <c r="K275" s="12">
        <v>1278397</v>
      </c>
      <c r="L275" s="157" t="s">
        <v>1390</v>
      </c>
      <c r="M275" s="400">
        <v>0.13799999999999998</v>
      </c>
      <c r="N275" s="396">
        <v>176418.78599999999</v>
      </c>
      <c r="O275" s="401">
        <v>73.959999999999994</v>
      </c>
      <c r="P275" s="12">
        <v>13047.93341256</v>
      </c>
      <c r="Q275" s="400">
        <v>0.36940029862806101</v>
      </c>
      <c r="R275" s="125" t="s">
        <v>514</v>
      </c>
      <c r="S275" s="125">
        <v>12</v>
      </c>
      <c r="T275" t="s">
        <v>921</v>
      </c>
    </row>
    <row r="276" spans="1:20" x14ac:dyDescent="0.3">
      <c r="A276" s="125" t="s">
        <v>922</v>
      </c>
      <c r="B276" s="125">
        <v>357</v>
      </c>
      <c r="C276" t="s">
        <v>314</v>
      </c>
      <c r="D276" t="s">
        <v>315</v>
      </c>
      <c r="E276" t="s">
        <v>923</v>
      </c>
      <c r="F276" t="s">
        <v>8</v>
      </c>
      <c r="G276" t="s">
        <v>422</v>
      </c>
      <c r="H276" s="125" t="s">
        <v>423</v>
      </c>
      <c r="I276" s="12">
        <v>668.29</v>
      </c>
      <c r="J276" s="296">
        <v>2280.2054799999996</v>
      </c>
      <c r="K276" s="12">
        <v>52418</v>
      </c>
      <c r="L276" s="157" t="s">
        <v>1390</v>
      </c>
      <c r="M276" s="400">
        <v>0.13800000000000001</v>
      </c>
      <c r="N276" s="396">
        <v>7233.6840000000002</v>
      </c>
      <c r="O276" s="401">
        <v>73.959999999999994</v>
      </c>
      <c r="P276" s="12">
        <v>535.00326863999999</v>
      </c>
      <c r="Q276" s="400">
        <v>0.31522049898779092</v>
      </c>
      <c r="R276" s="125" t="s">
        <v>514</v>
      </c>
      <c r="S276" s="125">
        <v>12</v>
      </c>
      <c r="T276" t="s">
        <v>315</v>
      </c>
    </row>
    <row r="277" spans="1:20" x14ac:dyDescent="0.3">
      <c r="A277" s="125" t="s">
        <v>924</v>
      </c>
      <c r="B277" s="125">
        <v>662</v>
      </c>
      <c r="C277" t="s">
        <v>316</v>
      </c>
      <c r="D277" t="s">
        <v>317</v>
      </c>
      <c r="E277" t="s">
        <v>925</v>
      </c>
      <c r="F277" t="s">
        <v>6</v>
      </c>
      <c r="G277" t="s">
        <v>422</v>
      </c>
      <c r="H277" s="125" t="s">
        <v>423</v>
      </c>
      <c r="I277" s="12">
        <v>209.35899999999995</v>
      </c>
      <c r="J277" s="296">
        <v>714.33290799999986</v>
      </c>
      <c r="K277" s="12">
        <v>19286</v>
      </c>
      <c r="L277" s="157" t="s">
        <v>1390</v>
      </c>
      <c r="M277" s="400">
        <v>0.13800000000000001</v>
      </c>
      <c r="N277" s="396">
        <v>2661.4680000000003</v>
      </c>
      <c r="O277" s="401">
        <v>73.959999999999994</v>
      </c>
      <c r="P277" s="12">
        <v>196.84217328000003</v>
      </c>
      <c r="Q277" s="400">
        <v>0.26839808256195447</v>
      </c>
      <c r="R277" s="125" t="s">
        <v>514</v>
      </c>
      <c r="S277" s="125">
        <v>12</v>
      </c>
      <c r="T277" t="s">
        <v>317</v>
      </c>
    </row>
    <row r="278" spans="1:20" x14ac:dyDescent="0.3">
      <c r="A278" s="125" t="s">
        <v>931</v>
      </c>
      <c r="B278" s="125">
        <v>425</v>
      </c>
      <c r="C278" t="s">
        <v>323</v>
      </c>
      <c r="D278" t="s">
        <v>324</v>
      </c>
      <c r="E278" t="s">
        <v>932</v>
      </c>
      <c r="F278" t="s">
        <v>6</v>
      </c>
      <c r="G278" t="s">
        <v>422</v>
      </c>
      <c r="H278" s="125" t="s">
        <v>423</v>
      </c>
      <c r="I278" s="12">
        <v>462.36</v>
      </c>
      <c r="J278" s="296">
        <v>1577.57232</v>
      </c>
      <c r="K278" s="12">
        <v>45950</v>
      </c>
      <c r="L278" s="157" t="s">
        <v>1390</v>
      </c>
      <c r="M278" s="400">
        <v>0.13800000000000004</v>
      </c>
      <c r="N278" s="396">
        <v>6341.1000000000013</v>
      </c>
      <c r="O278" s="401">
        <v>73.959999999999994</v>
      </c>
      <c r="P278" s="12">
        <v>468.98775600000005</v>
      </c>
      <c r="Q278" s="400">
        <v>0.24878527700241279</v>
      </c>
      <c r="R278" s="125" t="s">
        <v>514</v>
      </c>
      <c r="S278" s="125">
        <v>12</v>
      </c>
      <c r="T278" t="s">
        <v>324</v>
      </c>
    </row>
    <row r="279" spans="1:20" x14ac:dyDescent="0.3">
      <c r="A279" s="125" t="s">
        <v>933</v>
      </c>
      <c r="B279" s="125">
        <v>399</v>
      </c>
      <c r="C279" t="s">
        <v>327</v>
      </c>
      <c r="D279" t="s">
        <v>328</v>
      </c>
      <c r="E279" t="s">
        <v>934</v>
      </c>
      <c r="F279" t="s">
        <v>6</v>
      </c>
      <c r="G279" t="s">
        <v>422</v>
      </c>
      <c r="H279" s="125" t="s">
        <v>423</v>
      </c>
      <c r="I279" s="12">
        <v>621.92600000000004</v>
      </c>
      <c r="J279" s="296">
        <v>2122.011512</v>
      </c>
      <c r="K279" s="12">
        <v>51504</v>
      </c>
      <c r="L279" s="157" t="s">
        <v>1390</v>
      </c>
      <c r="M279" s="400">
        <v>0.13800000000000001</v>
      </c>
      <c r="N279" s="396">
        <v>7107.5520000000006</v>
      </c>
      <c r="O279" s="401">
        <v>73.959999999999994</v>
      </c>
      <c r="P279" s="12">
        <v>525.6745459199999</v>
      </c>
      <c r="Q279" s="400">
        <v>0.2985572968020494</v>
      </c>
      <c r="R279" s="125" t="s">
        <v>514</v>
      </c>
      <c r="S279" s="125">
        <v>12</v>
      </c>
      <c r="T279" t="s">
        <v>328</v>
      </c>
    </row>
    <row r="280" spans="1:20" x14ac:dyDescent="0.3">
      <c r="A280" s="125" t="s">
        <v>935</v>
      </c>
      <c r="B280" s="125">
        <v>395</v>
      </c>
      <c r="C280" t="s">
        <v>329</v>
      </c>
      <c r="D280" t="s">
        <v>330</v>
      </c>
      <c r="E280" t="s">
        <v>936</v>
      </c>
      <c r="F280" t="s">
        <v>9</v>
      </c>
      <c r="G280" t="s">
        <v>422</v>
      </c>
      <c r="H280" s="125" t="s">
        <v>423</v>
      </c>
      <c r="I280" s="12">
        <v>816.76</v>
      </c>
      <c r="J280" s="296">
        <v>2786.78512</v>
      </c>
      <c r="K280" s="12">
        <v>68368</v>
      </c>
      <c r="L280" s="157" t="s">
        <v>1390</v>
      </c>
      <c r="M280" s="400">
        <v>0.13800000000000004</v>
      </c>
      <c r="N280" s="396">
        <v>9434.7840000000033</v>
      </c>
      <c r="O280" s="401">
        <v>73.959999999999994</v>
      </c>
      <c r="P280" s="12">
        <v>697.79662464000012</v>
      </c>
      <c r="Q280" s="400">
        <v>0.29537349450713435</v>
      </c>
      <c r="R280" s="125" t="s">
        <v>514</v>
      </c>
      <c r="S280" s="125">
        <v>12</v>
      </c>
      <c r="T280" t="s">
        <v>330</v>
      </c>
    </row>
    <row r="281" spans="1:20" x14ac:dyDescent="0.3">
      <c r="A281" s="125" t="s">
        <v>935</v>
      </c>
      <c r="B281" s="125">
        <v>395</v>
      </c>
      <c r="C281" t="s">
        <v>329</v>
      </c>
      <c r="D281" t="s">
        <v>330</v>
      </c>
      <c r="E281" t="s">
        <v>936</v>
      </c>
      <c r="F281" t="s">
        <v>9</v>
      </c>
      <c r="G281" t="s">
        <v>427</v>
      </c>
      <c r="H281" s="125" t="s">
        <v>428</v>
      </c>
      <c r="I281" s="12">
        <v>632.35899999999992</v>
      </c>
      <c r="J281" s="296">
        <v>2157.6089079999997</v>
      </c>
      <c r="K281" s="12">
        <v>0</v>
      </c>
      <c r="L281" s="157" t="s">
        <v>472</v>
      </c>
      <c r="M281" s="400" t="s">
        <v>2108</v>
      </c>
      <c r="N281" s="396">
        <v>0</v>
      </c>
      <c r="O281" s="401"/>
      <c r="P281" s="12"/>
      <c r="Q281" s="400"/>
      <c r="R281" s="125" t="s">
        <v>514</v>
      </c>
      <c r="S281" s="125">
        <v>12</v>
      </c>
      <c r="T281" t="s">
        <v>330</v>
      </c>
    </row>
    <row r="282" spans="1:20" x14ac:dyDescent="0.3">
      <c r="A282" s="125" t="s">
        <v>937</v>
      </c>
      <c r="B282" s="125">
        <v>759</v>
      </c>
      <c r="C282" t="s">
        <v>331</v>
      </c>
      <c r="D282" t="s">
        <v>332</v>
      </c>
      <c r="E282" t="s">
        <v>938</v>
      </c>
      <c r="F282" t="s">
        <v>14</v>
      </c>
      <c r="G282" t="s">
        <v>422</v>
      </c>
      <c r="H282" s="125" t="s">
        <v>423</v>
      </c>
      <c r="I282" s="12">
        <v>122.72999999999999</v>
      </c>
      <c r="J282" s="296">
        <v>418.75475999999998</v>
      </c>
      <c r="K282" s="12">
        <v>13295</v>
      </c>
      <c r="L282" s="157" t="s">
        <v>1390</v>
      </c>
      <c r="M282" s="400">
        <v>0.13800000000000001</v>
      </c>
      <c r="N282" s="396">
        <v>1834.71</v>
      </c>
      <c r="O282" s="401">
        <v>73.959999999999994</v>
      </c>
      <c r="P282" s="12">
        <v>135.69515159999997</v>
      </c>
      <c r="Q282" s="400">
        <v>0.22824029955687819</v>
      </c>
      <c r="R282" s="125" t="s">
        <v>514</v>
      </c>
      <c r="S282" s="125">
        <v>6</v>
      </c>
      <c r="T282" t="s">
        <v>332</v>
      </c>
    </row>
    <row r="283" spans="1:20" x14ac:dyDescent="0.3">
      <c r="A283" s="125" t="s">
        <v>939</v>
      </c>
      <c r="B283" s="125">
        <v>364</v>
      </c>
      <c r="C283" t="s">
        <v>333</v>
      </c>
      <c r="D283" t="s">
        <v>334</v>
      </c>
      <c r="E283" t="s">
        <v>940</v>
      </c>
      <c r="F283" t="s">
        <v>14</v>
      </c>
      <c r="G283" t="s">
        <v>422</v>
      </c>
      <c r="H283" s="125" t="s">
        <v>423</v>
      </c>
      <c r="I283" s="12">
        <v>679.3610000000001</v>
      </c>
      <c r="J283" s="296">
        <v>2317.9797320000002</v>
      </c>
      <c r="K283" s="12">
        <v>57921</v>
      </c>
      <c r="L283" s="157" t="s">
        <v>1390</v>
      </c>
      <c r="M283" s="400">
        <v>0.13800000000000004</v>
      </c>
      <c r="N283" s="396">
        <v>7993.0980000000018</v>
      </c>
      <c r="O283" s="401">
        <v>73.959999999999994</v>
      </c>
      <c r="P283" s="12">
        <v>591.16952808000008</v>
      </c>
      <c r="Q283" s="400">
        <v>0.28999766198287569</v>
      </c>
      <c r="R283" s="125" t="s">
        <v>514</v>
      </c>
      <c r="S283" s="125">
        <v>12</v>
      </c>
      <c r="T283" t="s">
        <v>334</v>
      </c>
    </row>
    <row r="284" spans="1:20" x14ac:dyDescent="0.3">
      <c r="A284" s="125" t="s">
        <v>941</v>
      </c>
      <c r="B284" s="125">
        <v>410</v>
      </c>
      <c r="C284" t="s">
        <v>335</v>
      </c>
      <c r="D284" t="s">
        <v>336</v>
      </c>
      <c r="E284" t="s">
        <v>942</v>
      </c>
      <c r="F284" t="s">
        <v>4</v>
      </c>
      <c r="G284" t="s">
        <v>422</v>
      </c>
      <c r="H284" s="125" t="s">
        <v>423</v>
      </c>
      <c r="I284" s="12">
        <v>478.38200000000001</v>
      </c>
      <c r="J284" s="296">
        <v>1632.239384</v>
      </c>
      <c r="K284" s="12">
        <v>43088</v>
      </c>
      <c r="L284" s="157" t="s">
        <v>1390</v>
      </c>
      <c r="M284" s="400">
        <v>0.13800000000000001</v>
      </c>
      <c r="N284" s="396">
        <v>5946.1440000000002</v>
      </c>
      <c r="O284" s="401">
        <v>73.959999999999994</v>
      </c>
      <c r="P284" s="12">
        <v>439.77681023999997</v>
      </c>
      <c r="Q284" s="400">
        <v>0.27450384383560167</v>
      </c>
      <c r="R284" s="125" t="s">
        <v>514</v>
      </c>
      <c r="S284" s="125">
        <v>10</v>
      </c>
      <c r="T284" t="s">
        <v>336</v>
      </c>
    </row>
    <row r="285" spans="1:20" x14ac:dyDescent="0.3">
      <c r="A285" s="125" t="s">
        <v>943</v>
      </c>
      <c r="B285" s="125">
        <v>339</v>
      </c>
      <c r="C285" t="s">
        <v>337</v>
      </c>
      <c r="D285" t="s">
        <v>338</v>
      </c>
      <c r="E285" t="s">
        <v>944</v>
      </c>
      <c r="F285" t="s">
        <v>4</v>
      </c>
      <c r="G285" t="s">
        <v>422</v>
      </c>
      <c r="H285" s="125" t="s">
        <v>423</v>
      </c>
      <c r="I285" s="12">
        <v>3305.16</v>
      </c>
      <c r="J285" s="296">
        <v>11277.205919999999</v>
      </c>
      <c r="K285" s="12">
        <v>243700</v>
      </c>
      <c r="L285" s="157" t="s">
        <v>1390</v>
      </c>
      <c r="M285" s="400">
        <v>0.13799999999999998</v>
      </c>
      <c r="N285" s="396">
        <v>33630.6</v>
      </c>
      <c r="O285" s="401">
        <v>73.959999999999994</v>
      </c>
      <c r="P285" s="12">
        <v>2487.3191759999995</v>
      </c>
      <c r="Q285" s="400">
        <v>0.33532574262725018</v>
      </c>
      <c r="R285" s="125" t="s">
        <v>514</v>
      </c>
      <c r="S285" s="125">
        <v>12</v>
      </c>
      <c r="T285" t="s">
        <v>338</v>
      </c>
    </row>
    <row r="286" spans="1:20" x14ac:dyDescent="0.3">
      <c r="A286" s="125" t="s">
        <v>955</v>
      </c>
      <c r="B286" s="125">
        <v>394</v>
      </c>
      <c r="C286" t="s">
        <v>348</v>
      </c>
      <c r="D286" t="s">
        <v>349</v>
      </c>
      <c r="E286" t="s">
        <v>956</v>
      </c>
      <c r="F286" t="s">
        <v>14</v>
      </c>
      <c r="G286" t="s">
        <v>422</v>
      </c>
      <c r="H286" s="125" t="s">
        <v>423</v>
      </c>
      <c r="I286" s="12">
        <v>60.649999999999991</v>
      </c>
      <c r="J286" s="296">
        <v>206.93779999999995</v>
      </c>
      <c r="K286" s="12">
        <v>6344</v>
      </c>
      <c r="L286" s="157" t="s">
        <v>1390</v>
      </c>
      <c r="M286" s="400">
        <v>0.13800000000000001</v>
      </c>
      <c r="N286" s="396">
        <v>875.47200000000009</v>
      </c>
      <c r="O286" s="401">
        <v>73.959999999999994</v>
      </c>
      <c r="P286" s="12">
        <v>64.749909119999998</v>
      </c>
      <c r="Q286" s="400">
        <v>0.23637283659557351</v>
      </c>
      <c r="R286" s="125" t="s">
        <v>514</v>
      </c>
      <c r="S286" s="125">
        <v>3</v>
      </c>
      <c r="T286" t="s">
        <v>349</v>
      </c>
    </row>
    <row r="287" spans="1:20" x14ac:dyDescent="0.3">
      <c r="A287" s="125" t="s">
        <v>957</v>
      </c>
      <c r="B287" s="125">
        <v>447</v>
      </c>
      <c r="C287" t="s">
        <v>350</v>
      </c>
      <c r="D287" t="s">
        <v>351</v>
      </c>
      <c r="E287" t="s">
        <v>958</v>
      </c>
      <c r="F287" t="s">
        <v>6</v>
      </c>
      <c r="G287" t="s">
        <v>422</v>
      </c>
      <c r="H287" s="125" t="s">
        <v>423</v>
      </c>
      <c r="I287" s="12">
        <v>934.42600000000004</v>
      </c>
      <c r="J287" s="296">
        <v>3188.261512</v>
      </c>
      <c r="K287" s="12">
        <v>70193</v>
      </c>
      <c r="L287" s="157" t="s">
        <v>1390</v>
      </c>
      <c r="M287" s="400">
        <v>0.13800000000000004</v>
      </c>
      <c r="N287" s="396">
        <v>9686.6340000000018</v>
      </c>
      <c r="O287" s="401">
        <v>73.959999999999994</v>
      </c>
      <c r="P287" s="12">
        <v>716.42345064000006</v>
      </c>
      <c r="Q287" s="400">
        <v>0.32914028877316925</v>
      </c>
      <c r="R287" s="125" t="s">
        <v>514</v>
      </c>
      <c r="S287" s="125">
        <v>12</v>
      </c>
      <c r="T287" t="s">
        <v>351</v>
      </c>
    </row>
    <row r="288" spans="1:20" x14ac:dyDescent="0.3">
      <c r="A288" s="125" t="s">
        <v>959</v>
      </c>
      <c r="B288" s="125">
        <v>92</v>
      </c>
      <c r="C288" t="s">
        <v>352</v>
      </c>
      <c r="D288" t="s">
        <v>353</v>
      </c>
      <c r="E288" t="s">
        <v>960</v>
      </c>
      <c r="F288" t="s">
        <v>14</v>
      </c>
      <c r="G288" t="s">
        <v>422</v>
      </c>
      <c r="H288" s="125" t="s">
        <v>423</v>
      </c>
      <c r="I288" s="12">
        <v>1248.4250000000002</v>
      </c>
      <c r="J288" s="296">
        <v>4259.6261000000004</v>
      </c>
      <c r="K288" s="12">
        <v>90607</v>
      </c>
      <c r="L288" s="157" t="s">
        <v>1390</v>
      </c>
      <c r="M288" s="400">
        <v>0.13800000000000001</v>
      </c>
      <c r="N288" s="396">
        <v>12503.766000000001</v>
      </c>
      <c r="O288" s="401">
        <v>73.959999999999994</v>
      </c>
      <c r="P288" s="12">
        <v>924.77853335999998</v>
      </c>
      <c r="Q288" s="400">
        <v>0.34066745171014878</v>
      </c>
      <c r="R288" s="125" t="s">
        <v>514</v>
      </c>
      <c r="S288" s="125">
        <v>12</v>
      </c>
      <c r="T288" t="s">
        <v>353</v>
      </c>
    </row>
    <row r="289" spans="1:21" x14ac:dyDescent="0.3">
      <c r="A289" s="125" t="s">
        <v>961</v>
      </c>
      <c r="B289" s="125">
        <v>586</v>
      </c>
      <c r="C289" t="s">
        <v>354</v>
      </c>
      <c r="D289" t="s">
        <v>355</v>
      </c>
      <c r="E289" t="s">
        <v>962</v>
      </c>
      <c r="F289" t="s">
        <v>7</v>
      </c>
      <c r="G289" t="s">
        <v>422</v>
      </c>
      <c r="H289" s="125" t="s">
        <v>423</v>
      </c>
      <c r="I289" s="12">
        <v>426.58899999999994</v>
      </c>
      <c r="J289" s="296">
        <v>1455.5216679999999</v>
      </c>
      <c r="K289" s="12">
        <v>35879</v>
      </c>
      <c r="L289" s="157" t="s">
        <v>1390</v>
      </c>
      <c r="M289" s="400">
        <v>0.13800000000000001</v>
      </c>
      <c r="N289" s="396">
        <v>4951.3020000000006</v>
      </c>
      <c r="O289" s="401">
        <v>73.959999999999994</v>
      </c>
      <c r="P289" s="12">
        <v>366.19829592000002</v>
      </c>
      <c r="Q289" s="400">
        <v>0.29396745906430261</v>
      </c>
      <c r="R289" s="125" t="s">
        <v>514</v>
      </c>
      <c r="S289" s="125">
        <v>12</v>
      </c>
      <c r="T289" t="s">
        <v>355</v>
      </c>
    </row>
    <row r="290" spans="1:21" x14ac:dyDescent="0.3">
      <c r="A290" s="125" t="s">
        <v>963</v>
      </c>
      <c r="B290" s="125">
        <v>684</v>
      </c>
      <c r="C290" t="s">
        <v>356</v>
      </c>
      <c r="D290" t="s">
        <v>357</v>
      </c>
      <c r="E290" t="s">
        <v>964</v>
      </c>
      <c r="F290" t="s">
        <v>4</v>
      </c>
      <c r="G290" t="s">
        <v>422</v>
      </c>
      <c r="H290" s="125" t="s">
        <v>423</v>
      </c>
      <c r="I290" s="12">
        <v>1845.9499999999998</v>
      </c>
      <c r="J290" s="296">
        <v>6298.3813999999993</v>
      </c>
      <c r="K290" s="12">
        <v>145486</v>
      </c>
      <c r="L290" s="157" t="s">
        <v>1390</v>
      </c>
      <c r="M290" s="400">
        <v>0.13800000000000001</v>
      </c>
      <c r="N290" s="396">
        <v>20077.068000000003</v>
      </c>
      <c r="O290" s="401">
        <v>73.959999999999994</v>
      </c>
      <c r="P290" s="12">
        <v>1484.8999492800001</v>
      </c>
      <c r="Q290" s="400">
        <v>0.31371021904194368</v>
      </c>
      <c r="R290" s="125" t="s">
        <v>514</v>
      </c>
      <c r="S290" s="125">
        <v>11</v>
      </c>
      <c r="T290" t="s">
        <v>357</v>
      </c>
    </row>
    <row r="291" spans="1:21" x14ac:dyDescent="0.3">
      <c r="A291" s="125" t="s">
        <v>965</v>
      </c>
      <c r="B291" s="125">
        <v>749</v>
      </c>
      <c r="C291" t="s">
        <v>358</v>
      </c>
      <c r="D291" t="s">
        <v>359</v>
      </c>
      <c r="E291" t="s">
        <v>966</v>
      </c>
      <c r="F291" t="s">
        <v>4</v>
      </c>
      <c r="G291" t="s">
        <v>422</v>
      </c>
      <c r="H291" s="125" t="s">
        <v>423</v>
      </c>
      <c r="I291" s="12">
        <v>3595.5699999999997</v>
      </c>
      <c r="J291" s="296">
        <v>12268.08484</v>
      </c>
      <c r="K291" s="12">
        <v>255376</v>
      </c>
      <c r="L291" s="157" t="s">
        <v>1390</v>
      </c>
      <c r="M291" s="400">
        <v>0.13799999999999998</v>
      </c>
      <c r="N291" s="396">
        <v>35241.887999999999</v>
      </c>
      <c r="O291" s="401">
        <v>73.959999999999994</v>
      </c>
      <c r="P291" s="12">
        <v>2606.4900364799996</v>
      </c>
      <c r="Q291" s="400">
        <v>0.34811088554620001</v>
      </c>
      <c r="R291" s="125" t="s">
        <v>514</v>
      </c>
      <c r="S291" s="125">
        <v>12</v>
      </c>
      <c r="T291" t="s">
        <v>359</v>
      </c>
    </row>
    <row r="292" spans="1:21" x14ac:dyDescent="0.3">
      <c r="A292" s="125" t="s">
        <v>967</v>
      </c>
      <c r="B292" s="125">
        <v>72</v>
      </c>
      <c r="C292" t="s">
        <v>360</v>
      </c>
      <c r="D292" t="s">
        <v>361</v>
      </c>
      <c r="E292" t="s">
        <v>968</v>
      </c>
      <c r="F292" t="s">
        <v>14</v>
      </c>
      <c r="G292" t="s">
        <v>422</v>
      </c>
      <c r="H292" s="125" t="s">
        <v>423</v>
      </c>
      <c r="I292" s="12">
        <v>598.80799999999999</v>
      </c>
      <c r="J292" s="296">
        <v>2043.1328959999998</v>
      </c>
      <c r="K292" s="12">
        <v>46823</v>
      </c>
      <c r="L292" s="157" t="s">
        <v>1390</v>
      </c>
      <c r="M292" s="400">
        <v>0.13800000000000001</v>
      </c>
      <c r="N292" s="396">
        <v>6461.5740000000005</v>
      </c>
      <c r="O292" s="401">
        <v>73.959999999999994</v>
      </c>
      <c r="P292" s="12">
        <v>477.89801303999997</v>
      </c>
      <c r="Q292" s="400">
        <v>0.31619739958096893</v>
      </c>
      <c r="R292" s="125" t="s">
        <v>514</v>
      </c>
      <c r="S292" s="125">
        <v>12</v>
      </c>
      <c r="T292" t="s">
        <v>361</v>
      </c>
    </row>
    <row r="293" spans="1:21" x14ac:dyDescent="0.3">
      <c r="A293" s="125" t="s">
        <v>976</v>
      </c>
      <c r="B293" s="125">
        <v>363</v>
      </c>
      <c r="C293" t="s">
        <v>362</v>
      </c>
      <c r="D293" t="s">
        <v>363</v>
      </c>
      <c r="E293" t="s">
        <v>977</v>
      </c>
      <c r="F293" t="s">
        <v>13</v>
      </c>
      <c r="G293" t="s">
        <v>422</v>
      </c>
      <c r="H293" s="125" t="s">
        <v>423</v>
      </c>
      <c r="I293" s="12">
        <v>414.76599999999991</v>
      </c>
      <c r="J293" s="296">
        <v>1415.1815919999997</v>
      </c>
      <c r="K293" s="12">
        <v>35818</v>
      </c>
      <c r="L293" s="157" t="s">
        <v>1390</v>
      </c>
      <c r="M293" s="400">
        <v>0.13800000000000004</v>
      </c>
      <c r="N293" s="396">
        <v>4942.8840000000009</v>
      </c>
      <c r="O293" s="401">
        <v>73.959999999999994</v>
      </c>
      <c r="P293" s="12">
        <v>365.57570064000004</v>
      </c>
      <c r="Q293" s="400">
        <v>0.28630685891070867</v>
      </c>
      <c r="R293" s="125" t="s">
        <v>514</v>
      </c>
      <c r="S293" s="125">
        <v>12</v>
      </c>
      <c r="T293" t="s">
        <v>363</v>
      </c>
    </row>
    <row r="294" spans="1:21" x14ac:dyDescent="0.3">
      <c r="A294" s="125" t="s">
        <v>983</v>
      </c>
      <c r="B294" s="125">
        <v>344</v>
      </c>
      <c r="C294" t="s">
        <v>366</v>
      </c>
      <c r="D294" t="s">
        <v>367</v>
      </c>
      <c r="E294" t="s">
        <v>984</v>
      </c>
      <c r="F294" t="s">
        <v>9</v>
      </c>
      <c r="G294" t="s">
        <v>422</v>
      </c>
      <c r="H294" s="125" t="s">
        <v>423</v>
      </c>
      <c r="I294" s="12">
        <v>1217.2169999999999</v>
      </c>
      <c r="J294" s="296">
        <v>4153.1444039999997</v>
      </c>
      <c r="K294" s="12">
        <v>95708</v>
      </c>
      <c r="L294" s="157" t="s">
        <v>1390</v>
      </c>
      <c r="M294" s="400">
        <v>0.13800000000000001</v>
      </c>
      <c r="N294" s="396">
        <v>13207.704000000002</v>
      </c>
      <c r="O294" s="401">
        <v>73.959999999999994</v>
      </c>
      <c r="P294" s="12">
        <v>976.84178784000005</v>
      </c>
      <c r="Q294" s="400">
        <v>0.31444862816428953</v>
      </c>
      <c r="R294" s="125" t="s">
        <v>514</v>
      </c>
      <c r="S294" s="125">
        <v>12</v>
      </c>
      <c r="T294" t="s">
        <v>367</v>
      </c>
    </row>
    <row r="295" spans="1:21" x14ac:dyDescent="0.3">
      <c r="A295" s="125" t="s">
        <v>983</v>
      </c>
      <c r="B295" s="125">
        <v>344</v>
      </c>
      <c r="C295" t="s">
        <v>366</v>
      </c>
      <c r="D295" t="s">
        <v>367</v>
      </c>
      <c r="E295" t="s">
        <v>984</v>
      </c>
      <c r="F295" t="s">
        <v>9</v>
      </c>
      <c r="G295" t="s">
        <v>427</v>
      </c>
      <c r="H295" s="125" t="s">
        <v>428</v>
      </c>
      <c r="I295" s="12">
        <v>46.787999999999997</v>
      </c>
      <c r="J295" s="296">
        <v>159.64065599999998</v>
      </c>
      <c r="K295" s="12">
        <v>0</v>
      </c>
      <c r="L295" s="157" t="s">
        <v>472</v>
      </c>
      <c r="M295" s="400" t="s">
        <v>2108</v>
      </c>
      <c r="N295" s="396">
        <v>0</v>
      </c>
      <c r="O295" s="401"/>
      <c r="P295" s="12"/>
      <c r="Q295" s="400"/>
      <c r="R295" s="125" t="s">
        <v>514</v>
      </c>
      <c r="S295" s="125">
        <v>8</v>
      </c>
      <c r="T295" t="s">
        <v>367</v>
      </c>
    </row>
    <row r="296" spans="1:21" x14ac:dyDescent="0.3">
      <c r="A296" s="125" t="s">
        <v>990</v>
      </c>
      <c r="B296" s="125">
        <v>242</v>
      </c>
      <c r="C296" t="s">
        <v>370</v>
      </c>
      <c r="D296" t="s">
        <v>371</v>
      </c>
      <c r="E296" t="s">
        <v>991</v>
      </c>
      <c r="F296" t="s">
        <v>4</v>
      </c>
      <c r="G296" t="s">
        <v>422</v>
      </c>
      <c r="H296" s="125" t="s">
        <v>423</v>
      </c>
      <c r="I296" s="12">
        <v>95.368000000000009</v>
      </c>
      <c r="J296" s="296">
        <v>325.39561600000002</v>
      </c>
      <c r="K296" s="12">
        <v>9732</v>
      </c>
      <c r="L296" s="157" t="s">
        <v>1390</v>
      </c>
      <c r="M296" s="400">
        <v>0.13800000000000001</v>
      </c>
      <c r="N296" s="396">
        <v>1343.0160000000001</v>
      </c>
      <c r="O296" s="401">
        <v>73.959999999999994</v>
      </c>
      <c r="P296" s="12">
        <v>99.329463359999991</v>
      </c>
      <c r="Q296" s="400">
        <v>0.24228722219243851</v>
      </c>
      <c r="R296" s="125" t="s">
        <v>514</v>
      </c>
      <c r="S296" s="125">
        <v>6</v>
      </c>
      <c r="T296" t="s">
        <v>371</v>
      </c>
    </row>
    <row r="297" spans="1:21" x14ac:dyDescent="0.3">
      <c r="A297" s="125" t="s">
        <v>992</v>
      </c>
      <c r="B297" s="125">
        <v>741</v>
      </c>
      <c r="C297" t="s">
        <v>372</v>
      </c>
      <c r="D297" t="s">
        <v>373</v>
      </c>
      <c r="E297" t="s">
        <v>993</v>
      </c>
      <c r="F297" t="s">
        <v>5</v>
      </c>
      <c r="G297" t="s">
        <v>422</v>
      </c>
      <c r="H297" s="125" t="s">
        <v>423</v>
      </c>
      <c r="I297" s="12">
        <v>3556.16</v>
      </c>
      <c r="J297" s="296">
        <v>12133.617919999999</v>
      </c>
      <c r="K297" s="12">
        <v>233684</v>
      </c>
      <c r="L297" s="157" t="s">
        <v>1390</v>
      </c>
      <c r="M297" s="400">
        <v>0.13800000000000001</v>
      </c>
      <c r="N297" s="396">
        <v>32248.392000000003</v>
      </c>
      <c r="O297" s="401">
        <v>73.959999999999994</v>
      </c>
      <c r="P297" s="12">
        <v>2385.0910723200004</v>
      </c>
      <c r="Q297" s="400">
        <v>0.37625497482169024</v>
      </c>
      <c r="R297" s="125" t="s">
        <v>514</v>
      </c>
      <c r="S297" s="125">
        <v>12</v>
      </c>
      <c r="T297" t="s">
        <v>373</v>
      </c>
    </row>
    <row r="298" spans="1:21" x14ac:dyDescent="0.3">
      <c r="A298" s="125" t="s">
        <v>992</v>
      </c>
      <c r="B298" s="125">
        <v>741</v>
      </c>
      <c r="C298" t="s">
        <v>372</v>
      </c>
      <c r="D298" t="s">
        <v>373</v>
      </c>
      <c r="E298" t="s">
        <v>993</v>
      </c>
      <c r="F298" t="s">
        <v>5</v>
      </c>
      <c r="G298" t="s">
        <v>427</v>
      </c>
      <c r="H298" s="125" t="s">
        <v>428</v>
      </c>
      <c r="I298" s="12">
        <v>682.34299999999996</v>
      </c>
      <c r="J298" s="296">
        <v>2328.1543159999997</v>
      </c>
      <c r="K298" s="12">
        <v>0</v>
      </c>
      <c r="L298" s="157" t="s">
        <v>472</v>
      </c>
      <c r="M298" s="400" t="s">
        <v>2108</v>
      </c>
      <c r="N298" s="396">
        <v>0</v>
      </c>
      <c r="O298" s="401"/>
      <c r="P298" s="12"/>
      <c r="Q298" s="400"/>
      <c r="R298" s="125" t="s">
        <v>514</v>
      </c>
      <c r="S298" s="125">
        <v>12</v>
      </c>
      <c r="T298" t="s">
        <v>373</v>
      </c>
    </row>
    <row r="299" spans="1:21" x14ac:dyDescent="0.3">
      <c r="A299" s="125" t="s">
        <v>997</v>
      </c>
      <c r="B299" s="125">
        <v>375</v>
      </c>
      <c r="C299" t="s">
        <v>408</v>
      </c>
      <c r="D299" t="s">
        <v>409</v>
      </c>
      <c r="E299" t="s">
        <v>998</v>
      </c>
      <c r="F299" t="s">
        <v>9</v>
      </c>
      <c r="G299" t="s">
        <v>422</v>
      </c>
      <c r="H299" s="125" t="s">
        <v>423</v>
      </c>
      <c r="I299" s="12">
        <v>281.05200000000002</v>
      </c>
      <c r="J299" s="296">
        <v>958.94942400000002</v>
      </c>
      <c r="K299" s="12">
        <v>15653</v>
      </c>
      <c r="L299" s="157" t="s">
        <v>1390</v>
      </c>
      <c r="M299" s="400">
        <v>0.13800000000000001</v>
      </c>
      <c r="N299" s="396">
        <v>2160.114</v>
      </c>
      <c r="O299" s="401">
        <v>73.959999999999994</v>
      </c>
      <c r="P299" s="12">
        <v>159.76203143999999</v>
      </c>
      <c r="Q299" s="400">
        <v>0.44393463678305867</v>
      </c>
      <c r="R299" s="125" t="s">
        <v>514</v>
      </c>
      <c r="S299" s="125">
        <v>5</v>
      </c>
      <c r="T299" t="s">
        <v>409</v>
      </c>
    </row>
    <row r="300" spans="1:21" x14ac:dyDescent="0.3">
      <c r="A300" s="125" t="s">
        <v>1005</v>
      </c>
      <c r="B300" s="125">
        <v>663</v>
      </c>
      <c r="C300" t="s">
        <v>377</v>
      </c>
      <c r="D300" t="s">
        <v>378</v>
      </c>
      <c r="E300" t="s">
        <v>1006</v>
      </c>
      <c r="F300" t="s">
        <v>14</v>
      </c>
      <c r="G300" t="s">
        <v>422</v>
      </c>
      <c r="H300" s="125" t="s">
        <v>423</v>
      </c>
      <c r="I300" s="12">
        <v>344.70000000000005</v>
      </c>
      <c r="J300" s="296">
        <v>1176.1164000000001</v>
      </c>
      <c r="K300" s="12">
        <v>41290</v>
      </c>
      <c r="L300" s="157" t="s">
        <v>1390</v>
      </c>
      <c r="M300" s="400">
        <v>0.13800000000000001</v>
      </c>
      <c r="N300" s="396">
        <v>5698.02</v>
      </c>
      <c r="O300" s="401">
        <v>73.959999999999994</v>
      </c>
      <c r="P300" s="12">
        <v>421.42555920000001</v>
      </c>
      <c r="Q300" s="400">
        <v>0.20640791011614562</v>
      </c>
      <c r="R300" s="125" t="s">
        <v>514</v>
      </c>
      <c r="S300" s="125">
        <v>6</v>
      </c>
      <c r="T300" t="s">
        <v>378</v>
      </c>
    </row>
    <row r="301" spans="1:21" x14ac:dyDescent="0.3">
      <c r="A301" s="125" t="s">
        <v>1010</v>
      </c>
      <c r="B301" s="125">
        <v>409</v>
      </c>
      <c r="C301" t="s">
        <v>379</v>
      </c>
      <c r="D301" t="s">
        <v>380</v>
      </c>
      <c r="E301" t="s">
        <v>1245</v>
      </c>
      <c r="F301" t="s">
        <v>5</v>
      </c>
      <c r="G301" t="s">
        <v>422</v>
      </c>
      <c r="H301" s="125" t="s">
        <v>423</v>
      </c>
      <c r="I301" s="12">
        <v>891.80700000000002</v>
      </c>
      <c r="J301" s="296">
        <v>3042.8454839999999</v>
      </c>
      <c r="K301" s="12">
        <v>65035</v>
      </c>
      <c r="L301" s="157" t="s">
        <v>1390</v>
      </c>
      <c r="M301" s="400">
        <v>0.13800000000000004</v>
      </c>
      <c r="N301" s="396">
        <v>8974.8300000000017</v>
      </c>
      <c r="O301" s="401">
        <v>73.959999999999994</v>
      </c>
      <c r="P301" s="12">
        <v>663.77842680000003</v>
      </c>
      <c r="Q301" s="400">
        <v>0.33904213049160814</v>
      </c>
      <c r="R301" s="125" t="s">
        <v>514</v>
      </c>
      <c r="S301" s="125">
        <v>12</v>
      </c>
      <c r="T301" t="e">
        <v>#N/A</v>
      </c>
    </row>
    <row r="302" spans="1:21" x14ac:dyDescent="0.3">
      <c r="A302" s="125" t="s">
        <v>1380</v>
      </c>
      <c r="B302" s="125">
        <v>160</v>
      </c>
      <c r="C302" t="s">
        <v>201</v>
      </c>
      <c r="D302" t="s">
        <v>758</v>
      </c>
      <c r="E302" t="s">
        <v>757</v>
      </c>
      <c r="F302" t="s">
        <v>7</v>
      </c>
      <c r="G302" t="s">
        <v>424</v>
      </c>
      <c r="H302" s="125" t="s">
        <v>425</v>
      </c>
      <c r="I302" s="12">
        <v>19077.682000000001</v>
      </c>
      <c r="J302" s="296">
        <v>65093.050984000001</v>
      </c>
      <c r="K302" s="12">
        <v>0</v>
      </c>
      <c r="L302" s="157" t="s">
        <v>472</v>
      </c>
      <c r="M302" s="400" t="s">
        <v>2108</v>
      </c>
      <c r="N302" s="396">
        <v>0</v>
      </c>
      <c r="O302" s="401"/>
      <c r="P302" s="12"/>
      <c r="Q302" s="400"/>
      <c r="R302" s="125" t="s">
        <v>514</v>
      </c>
      <c r="S302" s="125">
        <v>12</v>
      </c>
      <c r="T302" t="s">
        <v>758</v>
      </c>
    </row>
    <row r="303" spans="1:21" x14ac:dyDescent="0.3">
      <c r="A303" s="125" t="s">
        <v>1380</v>
      </c>
      <c r="B303" s="125">
        <v>160</v>
      </c>
      <c r="C303" t="s">
        <v>201</v>
      </c>
      <c r="D303" t="s">
        <v>758</v>
      </c>
      <c r="E303" t="s">
        <v>757</v>
      </c>
      <c r="F303" t="s">
        <v>7</v>
      </c>
      <c r="G303" t="s">
        <v>422</v>
      </c>
      <c r="H303" s="125" t="s">
        <v>423</v>
      </c>
      <c r="I303" s="12">
        <v>8392.1220000000012</v>
      </c>
      <c r="J303" s="296">
        <v>28633.920264000004</v>
      </c>
      <c r="K303" s="12">
        <v>613274</v>
      </c>
      <c r="L303" s="157" t="s">
        <v>1390</v>
      </c>
      <c r="M303" s="400">
        <v>0.13800000000000001</v>
      </c>
      <c r="N303" s="396">
        <v>84631.812000000005</v>
      </c>
      <c r="O303" s="401">
        <v>73.959999999999994</v>
      </c>
      <c r="P303" s="12">
        <v>6259.3688155199998</v>
      </c>
      <c r="Q303" s="400">
        <v>0.33833519083816854</v>
      </c>
      <c r="R303" s="125" t="s">
        <v>514</v>
      </c>
      <c r="S303" s="125">
        <v>12</v>
      </c>
      <c r="T303" t="s">
        <v>758</v>
      </c>
    </row>
    <row r="304" spans="1:21" x14ac:dyDescent="0.3">
      <c r="A304" s="125" t="s">
        <v>2397</v>
      </c>
      <c r="B304" s="125">
        <v>0</v>
      </c>
      <c r="C304" t="s">
        <v>1261</v>
      </c>
      <c r="D304" t="s">
        <v>1262</v>
      </c>
      <c r="E304" t="s">
        <v>561</v>
      </c>
      <c r="F304" t="s">
        <v>12</v>
      </c>
      <c r="G304" t="s">
        <v>429</v>
      </c>
      <c r="H304" s="125" t="s">
        <v>426</v>
      </c>
      <c r="I304" s="12"/>
      <c r="J304" s="12"/>
      <c r="K304" s="12"/>
      <c r="L304" s="157"/>
      <c r="M304" s="400"/>
      <c r="N304" s="396"/>
      <c r="O304" s="401"/>
      <c r="P304" s="12"/>
      <c r="Q304" s="400"/>
      <c r="U304" t="s">
        <v>2126</v>
      </c>
    </row>
    <row r="305" spans="1:21" x14ac:dyDescent="0.3">
      <c r="A305" s="125" t="s">
        <v>2397</v>
      </c>
      <c r="B305" s="125">
        <v>0</v>
      </c>
      <c r="C305" t="s">
        <v>1261</v>
      </c>
      <c r="D305" t="s">
        <v>1262</v>
      </c>
      <c r="E305" t="s">
        <v>561</v>
      </c>
      <c r="F305" t="s">
        <v>12</v>
      </c>
      <c r="G305" t="s">
        <v>429</v>
      </c>
      <c r="H305" s="125" t="s">
        <v>423</v>
      </c>
      <c r="I305" s="12"/>
      <c r="J305" s="12"/>
      <c r="K305" s="12"/>
      <c r="L305" s="157"/>
      <c r="M305" s="400"/>
      <c r="N305" s="396"/>
      <c r="O305" s="401"/>
      <c r="P305" s="12"/>
      <c r="Q305" s="400"/>
      <c r="U305" t="s">
        <v>2126</v>
      </c>
    </row>
    <row r="306" spans="1:21" x14ac:dyDescent="0.3">
      <c r="A306" s="125" t="s">
        <v>2410</v>
      </c>
      <c r="B306" s="125">
        <v>2</v>
      </c>
      <c r="C306" t="s">
        <v>79</v>
      </c>
      <c r="D306" t="s">
        <v>100</v>
      </c>
      <c r="E306" t="s">
        <v>563</v>
      </c>
      <c r="F306" t="s">
        <v>13</v>
      </c>
      <c r="G306" t="s">
        <v>422</v>
      </c>
      <c r="H306" s="125" t="s">
        <v>423</v>
      </c>
      <c r="I306" s="12"/>
      <c r="J306" s="12"/>
      <c r="K306" s="12"/>
      <c r="L306" s="157"/>
      <c r="M306" s="400"/>
      <c r="N306" s="396"/>
      <c r="O306" s="401"/>
      <c r="P306" s="12"/>
      <c r="Q306" s="400"/>
      <c r="U306" t="s">
        <v>2126</v>
      </c>
    </row>
    <row r="307" spans="1:21" x14ac:dyDescent="0.3">
      <c r="A307" s="125" t="s">
        <v>2413</v>
      </c>
      <c r="B307" s="125">
        <v>2</v>
      </c>
      <c r="C307" t="s">
        <v>79</v>
      </c>
      <c r="D307" t="s">
        <v>88</v>
      </c>
      <c r="E307" t="s">
        <v>567</v>
      </c>
      <c r="F307" t="s">
        <v>13</v>
      </c>
      <c r="G307" t="s">
        <v>424</v>
      </c>
      <c r="H307" s="125" t="s">
        <v>425</v>
      </c>
      <c r="I307" s="12"/>
      <c r="J307" s="12"/>
      <c r="K307" s="12"/>
      <c r="L307" s="157"/>
      <c r="M307" s="400"/>
      <c r="N307" s="396"/>
      <c r="O307" s="401"/>
      <c r="P307" s="12"/>
      <c r="Q307" s="400"/>
      <c r="U307" t="s">
        <v>2126</v>
      </c>
    </row>
    <row r="308" spans="1:21" x14ac:dyDescent="0.3">
      <c r="A308" s="125" t="s">
        <v>2430</v>
      </c>
      <c r="B308" s="125">
        <v>2</v>
      </c>
      <c r="C308" t="s">
        <v>79</v>
      </c>
      <c r="D308" t="s">
        <v>84</v>
      </c>
      <c r="E308" t="s">
        <v>584</v>
      </c>
      <c r="F308" t="s">
        <v>7</v>
      </c>
      <c r="G308" t="s">
        <v>422</v>
      </c>
      <c r="H308" s="125" t="s">
        <v>423</v>
      </c>
      <c r="I308" s="12"/>
      <c r="J308" s="12"/>
      <c r="K308" s="12"/>
      <c r="L308" s="157"/>
      <c r="M308" s="400"/>
      <c r="N308" s="396"/>
      <c r="O308" s="401"/>
      <c r="P308" s="12"/>
      <c r="Q308" s="400"/>
      <c r="U308" t="s">
        <v>2126</v>
      </c>
    </row>
    <row r="309" spans="1:21" x14ac:dyDescent="0.3">
      <c r="A309" s="125" t="s">
        <v>2431</v>
      </c>
      <c r="B309" s="125">
        <v>2</v>
      </c>
      <c r="C309" t="s">
        <v>79</v>
      </c>
      <c r="D309" t="s">
        <v>85</v>
      </c>
      <c r="E309" t="s">
        <v>563</v>
      </c>
      <c r="F309" t="s">
        <v>13</v>
      </c>
      <c r="G309" t="s">
        <v>422</v>
      </c>
      <c r="H309" s="125" t="s">
        <v>423</v>
      </c>
      <c r="I309" s="12"/>
      <c r="J309" s="12"/>
      <c r="K309" s="12"/>
      <c r="L309" s="157"/>
      <c r="M309" s="400"/>
      <c r="N309" s="396"/>
      <c r="O309" s="401"/>
      <c r="P309" s="12"/>
      <c r="Q309" s="400"/>
      <c r="U309" t="s">
        <v>2126</v>
      </c>
    </row>
    <row r="310" spans="1:21" x14ac:dyDescent="0.3">
      <c r="A310" s="125" t="s">
        <v>2435</v>
      </c>
      <c r="B310" s="125">
        <v>2</v>
      </c>
      <c r="C310" t="s">
        <v>79</v>
      </c>
      <c r="D310" t="s">
        <v>90</v>
      </c>
      <c r="E310" t="s">
        <v>563</v>
      </c>
      <c r="F310" t="s">
        <v>13</v>
      </c>
      <c r="G310" t="s">
        <v>422</v>
      </c>
      <c r="H310" s="125" t="s">
        <v>423</v>
      </c>
      <c r="I310" s="12"/>
      <c r="J310" s="12"/>
      <c r="K310" s="12"/>
      <c r="L310" s="157"/>
      <c r="M310" s="400"/>
      <c r="N310" s="396"/>
      <c r="O310" s="401"/>
      <c r="P310" s="12"/>
      <c r="Q310" s="400"/>
      <c r="U310" t="s">
        <v>2126</v>
      </c>
    </row>
    <row r="311" spans="1:21" x14ac:dyDescent="0.3">
      <c r="A311" s="125" t="s">
        <v>2436</v>
      </c>
      <c r="B311" s="125">
        <v>2</v>
      </c>
      <c r="C311" t="s">
        <v>79</v>
      </c>
      <c r="D311" t="s">
        <v>392</v>
      </c>
      <c r="E311" t="s">
        <v>584</v>
      </c>
      <c r="F311" t="s">
        <v>7</v>
      </c>
      <c r="G311" t="s">
        <v>422</v>
      </c>
      <c r="H311" s="125" t="s">
        <v>423</v>
      </c>
      <c r="I311" s="12"/>
      <c r="J311" s="12"/>
      <c r="K311" s="12"/>
      <c r="L311" s="157"/>
      <c r="M311" s="400"/>
      <c r="N311" s="396"/>
      <c r="O311" s="401"/>
      <c r="P311" s="12"/>
      <c r="Q311" s="400"/>
      <c r="U311" t="s">
        <v>2126</v>
      </c>
    </row>
    <row r="312" spans="1:21" x14ac:dyDescent="0.3">
      <c r="A312" s="125" t="s">
        <v>2437</v>
      </c>
      <c r="B312" s="125">
        <v>2</v>
      </c>
      <c r="C312" t="s">
        <v>79</v>
      </c>
      <c r="D312" t="s">
        <v>393</v>
      </c>
      <c r="E312" t="s">
        <v>587</v>
      </c>
      <c r="F312" t="s">
        <v>14</v>
      </c>
      <c r="G312" t="s">
        <v>422</v>
      </c>
      <c r="H312" s="125" t="s">
        <v>423</v>
      </c>
      <c r="I312" s="12"/>
      <c r="J312" s="12"/>
      <c r="K312" s="12"/>
      <c r="L312" s="157"/>
      <c r="M312" s="400"/>
      <c r="N312" s="396"/>
      <c r="O312" s="401"/>
      <c r="P312" s="12"/>
      <c r="Q312" s="400"/>
      <c r="U312" t="s">
        <v>2126</v>
      </c>
    </row>
    <row r="313" spans="1:21" x14ac:dyDescent="0.3">
      <c r="A313" s="125" t="s">
        <v>2441</v>
      </c>
      <c r="B313" s="125">
        <v>2</v>
      </c>
      <c r="C313" t="s">
        <v>79</v>
      </c>
      <c r="D313" t="s">
        <v>92</v>
      </c>
      <c r="E313" t="s">
        <v>563</v>
      </c>
      <c r="F313" t="s">
        <v>13</v>
      </c>
      <c r="G313" t="s">
        <v>422</v>
      </c>
      <c r="H313" s="125" t="s">
        <v>423</v>
      </c>
      <c r="I313" s="12"/>
      <c r="J313" s="12"/>
      <c r="K313" s="12"/>
      <c r="L313" s="157"/>
      <c r="M313" s="400"/>
      <c r="N313" s="396"/>
      <c r="O313" s="401"/>
      <c r="P313" s="12"/>
      <c r="Q313" s="400"/>
      <c r="U313" t="s">
        <v>2126</v>
      </c>
    </row>
    <row r="314" spans="1:21" x14ac:dyDescent="0.3">
      <c r="A314" s="125" t="s">
        <v>2443</v>
      </c>
      <c r="B314" s="125">
        <v>169</v>
      </c>
      <c r="C314" t="s">
        <v>102</v>
      </c>
      <c r="D314" t="s">
        <v>103</v>
      </c>
      <c r="E314" t="s">
        <v>1296</v>
      </c>
      <c r="F314" t="s">
        <v>9</v>
      </c>
      <c r="G314" t="s">
        <v>422</v>
      </c>
      <c r="H314" s="125" t="s">
        <v>423</v>
      </c>
      <c r="I314" s="12"/>
      <c r="J314" s="12"/>
      <c r="K314" s="12"/>
      <c r="L314" s="157"/>
      <c r="M314" s="400"/>
      <c r="N314" s="396"/>
      <c r="O314" s="401"/>
      <c r="P314" s="12"/>
      <c r="Q314" s="400"/>
      <c r="U314" t="s">
        <v>2126</v>
      </c>
    </row>
    <row r="315" spans="1:21" x14ac:dyDescent="0.3">
      <c r="A315" s="125" t="s">
        <v>2457</v>
      </c>
      <c r="B315" s="125">
        <v>169</v>
      </c>
      <c r="C315" t="s">
        <v>102</v>
      </c>
      <c r="D315" t="s">
        <v>127</v>
      </c>
      <c r="E315" t="s">
        <v>645</v>
      </c>
      <c r="F315" t="s">
        <v>9</v>
      </c>
      <c r="G315" t="s">
        <v>422</v>
      </c>
      <c r="H315" s="125" t="s">
        <v>423</v>
      </c>
      <c r="I315" s="12"/>
      <c r="J315" s="12"/>
      <c r="K315" s="12"/>
      <c r="L315" s="157"/>
      <c r="M315" s="400"/>
      <c r="N315" s="396"/>
      <c r="O315" s="401"/>
      <c r="P315" s="12"/>
      <c r="Q315" s="400"/>
      <c r="U315" t="s">
        <v>2126</v>
      </c>
    </row>
    <row r="316" spans="1:21" x14ac:dyDescent="0.3">
      <c r="A316" s="125" t="s">
        <v>2460</v>
      </c>
      <c r="B316" s="125">
        <v>169</v>
      </c>
      <c r="C316" t="s">
        <v>102</v>
      </c>
      <c r="D316" t="s">
        <v>131</v>
      </c>
      <c r="E316" t="s">
        <v>639</v>
      </c>
      <c r="F316" t="s">
        <v>11</v>
      </c>
      <c r="G316" t="s">
        <v>1019</v>
      </c>
      <c r="H316" s="125" t="s">
        <v>1020</v>
      </c>
      <c r="I316" s="12"/>
      <c r="J316" s="12"/>
      <c r="K316" s="12"/>
      <c r="L316" s="157"/>
      <c r="M316" s="400"/>
      <c r="N316" s="396"/>
      <c r="O316" s="401"/>
      <c r="P316" s="12"/>
      <c r="Q316" s="400"/>
      <c r="U316" t="s">
        <v>2126</v>
      </c>
    </row>
    <row r="317" spans="1:21" x14ac:dyDescent="0.3">
      <c r="A317" s="125" t="s">
        <v>2461</v>
      </c>
      <c r="B317" s="125">
        <v>169</v>
      </c>
      <c r="C317" t="s">
        <v>102</v>
      </c>
      <c r="D317" t="s">
        <v>133</v>
      </c>
      <c r="E317" t="s">
        <v>1333</v>
      </c>
      <c r="F317" t="s">
        <v>9</v>
      </c>
      <c r="G317" t="s">
        <v>422</v>
      </c>
      <c r="H317" s="125" t="s">
        <v>423</v>
      </c>
      <c r="I317" s="12"/>
      <c r="J317" s="12"/>
      <c r="K317" s="12"/>
      <c r="L317" s="157"/>
      <c r="M317" s="400"/>
      <c r="N317" s="396"/>
      <c r="O317" s="401"/>
      <c r="P317" s="12"/>
      <c r="Q317" s="400"/>
      <c r="U317" t="s">
        <v>2126</v>
      </c>
    </row>
    <row r="318" spans="1:21" x14ac:dyDescent="0.3">
      <c r="A318" s="125" t="s">
        <v>2467</v>
      </c>
      <c r="B318" s="125">
        <v>169</v>
      </c>
      <c r="C318" t="s">
        <v>102</v>
      </c>
      <c r="D318" t="s">
        <v>142</v>
      </c>
      <c r="E318" t="s">
        <v>652</v>
      </c>
      <c r="F318" t="s">
        <v>11</v>
      </c>
      <c r="G318" t="s">
        <v>427</v>
      </c>
      <c r="H318" s="125" t="s">
        <v>428</v>
      </c>
      <c r="I318" s="12"/>
      <c r="J318" s="12"/>
      <c r="K318" s="12"/>
      <c r="L318" s="157"/>
      <c r="M318" s="400"/>
      <c r="N318" s="396"/>
      <c r="O318" s="401"/>
      <c r="P318" s="12"/>
      <c r="Q318" s="400"/>
      <c r="U318" t="s">
        <v>2126</v>
      </c>
    </row>
    <row r="319" spans="1:21" x14ac:dyDescent="0.3">
      <c r="A319" s="125" t="s">
        <v>2470</v>
      </c>
      <c r="B319" s="125">
        <v>169</v>
      </c>
      <c r="C319" t="s">
        <v>102</v>
      </c>
      <c r="D319" t="s">
        <v>139</v>
      </c>
      <c r="E319" t="s">
        <v>659</v>
      </c>
      <c r="F319" t="s">
        <v>5</v>
      </c>
      <c r="G319" t="s">
        <v>422</v>
      </c>
      <c r="H319" s="125" t="s">
        <v>423</v>
      </c>
      <c r="I319" s="12"/>
      <c r="J319" s="12"/>
      <c r="K319" s="12"/>
      <c r="L319" s="157"/>
      <c r="M319" s="400"/>
      <c r="N319" s="396"/>
      <c r="O319" s="401"/>
      <c r="P319" s="12"/>
      <c r="Q319" s="400"/>
      <c r="U319" t="s">
        <v>2126</v>
      </c>
    </row>
    <row r="320" spans="1:21" x14ac:dyDescent="0.3">
      <c r="A320" s="125" t="s">
        <v>2403</v>
      </c>
      <c r="B320" s="125">
        <v>169</v>
      </c>
      <c r="C320" t="s">
        <v>102</v>
      </c>
      <c r="D320" t="s">
        <v>109</v>
      </c>
      <c r="E320" t="s">
        <v>1300</v>
      </c>
      <c r="F320" s="295" t="s">
        <v>6</v>
      </c>
      <c r="G320" t="s">
        <v>422</v>
      </c>
      <c r="H320" s="125" t="s">
        <v>423</v>
      </c>
      <c r="I320" s="12"/>
      <c r="J320" s="12"/>
      <c r="K320" s="12"/>
      <c r="L320" s="157"/>
      <c r="M320" s="400"/>
      <c r="N320" s="396"/>
      <c r="O320" s="401"/>
      <c r="P320" s="12"/>
      <c r="Q320" s="400"/>
      <c r="U320" t="s">
        <v>2126</v>
      </c>
    </row>
    <row r="321" spans="1:21" x14ac:dyDescent="0.3">
      <c r="A321" s="125" t="s">
        <v>2484</v>
      </c>
      <c r="B321" s="125">
        <v>169</v>
      </c>
      <c r="C321" t="s">
        <v>102</v>
      </c>
      <c r="D321" t="s">
        <v>129</v>
      </c>
      <c r="E321" t="s">
        <v>663</v>
      </c>
      <c r="F321" t="s">
        <v>9</v>
      </c>
      <c r="G321" t="s">
        <v>422</v>
      </c>
      <c r="H321" s="125" t="s">
        <v>423</v>
      </c>
      <c r="I321" s="12"/>
      <c r="J321" s="12"/>
      <c r="K321" s="12"/>
      <c r="L321" s="157"/>
      <c r="M321" s="400"/>
      <c r="N321" s="396"/>
      <c r="O321" s="401"/>
      <c r="P321" s="12"/>
      <c r="Q321" s="400"/>
      <c r="U321" t="s">
        <v>2126</v>
      </c>
    </row>
    <row r="322" spans="1:21" x14ac:dyDescent="0.3">
      <c r="A322" s="125" t="s">
        <v>2492</v>
      </c>
      <c r="B322" s="125">
        <v>169</v>
      </c>
      <c r="C322" t="s">
        <v>102</v>
      </c>
      <c r="D322" t="s">
        <v>151</v>
      </c>
      <c r="E322" t="s">
        <v>663</v>
      </c>
      <c r="F322" t="s">
        <v>9</v>
      </c>
      <c r="G322" t="s">
        <v>422</v>
      </c>
      <c r="H322" s="125" t="s">
        <v>423</v>
      </c>
      <c r="I322" s="12"/>
      <c r="J322" s="12"/>
      <c r="K322" s="12"/>
      <c r="L322" s="157"/>
      <c r="M322" s="400"/>
      <c r="N322" s="396"/>
      <c r="O322" s="401"/>
      <c r="P322" s="12"/>
      <c r="Q322" s="400"/>
      <c r="U322" t="s">
        <v>2126</v>
      </c>
    </row>
    <row r="323" spans="1:21" x14ac:dyDescent="0.3">
      <c r="A323" s="125" t="s">
        <v>2493</v>
      </c>
      <c r="B323" s="125">
        <v>169</v>
      </c>
      <c r="C323" t="s">
        <v>102</v>
      </c>
      <c r="D323" t="s">
        <v>152</v>
      </c>
      <c r="E323" t="s">
        <v>699</v>
      </c>
      <c r="F323" t="s">
        <v>5</v>
      </c>
      <c r="G323" t="s">
        <v>427</v>
      </c>
      <c r="H323" s="125" t="s">
        <v>428</v>
      </c>
      <c r="I323" s="12"/>
      <c r="J323" s="12"/>
      <c r="K323" s="12"/>
      <c r="L323" s="157"/>
      <c r="M323" s="400"/>
      <c r="N323" s="396"/>
      <c r="O323" s="401"/>
      <c r="P323" s="12"/>
      <c r="Q323" s="400"/>
      <c r="U323" t="s">
        <v>2126</v>
      </c>
    </row>
    <row r="324" spans="1:21" x14ac:dyDescent="0.3">
      <c r="A324" s="125" t="s">
        <v>2494</v>
      </c>
      <c r="B324" s="125">
        <v>169</v>
      </c>
      <c r="C324" t="s">
        <v>102</v>
      </c>
      <c r="D324" t="s">
        <v>395</v>
      </c>
      <c r="E324" t="s">
        <v>665</v>
      </c>
      <c r="F324" t="s">
        <v>9</v>
      </c>
      <c r="G324" t="s">
        <v>422</v>
      </c>
      <c r="H324" s="125" t="s">
        <v>423</v>
      </c>
      <c r="I324" s="12"/>
      <c r="J324" s="12"/>
      <c r="K324" s="12"/>
      <c r="L324" s="157"/>
      <c r="M324" s="400"/>
      <c r="N324" s="396"/>
      <c r="O324" s="401"/>
      <c r="P324" s="12"/>
      <c r="Q324" s="400"/>
      <c r="U324" t="s">
        <v>2126</v>
      </c>
    </row>
    <row r="325" spans="1:21" x14ac:dyDescent="0.3">
      <c r="A325" s="125" t="s">
        <v>714</v>
      </c>
      <c r="B325" s="125">
        <v>520</v>
      </c>
      <c r="C325" t="s">
        <v>166</v>
      </c>
      <c r="D325" t="s">
        <v>166</v>
      </c>
      <c r="E325" t="s">
        <v>561</v>
      </c>
      <c r="F325" t="s">
        <v>12</v>
      </c>
      <c r="G325" t="s">
        <v>422</v>
      </c>
      <c r="H325" s="125" t="s">
        <v>433</v>
      </c>
      <c r="I325" s="12"/>
      <c r="J325" s="12"/>
      <c r="K325" s="12"/>
      <c r="L325" s="157"/>
      <c r="M325" s="400"/>
      <c r="N325" s="396"/>
      <c r="O325" s="401"/>
      <c r="P325" s="12"/>
      <c r="Q325" s="400"/>
      <c r="U325" t="s">
        <v>2126</v>
      </c>
    </row>
    <row r="326" spans="1:21" x14ac:dyDescent="0.3">
      <c r="A326" s="125" t="s">
        <v>714</v>
      </c>
      <c r="B326" s="125">
        <v>520</v>
      </c>
      <c r="C326" t="s">
        <v>166</v>
      </c>
      <c r="D326" t="s">
        <v>166</v>
      </c>
      <c r="E326" t="s">
        <v>561</v>
      </c>
      <c r="F326" t="s">
        <v>12</v>
      </c>
      <c r="G326" t="s">
        <v>1391</v>
      </c>
      <c r="H326" s="125" t="s">
        <v>433</v>
      </c>
      <c r="I326" s="12"/>
      <c r="J326" s="12"/>
      <c r="K326" s="12"/>
      <c r="L326" s="157"/>
      <c r="M326" s="400"/>
      <c r="N326" s="396"/>
      <c r="O326" s="401"/>
      <c r="P326" s="12"/>
      <c r="Q326" s="400"/>
      <c r="U326" t="s">
        <v>2126</v>
      </c>
    </row>
    <row r="327" spans="1:21" x14ac:dyDescent="0.3">
      <c r="A327" s="125" t="s">
        <v>716</v>
      </c>
      <c r="B327" s="125">
        <v>214</v>
      </c>
      <c r="C327" t="s">
        <v>168</v>
      </c>
      <c r="D327" t="s">
        <v>169</v>
      </c>
      <c r="E327" t="s">
        <v>718</v>
      </c>
      <c r="F327" t="s">
        <v>10</v>
      </c>
      <c r="G327" t="s">
        <v>422</v>
      </c>
      <c r="H327" s="125" t="s">
        <v>423</v>
      </c>
      <c r="I327" s="12"/>
      <c r="J327" s="12"/>
      <c r="K327" s="12"/>
      <c r="L327" s="157"/>
      <c r="M327" s="400"/>
      <c r="N327" s="396"/>
      <c r="O327" s="401"/>
      <c r="P327" s="12"/>
      <c r="Q327" s="400"/>
      <c r="U327" t="s">
        <v>2126</v>
      </c>
    </row>
    <row r="328" spans="1:21" x14ac:dyDescent="0.3">
      <c r="A328" s="125" t="s">
        <v>716</v>
      </c>
      <c r="B328" s="125">
        <v>214</v>
      </c>
      <c r="C328" t="s">
        <v>168</v>
      </c>
      <c r="D328" t="s">
        <v>169</v>
      </c>
      <c r="E328" t="s">
        <v>718</v>
      </c>
      <c r="F328" t="s">
        <v>10</v>
      </c>
      <c r="G328" t="s">
        <v>429</v>
      </c>
      <c r="H328" s="125" t="s">
        <v>423</v>
      </c>
      <c r="I328" s="12"/>
      <c r="J328" s="12"/>
      <c r="K328" s="12"/>
      <c r="L328" s="157"/>
      <c r="M328" s="400"/>
      <c r="N328" s="396"/>
      <c r="O328" s="401"/>
      <c r="P328" s="12"/>
      <c r="Q328" s="400"/>
      <c r="U328" t="s">
        <v>2126</v>
      </c>
    </row>
    <row r="329" spans="1:21" x14ac:dyDescent="0.3">
      <c r="A329" s="125" t="s">
        <v>716</v>
      </c>
      <c r="B329" s="125">
        <v>214</v>
      </c>
      <c r="C329" t="s">
        <v>168</v>
      </c>
      <c r="D329" t="s">
        <v>169</v>
      </c>
      <c r="E329" t="s">
        <v>718</v>
      </c>
      <c r="F329" t="s">
        <v>10</v>
      </c>
      <c r="G329" t="s">
        <v>429</v>
      </c>
      <c r="I329" s="12"/>
      <c r="J329" s="12"/>
      <c r="K329" s="12"/>
      <c r="L329" s="157"/>
      <c r="M329" s="400"/>
      <c r="N329" s="396"/>
      <c r="O329" s="401"/>
      <c r="P329" s="12"/>
      <c r="Q329" s="400"/>
      <c r="U329" t="s">
        <v>2126</v>
      </c>
    </row>
    <row r="330" spans="1:21" x14ac:dyDescent="0.3">
      <c r="A330" s="125" t="s">
        <v>730</v>
      </c>
      <c r="B330" s="125">
        <v>658</v>
      </c>
      <c r="C330" t="s">
        <v>182</v>
      </c>
      <c r="D330" t="s">
        <v>183</v>
      </c>
      <c r="E330" t="s">
        <v>731</v>
      </c>
      <c r="F330" t="s">
        <v>6</v>
      </c>
      <c r="G330" t="s">
        <v>427</v>
      </c>
      <c r="H330" s="125" t="s">
        <v>428</v>
      </c>
      <c r="I330" s="12"/>
      <c r="J330" s="12"/>
      <c r="K330" s="12"/>
      <c r="L330" s="157"/>
      <c r="M330" s="400"/>
      <c r="N330" s="396"/>
      <c r="O330" s="401"/>
      <c r="P330" s="12"/>
      <c r="Q330" s="400"/>
      <c r="U330" t="s">
        <v>2126</v>
      </c>
    </row>
    <row r="331" spans="1:21" x14ac:dyDescent="0.3">
      <c r="A331" s="125" t="s">
        <v>734</v>
      </c>
      <c r="B331" s="125">
        <v>297</v>
      </c>
      <c r="C331" t="s">
        <v>180</v>
      </c>
      <c r="D331" t="s">
        <v>1263</v>
      </c>
      <c r="E331" t="s">
        <v>735</v>
      </c>
      <c r="F331" t="s">
        <v>6</v>
      </c>
      <c r="G331" t="s">
        <v>424</v>
      </c>
      <c r="H331" s="125" t="s">
        <v>425</v>
      </c>
      <c r="I331" s="12"/>
      <c r="J331" s="12"/>
      <c r="K331" s="12"/>
      <c r="L331" s="157"/>
      <c r="M331" s="400"/>
      <c r="N331" s="396"/>
      <c r="O331" s="401"/>
      <c r="P331" s="12"/>
      <c r="Q331" s="400"/>
      <c r="U331" t="s">
        <v>2126</v>
      </c>
    </row>
    <row r="332" spans="1:21" x14ac:dyDescent="0.3">
      <c r="A332" s="125" t="s">
        <v>738</v>
      </c>
      <c r="B332" s="125">
        <v>8</v>
      </c>
      <c r="C332" t="s">
        <v>188</v>
      </c>
      <c r="D332" t="s">
        <v>189</v>
      </c>
      <c r="E332" t="s">
        <v>561</v>
      </c>
      <c r="F332" t="s">
        <v>12</v>
      </c>
      <c r="G332" t="s">
        <v>429</v>
      </c>
      <c r="H332" s="125" t="s">
        <v>430</v>
      </c>
      <c r="I332" s="12"/>
      <c r="J332" s="12"/>
      <c r="K332" s="12"/>
      <c r="L332" s="157"/>
      <c r="M332" s="400"/>
      <c r="N332" s="396"/>
      <c r="O332" s="401"/>
      <c r="P332" s="12"/>
      <c r="Q332" s="400"/>
      <c r="U332" t="s">
        <v>2126</v>
      </c>
    </row>
    <row r="333" spans="1:21" x14ac:dyDescent="0.3">
      <c r="A333" s="125" t="s">
        <v>738</v>
      </c>
      <c r="B333" s="125">
        <v>8</v>
      </c>
      <c r="C333" t="s">
        <v>188</v>
      </c>
      <c r="D333" t="s">
        <v>189</v>
      </c>
      <c r="E333" t="s">
        <v>561</v>
      </c>
      <c r="F333" t="s">
        <v>12</v>
      </c>
      <c r="G333" t="s">
        <v>429</v>
      </c>
      <c r="H333" s="125" t="s">
        <v>431</v>
      </c>
      <c r="I333" s="12"/>
      <c r="J333" s="12"/>
      <c r="K333" s="12"/>
      <c r="L333" s="157"/>
      <c r="M333" s="400"/>
      <c r="N333" s="396"/>
      <c r="O333" s="401"/>
      <c r="P333" s="12"/>
      <c r="Q333" s="400"/>
      <c r="U333" t="s">
        <v>2126</v>
      </c>
    </row>
    <row r="334" spans="1:21" x14ac:dyDescent="0.3">
      <c r="A334" s="125" t="s">
        <v>740</v>
      </c>
      <c r="B334" s="125">
        <v>8</v>
      </c>
      <c r="C334" t="s">
        <v>188</v>
      </c>
      <c r="D334" t="s">
        <v>191</v>
      </c>
      <c r="E334" t="s">
        <v>561</v>
      </c>
      <c r="F334" t="s">
        <v>12</v>
      </c>
      <c r="G334" t="s">
        <v>429</v>
      </c>
      <c r="H334" s="125" t="s">
        <v>426</v>
      </c>
      <c r="I334" s="12"/>
      <c r="J334" s="12"/>
      <c r="K334" s="12"/>
      <c r="L334" s="157"/>
      <c r="M334" s="400"/>
      <c r="N334" s="396"/>
      <c r="O334" s="401"/>
      <c r="P334" s="12"/>
      <c r="Q334" s="400"/>
      <c r="U334" t="s">
        <v>2126</v>
      </c>
    </row>
    <row r="335" spans="1:21" x14ac:dyDescent="0.3">
      <c r="A335" s="125" t="s">
        <v>740</v>
      </c>
      <c r="B335" s="125">
        <v>8</v>
      </c>
      <c r="C335" t="s">
        <v>188</v>
      </c>
      <c r="D335" t="s">
        <v>191</v>
      </c>
      <c r="E335" t="s">
        <v>561</v>
      </c>
      <c r="F335" t="s">
        <v>12</v>
      </c>
      <c r="G335" t="s">
        <v>422</v>
      </c>
      <c r="H335" s="125" t="s">
        <v>423</v>
      </c>
      <c r="I335" s="12"/>
      <c r="J335" s="12"/>
      <c r="K335" s="12"/>
      <c r="L335" s="157"/>
      <c r="M335" s="400"/>
      <c r="N335" s="396"/>
      <c r="O335" s="401"/>
      <c r="P335" s="12"/>
      <c r="Q335" s="400"/>
      <c r="U335" t="s">
        <v>2126</v>
      </c>
    </row>
    <row r="336" spans="1:21" x14ac:dyDescent="0.3">
      <c r="A336" s="125" t="s">
        <v>740</v>
      </c>
      <c r="B336" s="125">
        <v>8</v>
      </c>
      <c r="C336" t="s">
        <v>188</v>
      </c>
      <c r="D336" t="s">
        <v>191</v>
      </c>
      <c r="E336" t="s">
        <v>561</v>
      </c>
      <c r="F336" t="s">
        <v>12</v>
      </c>
      <c r="G336" t="s">
        <v>429</v>
      </c>
      <c r="I336" s="12"/>
      <c r="J336" s="12"/>
      <c r="K336" s="12"/>
      <c r="L336" s="157"/>
      <c r="M336" s="400"/>
      <c r="N336" s="396"/>
      <c r="O336" s="401"/>
      <c r="P336" s="12"/>
      <c r="Q336" s="400"/>
      <c r="U336" t="s">
        <v>2126</v>
      </c>
    </row>
    <row r="337" spans="1:21" x14ac:dyDescent="0.3">
      <c r="A337" s="125" t="s">
        <v>754</v>
      </c>
      <c r="B337" s="125">
        <v>10</v>
      </c>
      <c r="C337" t="s">
        <v>196</v>
      </c>
      <c r="D337" t="s">
        <v>199</v>
      </c>
      <c r="E337" t="s">
        <v>751</v>
      </c>
      <c r="F337" t="s">
        <v>7</v>
      </c>
      <c r="G337" t="s">
        <v>422</v>
      </c>
      <c r="H337" s="125" t="s">
        <v>426</v>
      </c>
      <c r="I337" s="12"/>
      <c r="J337" s="12"/>
      <c r="K337" s="12"/>
      <c r="L337" s="157"/>
      <c r="M337" s="400"/>
      <c r="N337" s="396"/>
      <c r="O337" s="401"/>
      <c r="P337" s="12"/>
      <c r="Q337" s="400"/>
      <c r="U337" t="s">
        <v>2126</v>
      </c>
    </row>
    <row r="338" spans="1:21" x14ac:dyDescent="0.3">
      <c r="A338" s="125" t="s">
        <v>755</v>
      </c>
      <c r="B338" s="125">
        <v>10</v>
      </c>
      <c r="C338" t="s">
        <v>196</v>
      </c>
      <c r="D338" t="s">
        <v>200</v>
      </c>
      <c r="E338" t="s">
        <v>751</v>
      </c>
      <c r="F338" t="s">
        <v>7</v>
      </c>
      <c r="G338" t="s">
        <v>434</v>
      </c>
      <c r="H338" s="125" t="s">
        <v>426</v>
      </c>
      <c r="I338" s="12"/>
      <c r="J338" s="12"/>
      <c r="K338" s="12"/>
      <c r="L338" s="157"/>
      <c r="M338" s="400"/>
      <c r="N338" s="396"/>
      <c r="O338" s="401"/>
      <c r="P338" s="12"/>
      <c r="Q338" s="400"/>
      <c r="U338" t="s">
        <v>2126</v>
      </c>
    </row>
    <row r="339" spans="1:21" x14ac:dyDescent="0.3">
      <c r="A339" s="125" t="s">
        <v>755</v>
      </c>
      <c r="B339" s="125">
        <v>10</v>
      </c>
      <c r="C339" t="s">
        <v>196</v>
      </c>
      <c r="D339" t="s">
        <v>200</v>
      </c>
      <c r="E339" t="s">
        <v>751</v>
      </c>
      <c r="F339" t="s">
        <v>7</v>
      </c>
      <c r="G339" t="s">
        <v>434</v>
      </c>
      <c r="H339" s="125" t="s">
        <v>423</v>
      </c>
      <c r="I339" s="12"/>
      <c r="J339" s="12"/>
      <c r="K339" s="12"/>
      <c r="L339" s="157"/>
      <c r="M339" s="400"/>
      <c r="N339" s="396"/>
      <c r="O339" s="401"/>
      <c r="P339" s="12"/>
      <c r="Q339" s="400"/>
      <c r="U339" t="s">
        <v>2126</v>
      </c>
    </row>
    <row r="340" spans="1:21" x14ac:dyDescent="0.3">
      <c r="A340" s="125" t="s">
        <v>766</v>
      </c>
      <c r="B340" s="125">
        <v>726</v>
      </c>
      <c r="C340" t="s">
        <v>1265</v>
      </c>
      <c r="D340" t="s">
        <v>768</v>
      </c>
      <c r="E340" t="s">
        <v>561</v>
      </c>
      <c r="F340" t="s">
        <v>12</v>
      </c>
      <c r="G340" t="s">
        <v>1392</v>
      </c>
      <c r="H340" s="125" t="s">
        <v>433</v>
      </c>
      <c r="I340" s="12"/>
      <c r="J340" s="12"/>
      <c r="K340" s="12"/>
      <c r="L340" s="157"/>
      <c r="M340" s="400"/>
      <c r="N340" s="396"/>
      <c r="O340" s="401"/>
      <c r="P340" s="12"/>
      <c r="Q340" s="400"/>
      <c r="U340" t="s">
        <v>2126</v>
      </c>
    </row>
    <row r="341" spans="1:21" x14ac:dyDescent="0.3">
      <c r="A341" s="125" t="s">
        <v>791</v>
      </c>
      <c r="B341" s="125">
        <v>13</v>
      </c>
      <c r="C341" t="s">
        <v>219</v>
      </c>
      <c r="D341" t="s">
        <v>78</v>
      </c>
      <c r="E341" t="s">
        <v>561</v>
      </c>
      <c r="F341" t="s">
        <v>12</v>
      </c>
      <c r="G341" t="s">
        <v>1393</v>
      </c>
      <c r="H341" s="125" t="s">
        <v>426</v>
      </c>
      <c r="I341" s="12"/>
      <c r="J341" s="12"/>
      <c r="K341" s="12"/>
      <c r="L341" s="157"/>
      <c r="M341" s="400"/>
      <c r="N341" s="396"/>
      <c r="O341" s="401"/>
      <c r="P341" s="12"/>
      <c r="Q341" s="400"/>
      <c r="U341" t="s">
        <v>2126</v>
      </c>
    </row>
    <row r="342" spans="1:21" x14ac:dyDescent="0.3">
      <c r="A342" s="125" t="s">
        <v>791</v>
      </c>
      <c r="B342" s="125">
        <v>13</v>
      </c>
      <c r="C342" t="s">
        <v>219</v>
      </c>
      <c r="D342" t="s">
        <v>78</v>
      </c>
      <c r="E342" t="s">
        <v>561</v>
      </c>
      <c r="F342" t="s">
        <v>12</v>
      </c>
      <c r="G342" t="s">
        <v>1393</v>
      </c>
      <c r="H342" s="125" t="s">
        <v>423</v>
      </c>
      <c r="I342" s="12"/>
      <c r="J342" s="12"/>
      <c r="K342" s="12"/>
      <c r="L342" s="157"/>
      <c r="M342" s="400"/>
      <c r="N342" s="396"/>
      <c r="O342" s="401"/>
      <c r="P342" s="12"/>
      <c r="Q342" s="400"/>
      <c r="U342" t="s">
        <v>2126</v>
      </c>
    </row>
    <row r="343" spans="1:21" x14ac:dyDescent="0.3">
      <c r="A343" s="125" t="s">
        <v>791</v>
      </c>
      <c r="B343" s="125">
        <v>13</v>
      </c>
      <c r="C343" t="s">
        <v>219</v>
      </c>
      <c r="D343" t="s">
        <v>78</v>
      </c>
      <c r="E343" t="s">
        <v>561</v>
      </c>
      <c r="F343" t="s">
        <v>12</v>
      </c>
      <c r="G343" t="s">
        <v>1393</v>
      </c>
      <c r="I343" s="12"/>
      <c r="J343" s="12"/>
      <c r="K343" s="12"/>
      <c r="L343" s="157"/>
      <c r="M343" s="400"/>
      <c r="N343" s="396"/>
      <c r="O343" s="401"/>
      <c r="P343" s="12"/>
      <c r="Q343" s="400"/>
      <c r="U343" t="s">
        <v>2126</v>
      </c>
    </row>
    <row r="344" spans="1:21" x14ac:dyDescent="0.3">
      <c r="A344" s="125" t="s">
        <v>792</v>
      </c>
      <c r="B344" s="125">
        <v>13</v>
      </c>
      <c r="C344" t="s">
        <v>219</v>
      </c>
      <c r="D344" t="s">
        <v>221</v>
      </c>
      <c r="E344" t="s">
        <v>561</v>
      </c>
      <c r="F344" t="s">
        <v>12</v>
      </c>
      <c r="G344" t="s">
        <v>422</v>
      </c>
      <c r="H344" s="125" t="s">
        <v>423</v>
      </c>
      <c r="I344" s="12"/>
      <c r="J344" s="12"/>
      <c r="K344" s="12"/>
      <c r="L344" s="157"/>
      <c r="M344" s="400"/>
      <c r="N344" s="396"/>
      <c r="O344" s="401"/>
      <c r="P344" s="12"/>
      <c r="Q344" s="400"/>
      <c r="U344" t="s">
        <v>2126</v>
      </c>
    </row>
    <row r="345" spans="1:21" x14ac:dyDescent="0.3">
      <c r="A345" s="125" t="s">
        <v>792</v>
      </c>
      <c r="B345" s="125">
        <v>13</v>
      </c>
      <c r="C345" t="s">
        <v>219</v>
      </c>
      <c r="D345" t="s">
        <v>221</v>
      </c>
      <c r="E345" t="s">
        <v>561</v>
      </c>
      <c r="F345" t="s">
        <v>12</v>
      </c>
      <c r="G345" t="s">
        <v>432</v>
      </c>
      <c r="H345" s="125" t="s">
        <v>433</v>
      </c>
      <c r="I345" s="12"/>
      <c r="J345" s="12"/>
      <c r="K345" s="12"/>
      <c r="L345" s="157"/>
      <c r="M345" s="400"/>
      <c r="N345" s="396"/>
      <c r="O345" s="401"/>
      <c r="P345" s="12"/>
      <c r="Q345" s="400"/>
      <c r="U345" t="s">
        <v>2126</v>
      </c>
    </row>
    <row r="346" spans="1:21" x14ac:dyDescent="0.3">
      <c r="A346" s="125" t="s">
        <v>793</v>
      </c>
      <c r="B346" s="125">
        <v>13</v>
      </c>
      <c r="C346" t="s">
        <v>219</v>
      </c>
      <c r="D346" t="s">
        <v>222</v>
      </c>
      <c r="E346" t="s">
        <v>561</v>
      </c>
      <c r="F346" t="s">
        <v>12</v>
      </c>
      <c r="G346" t="s">
        <v>434</v>
      </c>
      <c r="H346" s="125" t="s">
        <v>430</v>
      </c>
      <c r="I346" s="12"/>
      <c r="J346" s="12"/>
      <c r="K346" s="12"/>
      <c r="L346" s="157"/>
      <c r="M346" s="400"/>
      <c r="N346" s="396"/>
      <c r="O346" s="401"/>
      <c r="P346" s="12"/>
      <c r="Q346" s="400"/>
      <c r="U346" t="s">
        <v>2126</v>
      </c>
    </row>
    <row r="347" spans="1:21" x14ac:dyDescent="0.3">
      <c r="A347" s="125" t="s">
        <v>793</v>
      </c>
      <c r="B347" s="125">
        <v>13</v>
      </c>
      <c r="C347" t="s">
        <v>219</v>
      </c>
      <c r="D347" t="s">
        <v>222</v>
      </c>
      <c r="E347" t="s">
        <v>561</v>
      </c>
      <c r="F347" t="s">
        <v>12</v>
      </c>
      <c r="G347" t="s">
        <v>434</v>
      </c>
      <c r="H347" s="125" t="s">
        <v>431</v>
      </c>
      <c r="I347" s="12"/>
      <c r="J347" s="12"/>
      <c r="K347" s="12"/>
      <c r="L347" s="157"/>
      <c r="M347" s="400"/>
      <c r="N347" s="396"/>
      <c r="O347" s="401"/>
      <c r="P347" s="12"/>
      <c r="Q347" s="400"/>
      <c r="U347" t="s">
        <v>2126</v>
      </c>
    </row>
    <row r="348" spans="1:21" x14ac:dyDescent="0.3">
      <c r="A348" s="125" t="s">
        <v>793</v>
      </c>
      <c r="B348" s="125">
        <v>13</v>
      </c>
      <c r="C348" t="s">
        <v>219</v>
      </c>
      <c r="D348" t="s">
        <v>222</v>
      </c>
      <c r="E348" t="s">
        <v>561</v>
      </c>
      <c r="F348" t="s">
        <v>12</v>
      </c>
      <c r="G348" t="s">
        <v>434</v>
      </c>
      <c r="H348" s="125" t="s">
        <v>426</v>
      </c>
      <c r="I348" s="12"/>
      <c r="J348" s="12"/>
      <c r="K348" s="12"/>
      <c r="L348" s="157"/>
      <c r="M348" s="400"/>
      <c r="N348" s="396"/>
      <c r="O348" s="401"/>
      <c r="P348" s="12"/>
      <c r="Q348" s="400"/>
      <c r="U348" t="s">
        <v>2126</v>
      </c>
    </row>
    <row r="349" spans="1:21" x14ac:dyDescent="0.3">
      <c r="A349" s="125" t="s">
        <v>793</v>
      </c>
      <c r="B349" s="125">
        <v>13</v>
      </c>
      <c r="C349" t="s">
        <v>219</v>
      </c>
      <c r="D349" t="s">
        <v>222</v>
      </c>
      <c r="E349" t="s">
        <v>561</v>
      </c>
      <c r="F349" t="s">
        <v>12</v>
      </c>
      <c r="G349" t="s">
        <v>1393</v>
      </c>
      <c r="H349" s="125" t="s">
        <v>426</v>
      </c>
      <c r="I349" s="12"/>
      <c r="J349" s="12"/>
      <c r="K349" s="12"/>
      <c r="L349" s="157"/>
      <c r="M349" s="400"/>
      <c r="N349" s="396"/>
      <c r="O349" s="401"/>
      <c r="P349" s="12"/>
      <c r="Q349" s="400"/>
      <c r="U349" t="s">
        <v>2126</v>
      </c>
    </row>
    <row r="350" spans="1:21" x14ac:dyDescent="0.3">
      <c r="A350" s="125" t="s">
        <v>793</v>
      </c>
      <c r="B350" s="125">
        <v>13</v>
      </c>
      <c r="C350" t="s">
        <v>219</v>
      </c>
      <c r="D350" t="s">
        <v>222</v>
      </c>
      <c r="E350" t="s">
        <v>561</v>
      </c>
      <c r="F350" t="s">
        <v>12</v>
      </c>
      <c r="G350" t="s">
        <v>422</v>
      </c>
      <c r="H350" s="125" t="s">
        <v>423</v>
      </c>
      <c r="I350" s="12"/>
      <c r="J350" s="12"/>
      <c r="K350" s="12"/>
      <c r="L350" s="157"/>
      <c r="M350" s="400"/>
      <c r="N350" s="396"/>
      <c r="O350" s="401"/>
      <c r="P350" s="12"/>
      <c r="Q350" s="400"/>
      <c r="U350" t="s">
        <v>2126</v>
      </c>
    </row>
    <row r="351" spans="1:21" x14ac:dyDescent="0.3">
      <c r="A351" s="125" t="s">
        <v>793</v>
      </c>
      <c r="B351" s="125">
        <v>13</v>
      </c>
      <c r="C351" t="s">
        <v>219</v>
      </c>
      <c r="D351" t="s">
        <v>222</v>
      </c>
      <c r="E351" t="s">
        <v>561</v>
      </c>
      <c r="F351" t="s">
        <v>12</v>
      </c>
      <c r="G351" t="s">
        <v>1393</v>
      </c>
      <c r="I351" s="12"/>
      <c r="J351" s="12"/>
      <c r="K351" s="12"/>
      <c r="L351" s="157"/>
      <c r="M351" s="400"/>
      <c r="N351" s="396"/>
      <c r="O351" s="401"/>
      <c r="P351" s="12"/>
      <c r="Q351" s="400"/>
      <c r="U351" t="s">
        <v>2126</v>
      </c>
    </row>
    <row r="352" spans="1:21" x14ac:dyDescent="0.3">
      <c r="A352" s="125" t="s">
        <v>801</v>
      </c>
      <c r="B352" s="125">
        <v>32</v>
      </c>
      <c r="C352" t="s">
        <v>228</v>
      </c>
      <c r="D352" t="s">
        <v>229</v>
      </c>
      <c r="E352" t="s">
        <v>561</v>
      </c>
      <c r="F352" t="s">
        <v>12</v>
      </c>
      <c r="G352" t="s">
        <v>422</v>
      </c>
      <c r="H352" s="125" t="s">
        <v>423</v>
      </c>
      <c r="I352" s="12"/>
      <c r="J352" s="12"/>
      <c r="K352" s="12"/>
      <c r="L352" s="157"/>
      <c r="M352" s="400"/>
      <c r="N352" s="396"/>
      <c r="O352" s="401"/>
      <c r="P352" s="12"/>
      <c r="Q352" s="400"/>
      <c r="U352" t="s">
        <v>2126</v>
      </c>
    </row>
    <row r="353" spans="1:21" x14ac:dyDescent="0.3">
      <c r="A353" s="125" t="s">
        <v>801</v>
      </c>
      <c r="B353" s="125">
        <v>32</v>
      </c>
      <c r="C353" t="s">
        <v>228</v>
      </c>
      <c r="D353" t="s">
        <v>229</v>
      </c>
      <c r="E353" t="s">
        <v>561</v>
      </c>
      <c r="F353" t="s">
        <v>12</v>
      </c>
      <c r="G353" t="s">
        <v>429</v>
      </c>
      <c r="H353" s="125" t="s">
        <v>423</v>
      </c>
      <c r="I353" s="12"/>
      <c r="J353" s="12"/>
      <c r="K353" s="12"/>
      <c r="L353" s="157"/>
      <c r="M353" s="400"/>
      <c r="N353" s="396"/>
      <c r="O353" s="401"/>
      <c r="P353" s="12"/>
      <c r="Q353" s="400"/>
      <c r="U353" t="s">
        <v>2126</v>
      </c>
    </row>
    <row r="354" spans="1:21" x14ac:dyDescent="0.3">
      <c r="A354" s="125" t="s">
        <v>804</v>
      </c>
      <c r="B354" s="125">
        <v>32</v>
      </c>
      <c r="C354" t="s">
        <v>228</v>
      </c>
      <c r="D354" t="s">
        <v>231</v>
      </c>
      <c r="E354" t="s">
        <v>561</v>
      </c>
      <c r="F354" t="s">
        <v>12</v>
      </c>
      <c r="G354" t="s">
        <v>429</v>
      </c>
      <c r="H354" s="125" t="s">
        <v>426</v>
      </c>
      <c r="I354" s="12"/>
      <c r="J354" s="12"/>
      <c r="K354" s="12"/>
      <c r="L354" s="157"/>
      <c r="M354" s="400"/>
      <c r="N354" s="396"/>
      <c r="O354" s="401"/>
      <c r="P354" s="12"/>
      <c r="Q354" s="400"/>
      <c r="U354" t="s">
        <v>2126</v>
      </c>
    </row>
    <row r="355" spans="1:21" x14ac:dyDescent="0.3">
      <c r="A355" s="125" t="s">
        <v>804</v>
      </c>
      <c r="B355" s="125">
        <v>32</v>
      </c>
      <c r="C355" t="s">
        <v>228</v>
      </c>
      <c r="D355" t="s">
        <v>231</v>
      </c>
      <c r="E355" t="s">
        <v>561</v>
      </c>
      <c r="F355" t="s">
        <v>12</v>
      </c>
      <c r="G355" t="s">
        <v>422</v>
      </c>
      <c r="H355" s="125" t="s">
        <v>423</v>
      </c>
      <c r="I355" s="12"/>
      <c r="J355" s="12"/>
      <c r="K355" s="12"/>
      <c r="L355" s="157"/>
      <c r="M355" s="400"/>
      <c r="N355" s="396"/>
      <c r="O355" s="401"/>
      <c r="P355" s="12"/>
      <c r="Q355" s="400"/>
      <c r="U355" t="s">
        <v>2126</v>
      </c>
    </row>
    <row r="356" spans="1:21" x14ac:dyDescent="0.3">
      <c r="A356" s="125" t="s">
        <v>804</v>
      </c>
      <c r="B356" s="125">
        <v>32</v>
      </c>
      <c r="C356" t="s">
        <v>228</v>
      </c>
      <c r="D356" t="s">
        <v>231</v>
      </c>
      <c r="E356" t="s">
        <v>561</v>
      </c>
      <c r="F356" t="s">
        <v>12</v>
      </c>
      <c r="G356" t="s">
        <v>429</v>
      </c>
      <c r="I356" s="12"/>
      <c r="J356" s="12"/>
      <c r="K356" s="12"/>
      <c r="L356" s="157"/>
      <c r="M356" s="400"/>
      <c r="N356" s="396"/>
      <c r="O356" s="401"/>
      <c r="P356" s="12"/>
      <c r="Q356" s="400"/>
      <c r="U356" t="s">
        <v>2126</v>
      </c>
    </row>
    <row r="357" spans="1:21" x14ac:dyDescent="0.3">
      <c r="A357" s="125" t="s">
        <v>806</v>
      </c>
      <c r="B357" s="125">
        <v>345</v>
      </c>
      <c r="C357" t="s">
        <v>1269</v>
      </c>
      <c r="D357" t="s">
        <v>807</v>
      </c>
      <c r="E357" t="s">
        <v>561</v>
      </c>
      <c r="F357" t="s">
        <v>12</v>
      </c>
      <c r="G357" t="s">
        <v>422</v>
      </c>
      <c r="H357" s="125" t="s">
        <v>423</v>
      </c>
      <c r="I357" s="12"/>
      <c r="J357" s="12"/>
      <c r="K357" s="12"/>
      <c r="L357" s="157"/>
      <c r="M357" s="400"/>
      <c r="N357" s="396"/>
      <c r="O357" s="401"/>
      <c r="P357" s="12"/>
      <c r="Q357" s="400"/>
      <c r="U357" t="s">
        <v>2126</v>
      </c>
    </row>
    <row r="358" spans="1:21" x14ac:dyDescent="0.3">
      <c r="A358" s="125" t="s">
        <v>806</v>
      </c>
      <c r="B358" s="125">
        <v>345</v>
      </c>
      <c r="C358" t="s">
        <v>1269</v>
      </c>
      <c r="D358" t="s">
        <v>807</v>
      </c>
      <c r="E358" t="s">
        <v>561</v>
      </c>
      <c r="F358" t="s">
        <v>12</v>
      </c>
      <c r="G358" t="s">
        <v>429</v>
      </c>
      <c r="I358" s="12"/>
      <c r="J358" s="12"/>
      <c r="K358" s="12"/>
      <c r="L358" s="157"/>
      <c r="M358" s="400"/>
      <c r="N358" s="396"/>
      <c r="O358" s="401"/>
      <c r="P358" s="12"/>
      <c r="Q358" s="400"/>
      <c r="U358" t="s">
        <v>2126</v>
      </c>
    </row>
    <row r="359" spans="1:21" x14ac:dyDescent="0.3">
      <c r="A359" s="125" t="s">
        <v>821</v>
      </c>
      <c r="B359" s="125">
        <v>240</v>
      </c>
      <c r="C359" t="s">
        <v>239</v>
      </c>
      <c r="D359" t="s">
        <v>241</v>
      </c>
      <c r="E359" t="s">
        <v>567</v>
      </c>
      <c r="F359" t="s">
        <v>13</v>
      </c>
      <c r="G359" t="s">
        <v>422</v>
      </c>
      <c r="H359" s="125" t="s">
        <v>423</v>
      </c>
      <c r="I359" s="12"/>
      <c r="J359" s="12"/>
      <c r="K359" s="12"/>
      <c r="L359" s="157"/>
      <c r="M359" s="400"/>
      <c r="N359" s="396"/>
      <c r="O359" s="401"/>
      <c r="P359" s="12"/>
      <c r="Q359" s="400"/>
      <c r="U359" t="s">
        <v>2126</v>
      </c>
    </row>
    <row r="360" spans="1:21" x14ac:dyDescent="0.3">
      <c r="A360" s="125" t="s">
        <v>1350</v>
      </c>
      <c r="B360" s="125">
        <v>240</v>
      </c>
      <c r="C360" t="s">
        <v>239</v>
      </c>
      <c r="D360" t="s">
        <v>399</v>
      </c>
      <c r="E360" t="s">
        <v>567</v>
      </c>
      <c r="F360" t="s">
        <v>13</v>
      </c>
      <c r="G360" t="s">
        <v>424</v>
      </c>
      <c r="H360" s="125" t="s">
        <v>425</v>
      </c>
      <c r="I360" s="12"/>
      <c r="J360" s="12"/>
      <c r="K360" s="12"/>
      <c r="L360" s="157"/>
      <c r="M360" s="400"/>
      <c r="N360" s="396"/>
      <c r="O360" s="401"/>
      <c r="P360" s="12"/>
      <c r="Q360" s="400"/>
      <c r="U360" t="s">
        <v>2126</v>
      </c>
    </row>
    <row r="361" spans="1:21" x14ac:dyDescent="0.3">
      <c r="A361" s="125" t="s">
        <v>1271</v>
      </c>
      <c r="B361" s="125">
        <v>16</v>
      </c>
      <c r="C361" t="s">
        <v>256</v>
      </c>
      <c r="D361" t="s">
        <v>1309</v>
      </c>
      <c r="E361" t="s">
        <v>837</v>
      </c>
      <c r="F361" t="s">
        <v>8</v>
      </c>
      <c r="G361" t="s">
        <v>422</v>
      </c>
      <c r="H361" s="125" t="s">
        <v>423</v>
      </c>
      <c r="I361" s="12"/>
      <c r="J361" s="12"/>
      <c r="K361" s="12"/>
      <c r="L361" s="157"/>
      <c r="M361" s="400"/>
      <c r="N361" s="396"/>
      <c r="O361" s="401"/>
      <c r="P361" s="12"/>
      <c r="Q361" s="400"/>
      <c r="U361" t="s">
        <v>2126</v>
      </c>
    </row>
    <row r="362" spans="1:21" x14ac:dyDescent="0.3">
      <c r="A362" s="125" t="s">
        <v>861</v>
      </c>
      <c r="B362" s="125">
        <v>353</v>
      </c>
      <c r="C362" t="s">
        <v>267</v>
      </c>
      <c r="D362" t="s">
        <v>268</v>
      </c>
      <c r="E362" t="s">
        <v>862</v>
      </c>
      <c r="F362" t="s">
        <v>8</v>
      </c>
      <c r="G362" t="s">
        <v>424</v>
      </c>
      <c r="H362" s="125" t="s">
        <v>425</v>
      </c>
      <c r="I362" s="12"/>
      <c r="J362" s="12"/>
      <c r="K362" s="12"/>
      <c r="L362" s="157"/>
      <c r="M362" s="400"/>
      <c r="N362" s="396"/>
      <c r="O362" s="401"/>
      <c r="P362" s="12"/>
      <c r="Q362" s="400"/>
      <c r="U362" t="s">
        <v>2126</v>
      </c>
    </row>
    <row r="363" spans="1:21" x14ac:dyDescent="0.3">
      <c r="A363" s="125" t="s">
        <v>861</v>
      </c>
      <c r="B363" s="125">
        <v>353</v>
      </c>
      <c r="C363" t="s">
        <v>267</v>
      </c>
      <c r="D363" t="s">
        <v>268</v>
      </c>
      <c r="E363" t="s">
        <v>862</v>
      </c>
      <c r="F363" t="s">
        <v>8</v>
      </c>
      <c r="G363" t="s">
        <v>422</v>
      </c>
      <c r="H363" s="125" t="s">
        <v>423</v>
      </c>
      <c r="I363" s="12"/>
      <c r="J363" s="12"/>
      <c r="K363" s="12"/>
      <c r="L363" s="157"/>
      <c r="M363" s="400"/>
      <c r="N363" s="396"/>
      <c r="O363" s="401"/>
      <c r="P363" s="12"/>
      <c r="Q363" s="400"/>
      <c r="U363" t="s">
        <v>2126</v>
      </c>
    </row>
    <row r="364" spans="1:21" x14ac:dyDescent="0.3">
      <c r="A364" s="125" t="s">
        <v>865</v>
      </c>
      <c r="B364" s="125">
        <v>570</v>
      </c>
      <c r="C364" t="s">
        <v>402</v>
      </c>
      <c r="D364" t="s">
        <v>403</v>
      </c>
      <c r="E364" t="s">
        <v>866</v>
      </c>
      <c r="F364" t="s">
        <v>9</v>
      </c>
      <c r="G364" t="s">
        <v>1019</v>
      </c>
      <c r="H364" s="125" t="s">
        <v>1020</v>
      </c>
      <c r="I364" s="12"/>
      <c r="J364" s="12"/>
      <c r="K364" s="12"/>
      <c r="L364" s="157"/>
      <c r="M364" s="400"/>
      <c r="N364" s="396"/>
      <c r="O364" s="401"/>
      <c r="P364" s="12"/>
      <c r="Q364" s="400"/>
      <c r="U364" t="s">
        <v>2126</v>
      </c>
    </row>
    <row r="365" spans="1:21" x14ac:dyDescent="0.3">
      <c r="A365" s="125" t="s">
        <v>869</v>
      </c>
      <c r="B365" s="125">
        <v>18</v>
      </c>
      <c r="C365" t="s">
        <v>404</v>
      </c>
      <c r="D365" t="s">
        <v>871</v>
      </c>
      <c r="E365" t="s">
        <v>561</v>
      </c>
      <c r="F365" t="s">
        <v>12</v>
      </c>
      <c r="G365" t="s">
        <v>422</v>
      </c>
      <c r="H365" s="125" t="s">
        <v>423</v>
      </c>
      <c r="I365" s="12"/>
      <c r="J365" s="12"/>
      <c r="K365" s="12"/>
      <c r="L365" s="157"/>
      <c r="M365" s="400"/>
      <c r="N365" s="396"/>
      <c r="O365" s="401"/>
      <c r="P365" s="12"/>
      <c r="Q365" s="400"/>
      <c r="U365" t="s">
        <v>2126</v>
      </c>
    </row>
    <row r="366" spans="1:21" x14ac:dyDescent="0.3">
      <c r="A366" s="125" t="s">
        <v>1013</v>
      </c>
      <c r="B366" s="125">
        <v>659</v>
      </c>
      <c r="C366" t="s">
        <v>292</v>
      </c>
      <c r="D366" t="s">
        <v>293</v>
      </c>
      <c r="E366" t="s">
        <v>1014</v>
      </c>
      <c r="F366" t="s">
        <v>6</v>
      </c>
      <c r="G366" t="s">
        <v>422</v>
      </c>
      <c r="H366" s="125" t="s">
        <v>423</v>
      </c>
      <c r="I366" s="12"/>
      <c r="J366" s="12"/>
      <c r="K366" s="12"/>
      <c r="L366" s="157"/>
      <c r="M366" s="400"/>
      <c r="N366" s="396"/>
      <c r="O366" s="401"/>
      <c r="P366" s="12"/>
      <c r="Q366" s="400"/>
      <c r="U366" t="s">
        <v>2126</v>
      </c>
    </row>
    <row r="367" spans="1:21" x14ac:dyDescent="0.3">
      <c r="A367" s="125" t="s">
        <v>1013</v>
      </c>
      <c r="B367" s="125">
        <v>659</v>
      </c>
      <c r="C367" t="s">
        <v>292</v>
      </c>
      <c r="D367" t="s">
        <v>293</v>
      </c>
      <c r="E367" t="s">
        <v>1014</v>
      </c>
      <c r="F367" t="s">
        <v>6</v>
      </c>
      <c r="G367" t="s">
        <v>1019</v>
      </c>
      <c r="H367" s="125" t="s">
        <v>1020</v>
      </c>
      <c r="I367" s="12"/>
      <c r="J367" s="12"/>
      <c r="K367" s="12"/>
      <c r="L367" s="157"/>
      <c r="M367" s="400"/>
      <c r="N367" s="396"/>
      <c r="O367" s="401"/>
      <c r="P367" s="12"/>
      <c r="Q367" s="400"/>
      <c r="U367" t="s">
        <v>2126</v>
      </c>
    </row>
    <row r="368" spans="1:21" x14ac:dyDescent="0.3">
      <c r="A368" s="125" t="s">
        <v>1013</v>
      </c>
      <c r="B368" s="125">
        <v>659</v>
      </c>
      <c r="C368" t="s">
        <v>292</v>
      </c>
      <c r="D368" t="s">
        <v>293</v>
      </c>
      <c r="E368" t="s">
        <v>1014</v>
      </c>
      <c r="F368" t="s">
        <v>6</v>
      </c>
      <c r="G368" t="s">
        <v>427</v>
      </c>
      <c r="H368" s="125" t="s">
        <v>428</v>
      </c>
      <c r="I368" s="12"/>
      <c r="J368" s="12"/>
      <c r="K368" s="12"/>
      <c r="L368" s="157"/>
      <c r="M368" s="400"/>
      <c r="N368" s="396"/>
      <c r="O368" s="401"/>
      <c r="P368" s="12"/>
      <c r="Q368" s="400"/>
      <c r="U368" t="s">
        <v>2126</v>
      </c>
    </row>
    <row r="369" spans="1:21" x14ac:dyDescent="0.3">
      <c r="A369" s="125" t="s">
        <v>909</v>
      </c>
      <c r="B369" s="125">
        <v>254</v>
      </c>
      <c r="C369" t="s">
        <v>302</v>
      </c>
      <c r="D369" t="s">
        <v>306</v>
      </c>
      <c r="E369" t="s">
        <v>910</v>
      </c>
      <c r="F369" t="s">
        <v>10</v>
      </c>
      <c r="G369" t="s">
        <v>429</v>
      </c>
      <c r="H369" s="125" t="s">
        <v>1396</v>
      </c>
      <c r="I369" s="12"/>
      <c r="J369" s="12"/>
      <c r="K369" s="12"/>
      <c r="L369" s="157"/>
      <c r="M369" s="400"/>
      <c r="N369" s="396"/>
      <c r="O369" s="401"/>
      <c r="P369" s="12"/>
      <c r="Q369" s="400"/>
      <c r="U369" t="s">
        <v>2126</v>
      </c>
    </row>
    <row r="370" spans="1:21" x14ac:dyDescent="0.3">
      <c r="A370" s="125" t="s">
        <v>909</v>
      </c>
      <c r="B370" s="125">
        <v>254</v>
      </c>
      <c r="C370" t="s">
        <v>302</v>
      </c>
      <c r="D370" t="s">
        <v>306</v>
      </c>
      <c r="E370" t="s">
        <v>910</v>
      </c>
      <c r="F370" t="s">
        <v>10</v>
      </c>
      <c r="G370" t="s">
        <v>429</v>
      </c>
      <c r="I370" s="12"/>
      <c r="J370" s="12"/>
      <c r="K370" s="12"/>
      <c r="L370" s="157"/>
      <c r="M370" s="400"/>
      <c r="N370" s="396"/>
      <c r="O370" s="401"/>
      <c r="P370" s="12"/>
      <c r="Q370" s="400"/>
      <c r="U370" t="s">
        <v>2126</v>
      </c>
    </row>
    <row r="371" spans="1:21" x14ac:dyDescent="0.3">
      <c r="A371" s="125" t="s">
        <v>922</v>
      </c>
      <c r="B371" s="125">
        <v>357</v>
      </c>
      <c r="C371" t="s">
        <v>314</v>
      </c>
      <c r="D371" t="s">
        <v>315</v>
      </c>
      <c r="E371" t="s">
        <v>923</v>
      </c>
      <c r="F371" t="s">
        <v>8</v>
      </c>
      <c r="G371" t="s">
        <v>424</v>
      </c>
      <c r="H371" s="125" t="s">
        <v>425</v>
      </c>
      <c r="I371" s="12"/>
      <c r="J371" s="12"/>
      <c r="K371" s="12"/>
      <c r="L371" s="157"/>
      <c r="M371" s="400"/>
      <c r="N371" s="396"/>
      <c r="O371" s="401"/>
      <c r="P371" s="12"/>
      <c r="Q371" s="400"/>
      <c r="U371" t="s">
        <v>2126</v>
      </c>
    </row>
    <row r="372" spans="1:21" x14ac:dyDescent="0.3">
      <c r="A372" s="125" t="s">
        <v>931</v>
      </c>
      <c r="B372" s="125">
        <v>425</v>
      </c>
      <c r="C372" t="s">
        <v>323</v>
      </c>
      <c r="D372" t="s">
        <v>324</v>
      </c>
      <c r="E372" t="s">
        <v>932</v>
      </c>
      <c r="F372" t="s">
        <v>6</v>
      </c>
      <c r="G372" t="s">
        <v>427</v>
      </c>
      <c r="H372" s="125" t="s">
        <v>428</v>
      </c>
      <c r="I372" s="12"/>
      <c r="J372" s="12"/>
      <c r="K372" s="12"/>
      <c r="L372" s="157"/>
      <c r="M372" s="400"/>
      <c r="N372" s="396"/>
      <c r="O372" s="401"/>
      <c r="P372" s="12"/>
      <c r="Q372" s="400"/>
      <c r="U372" t="s">
        <v>2126</v>
      </c>
    </row>
    <row r="373" spans="1:21" x14ac:dyDescent="0.3">
      <c r="A373" s="125" t="s">
        <v>1273</v>
      </c>
      <c r="B373" s="125">
        <v>0</v>
      </c>
      <c r="C373" t="s">
        <v>325</v>
      </c>
      <c r="D373" t="s">
        <v>326</v>
      </c>
      <c r="E373" t="s">
        <v>1274</v>
      </c>
      <c r="F373" t="s">
        <v>9</v>
      </c>
      <c r="G373" t="s">
        <v>422</v>
      </c>
      <c r="H373" s="125" t="s">
        <v>423</v>
      </c>
      <c r="I373" s="12"/>
      <c r="J373" s="12"/>
      <c r="K373" s="12"/>
      <c r="L373" s="157"/>
      <c r="M373" s="400"/>
      <c r="N373" s="396"/>
      <c r="O373" s="401"/>
      <c r="P373" s="12"/>
      <c r="Q373" s="400"/>
      <c r="U373" t="s">
        <v>2126</v>
      </c>
    </row>
    <row r="374" spans="1:21" x14ac:dyDescent="0.3">
      <c r="A374" s="125" t="s">
        <v>933</v>
      </c>
      <c r="B374" s="125">
        <v>399</v>
      </c>
      <c r="C374" t="s">
        <v>327</v>
      </c>
      <c r="D374" t="s">
        <v>328</v>
      </c>
      <c r="E374" t="s">
        <v>934</v>
      </c>
      <c r="F374" t="s">
        <v>6</v>
      </c>
      <c r="G374" t="s">
        <v>427</v>
      </c>
      <c r="H374" s="125" t="s">
        <v>428</v>
      </c>
      <c r="I374" s="12"/>
      <c r="J374" s="12"/>
      <c r="K374" s="12"/>
      <c r="L374" s="157"/>
      <c r="M374" s="400"/>
      <c r="N374" s="396"/>
      <c r="O374" s="401"/>
      <c r="P374" s="12"/>
      <c r="Q374" s="400"/>
      <c r="U374" t="s">
        <v>2126</v>
      </c>
    </row>
    <row r="375" spans="1:21" x14ac:dyDescent="0.3">
      <c r="A375" s="125" t="s">
        <v>941</v>
      </c>
      <c r="B375" s="125">
        <v>410</v>
      </c>
      <c r="C375" t="s">
        <v>335</v>
      </c>
      <c r="D375" t="s">
        <v>336</v>
      </c>
      <c r="E375" t="s">
        <v>942</v>
      </c>
      <c r="F375" t="s">
        <v>4</v>
      </c>
      <c r="G375" t="s">
        <v>427</v>
      </c>
      <c r="H375" s="125" t="s">
        <v>428</v>
      </c>
      <c r="I375" s="12"/>
      <c r="J375" s="12"/>
      <c r="K375" s="12"/>
      <c r="L375" s="157"/>
      <c r="M375" s="400"/>
      <c r="N375" s="396"/>
      <c r="O375" s="401"/>
      <c r="P375" s="12"/>
      <c r="Q375" s="400"/>
      <c r="U375" t="s">
        <v>2126</v>
      </c>
    </row>
    <row r="376" spans="1:21" x14ac:dyDescent="0.3">
      <c r="A376" s="125" t="s">
        <v>943</v>
      </c>
      <c r="B376" s="125">
        <v>339</v>
      </c>
      <c r="C376" t="s">
        <v>337</v>
      </c>
      <c r="D376" t="s">
        <v>338</v>
      </c>
      <c r="E376" t="s">
        <v>944</v>
      </c>
      <c r="F376" t="s">
        <v>4</v>
      </c>
      <c r="G376" t="s">
        <v>427</v>
      </c>
      <c r="H376" s="125" t="s">
        <v>428</v>
      </c>
      <c r="I376" s="12"/>
      <c r="J376" s="12"/>
      <c r="K376" s="12"/>
      <c r="L376" s="157"/>
      <c r="M376" s="400"/>
      <c r="N376" s="396"/>
      <c r="O376" s="401"/>
      <c r="P376" s="12"/>
      <c r="Q376" s="400"/>
      <c r="U376" t="s">
        <v>2126</v>
      </c>
    </row>
    <row r="377" spans="1:21" x14ac:dyDescent="0.3">
      <c r="A377" s="125" t="s">
        <v>953</v>
      </c>
      <c r="B377" s="125">
        <v>709</v>
      </c>
      <c r="C377" t="s">
        <v>346</v>
      </c>
      <c r="D377" t="s">
        <v>347</v>
      </c>
      <c r="E377" t="s">
        <v>954</v>
      </c>
      <c r="F377" t="s">
        <v>14</v>
      </c>
      <c r="G377" t="s">
        <v>422</v>
      </c>
      <c r="H377" s="125" t="s">
        <v>423</v>
      </c>
      <c r="I377" s="12"/>
      <c r="J377" s="12"/>
      <c r="K377" s="12"/>
      <c r="L377" s="157"/>
      <c r="M377" s="400"/>
      <c r="N377" s="396"/>
      <c r="O377" s="401"/>
      <c r="P377" s="12"/>
      <c r="Q377" s="400"/>
      <c r="U377" t="s">
        <v>2126</v>
      </c>
    </row>
    <row r="378" spans="1:21" x14ac:dyDescent="0.3">
      <c r="A378" s="125" t="s">
        <v>969</v>
      </c>
      <c r="B378" s="125">
        <v>227</v>
      </c>
      <c r="C378" t="s">
        <v>1242</v>
      </c>
      <c r="D378" t="s">
        <v>971</v>
      </c>
      <c r="E378" t="s">
        <v>973</v>
      </c>
      <c r="F378" t="s">
        <v>10</v>
      </c>
      <c r="G378" t="s">
        <v>422</v>
      </c>
      <c r="H378" s="125" t="s">
        <v>423</v>
      </c>
      <c r="I378" s="12"/>
      <c r="J378" s="12"/>
      <c r="K378" s="12"/>
      <c r="L378" s="157"/>
      <c r="M378" s="400"/>
      <c r="N378" s="396"/>
      <c r="O378" s="401"/>
      <c r="P378" s="12"/>
      <c r="Q378" s="400"/>
      <c r="U378" t="s">
        <v>2126</v>
      </c>
    </row>
    <row r="379" spans="1:21" x14ac:dyDescent="0.3">
      <c r="A379" s="125" t="s">
        <v>969</v>
      </c>
      <c r="B379" s="125">
        <v>227</v>
      </c>
      <c r="C379" t="s">
        <v>1242</v>
      </c>
      <c r="D379" t="s">
        <v>971</v>
      </c>
      <c r="E379" t="s">
        <v>973</v>
      </c>
      <c r="F379" t="s">
        <v>10</v>
      </c>
      <c r="G379" t="s">
        <v>429</v>
      </c>
      <c r="H379" s="125" t="s">
        <v>423</v>
      </c>
      <c r="I379" s="12"/>
      <c r="J379" s="12"/>
      <c r="K379" s="12"/>
      <c r="L379" s="157"/>
      <c r="M379" s="400"/>
      <c r="N379" s="396"/>
      <c r="O379" s="401"/>
      <c r="P379" s="12"/>
      <c r="Q379" s="400"/>
      <c r="U379" t="s">
        <v>2126</v>
      </c>
    </row>
    <row r="380" spans="1:21" x14ac:dyDescent="0.3">
      <c r="A380" s="125" t="s">
        <v>978</v>
      </c>
      <c r="B380" s="125">
        <v>0</v>
      </c>
      <c r="C380" t="s">
        <v>1281</v>
      </c>
      <c r="D380" t="s">
        <v>980</v>
      </c>
      <c r="E380" t="s">
        <v>561</v>
      </c>
      <c r="F380" t="s">
        <v>12</v>
      </c>
      <c r="G380" t="s">
        <v>422</v>
      </c>
      <c r="H380" s="125" t="s">
        <v>426</v>
      </c>
      <c r="I380" s="12"/>
      <c r="J380" s="12"/>
      <c r="K380" s="12"/>
      <c r="L380" s="157"/>
      <c r="M380" s="400"/>
      <c r="N380" s="396"/>
      <c r="O380" s="401"/>
      <c r="P380" s="12"/>
      <c r="Q380" s="400"/>
      <c r="U380" t="s">
        <v>2126</v>
      </c>
    </row>
    <row r="381" spans="1:21" x14ac:dyDescent="0.3">
      <c r="A381" s="125" t="s">
        <v>978</v>
      </c>
      <c r="B381" s="125">
        <v>0</v>
      </c>
      <c r="C381" t="s">
        <v>1281</v>
      </c>
      <c r="D381" t="s">
        <v>980</v>
      </c>
      <c r="E381" t="s">
        <v>561</v>
      </c>
      <c r="F381" t="s">
        <v>12</v>
      </c>
      <c r="G381" t="s">
        <v>434</v>
      </c>
      <c r="H381" s="125" t="s">
        <v>426</v>
      </c>
      <c r="I381" s="12"/>
      <c r="J381" s="12"/>
      <c r="K381" s="12"/>
      <c r="L381" s="157"/>
      <c r="M381" s="400"/>
      <c r="N381" s="396"/>
      <c r="O381" s="401"/>
      <c r="P381" s="12"/>
      <c r="Q381" s="400"/>
      <c r="U381" t="s">
        <v>2126</v>
      </c>
    </row>
    <row r="382" spans="1:21" x14ac:dyDescent="0.3">
      <c r="A382" s="125" t="s">
        <v>978</v>
      </c>
      <c r="B382" s="125">
        <v>0</v>
      </c>
      <c r="C382" t="s">
        <v>1281</v>
      </c>
      <c r="D382" t="s">
        <v>980</v>
      </c>
      <c r="E382" t="s">
        <v>561</v>
      </c>
      <c r="F382" t="s">
        <v>12</v>
      </c>
      <c r="G382" t="s">
        <v>1398</v>
      </c>
      <c r="H382" s="125" t="s">
        <v>426</v>
      </c>
      <c r="I382" s="12"/>
      <c r="J382" s="12"/>
      <c r="K382" s="12"/>
      <c r="L382" s="157"/>
      <c r="M382" s="400"/>
      <c r="N382" s="396"/>
      <c r="O382" s="401"/>
      <c r="P382" s="12"/>
      <c r="Q382" s="400"/>
      <c r="U382" t="s">
        <v>2126</v>
      </c>
    </row>
    <row r="383" spans="1:21" x14ac:dyDescent="0.3">
      <c r="A383" s="125" t="s">
        <v>978</v>
      </c>
      <c r="B383" s="125">
        <v>0</v>
      </c>
      <c r="C383" t="s">
        <v>1281</v>
      </c>
      <c r="D383" t="s">
        <v>980</v>
      </c>
      <c r="E383" t="s">
        <v>561</v>
      </c>
      <c r="F383" t="s">
        <v>12</v>
      </c>
      <c r="G383" t="s">
        <v>515</v>
      </c>
      <c r="H383" s="125" t="s">
        <v>426</v>
      </c>
      <c r="I383" s="12"/>
      <c r="J383" s="12"/>
      <c r="K383" s="12"/>
      <c r="L383" s="157"/>
      <c r="M383" s="400"/>
      <c r="N383" s="396"/>
      <c r="O383" s="401"/>
      <c r="P383" s="12"/>
      <c r="Q383" s="400"/>
      <c r="U383" t="s">
        <v>2126</v>
      </c>
    </row>
    <row r="384" spans="1:21" x14ac:dyDescent="0.3">
      <c r="A384" s="125" t="s">
        <v>978</v>
      </c>
      <c r="B384" s="125">
        <v>0</v>
      </c>
      <c r="C384" t="s">
        <v>1281</v>
      </c>
      <c r="D384" t="s">
        <v>980</v>
      </c>
      <c r="E384" t="s">
        <v>561</v>
      </c>
      <c r="F384" t="s">
        <v>12</v>
      </c>
      <c r="G384" t="s">
        <v>429</v>
      </c>
      <c r="I384" s="12"/>
      <c r="J384" s="12"/>
      <c r="K384" s="12"/>
      <c r="L384" s="157"/>
      <c r="M384" s="400"/>
      <c r="N384" s="396"/>
      <c r="O384" s="401"/>
      <c r="P384" s="12"/>
      <c r="Q384" s="400"/>
      <c r="U384" t="s">
        <v>2126</v>
      </c>
    </row>
    <row r="385" spans="1:21" x14ac:dyDescent="0.3">
      <c r="A385" s="125" t="s">
        <v>981</v>
      </c>
      <c r="B385" s="125">
        <v>664</v>
      </c>
      <c r="C385" t="s">
        <v>364</v>
      </c>
      <c r="D385" t="s">
        <v>365</v>
      </c>
      <c r="E385" t="s">
        <v>982</v>
      </c>
      <c r="F385" t="s">
        <v>9</v>
      </c>
      <c r="G385" t="s">
        <v>422</v>
      </c>
      <c r="H385" s="125" t="s">
        <v>423</v>
      </c>
      <c r="I385" s="12"/>
      <c r="J385" s="12"/>
      <c r="K385" s="12"/>
      <c r="L385" s="157"/>
      <c r="M385" s="400"/>
      <c r="N385" s="396"/>
      <c r="O385" s="401"/>
      <c r="P385" s="12"/>
      <c r="Q385" s="400"/>
      <c r="U385" t="s">
        <v>2126</v>
      </c>
    </row>
    <row r="386" spans="1:21" x14ac:dyDescent="0.3">
      <c r="A386" s="125" t="s">
        <v>985</v>
      </c>
      <c r="B386" s="125">
        <v>729</v>
      </c>
      <c r="C386" t="s">
        <v>368</v>
      </c>
      <c r="D386" t="s">
        <v>369</v>
      </c>
      <c r="E386" t="s">
        <v>986</v>
      </c>
      <c r="F386" t="s">
        <v>6</v>
      </c>
      <c r="G386" t="s">
        <v>422</v>
      </c>
      <c r="H386" s="125" t="s">
        <v>423</v>
      </c>
      <c r="I386" s="12"/>
      <c r="J386" s="12"/>
      <c r="K386" s="12"/>
      <c r="L386" s="157"/>
      <c r="M386" s="400"/>
      <c r="N386" s="396"/>
      <c r="O386" s="401"/>
      <c r="P386" s="12"/>
      <c r="Q386" s="400"/>
      <c r="U386" t="s">
        <v>2126</v>
      </c>
    </row>
    <row r="387" spans="1:21" x14ac:dyDescent="0.3">
      <c r="A387" s="125" t="s">
        <v>990</v>
      </c>
      <c r="B387" s="125">
        <v>242</v>
      </c>
      <c r="C387" t="s">
        <v>370</v>
      </c>
      <c r="D387" t="s">
        <v>371</v>
      </c>
      <c r="E387" t="s">
        <v>991</v>
      </c>
      <c r="F387" t="s">
        <v>4</v>
      </c>
      <c r="G387" t="s">
        <v>427</v>
      </c>
      <c r="H387" s="125" t="s">
        <v>428</v>
      </c>
      <c r="I387" s="12"/>
      <c r="J387" s="12"/>
      <c r="K387" s="12"/>
      <c r="L387" s="157"/>
      <c r="M387" s="400"/>
      <c r="N387" s="396"/>
      <c r="O387" s="401"/>
      <c r="P387" s="12"/>
      <c r="Q387" s="400"/>
      <c r="U387" t="s">
        <v>2126</v>
      </c>
    </row>
    <row r="388" spans="1:21" x14ac:dyDescent="0.3">
      <c r="A388" s="125" t="s">
        <v>999</v>
      </c>
      <c r="B388" s="125">
        <v>0</v>
      </c>
      <c r="C388" t="s">
        <v>1000</v>
      </c>
      <c r="D388" t="s">
        <v>1001</v>
      </c>
      <c r="E388" t="s">
        <v>995</v>
      </c>
      <c r="F388" t="s">
        <v>4</v>
      </c>
      <c r="G388" t="s">
        <v>1029</v>
      </c>
      <c r="H388" s="125" t="s">
        <v>423</v>
      </c>
      <c r="I388" s="12"/>
      <c r="J388" s="12"/>
      <c r="K388" s="12"/>
      <c r="L388" s="157"/>
      <c r="M388" s="400"/>
      <c r="N388" s="396"/>
      <c r="O388" s="401"/>
      <c r="P388" s="12"/>
      <c r="Q388" s="400"/>
      <c r="U388" t="s">
        <v>2126</v>
      </c>
    </row>
    <row r="389" spans="1:21" x14ac:dyDescent="0.3">
      <c r="A389" s="291" t="s">
        <v>1002</v>
      </c>
      <c r="B389" s="291">
        <v>452</v>
      </c>
      <c r="C389" s="295" t="s">
        <v>1003</v>
      </c>
      <c r="D389" s="295" t="s">
        <v>1004</v>
      </c>
      <c r="E389" s="295" t="s">
        <v>561</v>
      </c>
      <c r="F389" s="291" t="s">
        <v>12</v>
      </c>
      <c r="G389" s="291" t="s">
        <v>434</v>
      </c>
      <c r="H389" s="291" t="s">
        <v>433</v>
      </c>
      <c r="I389" s="397">
        <v>671.88300000000004</v>
      </c>
      <c r="J389" s="397">
        <v>2292.4647960000002</v>
      </c>
      <c r="K389" s="397">
        <v>31458</v>
      </c>
      <c r="L389" s="157" t="s">
        <v>1390</v>
      </c>
      <c r="M389" s="400">
        <f>N389/K389</f>
        <v>0.13001462267149852</v>
      </c>
      <c r="N389" s="396">
        <v>4090</v>
      </c>
      <c r="O389" s="401">
        <v>72.22</v>
      </c>
      <c r="P389" s="12">
        <v>295.37979999999999</v>
      </c>
      <c r="Q389" s="400">
        <v>0.56050484009779955</v>
      </c>
    </row>
    <row r="390" spans="1:21" x14ac:dyDescent="0.3">
      <c r="A390" s="125" t="s">
        <v>1002</v>
      </c>
      <c r="B390" s="125">
        <v>0</v>
      </c>
      <c r="C390" t="s">
        <v>1003</v>
      </c>
      <c r="D390" t="s">
        <v>1004</v>
      </c>
      <c r="E390" t="s">
        <v>561</v>
      </c>
      <c r="F390" t="s">
        <v>12</v>
      </c>
      <c r="G390" t="s">
        <v>1391</v>
      </c>
      <c r="H390" s="125" t="s">
        <v>433</v>
      </c>
      <c r="I390" s="12"/>
      <c r="J390" s="420"/>
      <c r="K390" s="12"/>
      <c r="L390" s="157"/>
      <c r="M390" s="400"/>
      <c r="N390" s="396"/>
      <c r="O390" s="401"/>
      <c r="P390" s="12"/>
      <c r="Q390" s="400"/>
      <c r="U390" t="s">
        <v>2126</v>
      </c>
    </row>
    <row r="391" spans="1:21" x14ac:dyDescent="0.3">
      <c r="A391" s="125" t="s">
        <v>987</v>
      </c>
      <c r="B391" s="125">
        <v>0</v>
      </c>
      <c r="C391" t="s">
        <v>1282</v>
      </c>
      <c r="D391" t="s">
        <v>989</v>
      </c>
      <c r="E391" t="s">
        <v>561</v>
      </c>
      <c r="F391" t="s">
        <v>12</v>
      </c>
      <c r="G391" t="s">
        <v>1391</v>
      </c>
      <c r="H391" s="125" t="s">
        <v>433</v>
      </c>
      <c r="I391" s="12"/>
      <c r="J391" s="12"/>
      <c r="K391" s="12"/>
      <c r="L391" s="157"/>
      <c r="M391" s="400"/>
      <c r="N391" s="396"/>
      <c r="O391" s="401"/>
      <c r="P391" s="12"/>
      <c r="Q391" s="400"/>
      <c r="U391" t="s">
        <v>2126</v>
      </c>
    </row>
    <row r="392" spans="1:21" x14ac:dyDescent="0.3">
      <c r="A392" s="125" t="s">
        <v>987</v>
      </c>
      <c r="B392" s="125">
        <v>0</v>
      </c>
      <c r="C392" t="s">
        <v>1282</v>
      </c>
      <c r="D392" t="s">
        <v>989</v>
      </c>
      <c r="E392" t="s">
        <v>561</v>
      </c>
      <c r="F392" t="s">
        <v>12</v>
      </c>
      <c r="G392" t="s">
        <v>515</v>
      </c>
      <c r="H392" s="125" t="s">
        <v>433</v>
      </c>
      <c r="I392" s="12"/>
      <c r="J392" s="12"/>
      <c r="K392" s="12"/>
      <c r="L392" s="157"/>
      <c r="M392" s="400"/>
      <c r="N392" s="396"/>
      <c r="O392" s="401"/>
      <c r="P392" s="12"/>
      <c r="Q392" s="400"/>
      <c r="U392" t="s">
        <v>2126</v>
      </c>
    </row>
    <row r="393" spans="1:21" x14ac:dyDescent="0.3">
      <c r="A393" s="125" t="s">
        <v>1367</v>
      </c>
      <c r="B393" s="125">
        <v>13</v>
      </c>
      <c r="C393" t="s">
        <v>219</v>
      </c>
      <c r="D393" t="s">
        <v>1810</v>
      </c>
      <c r="E393" t="s">
        <v>561</v>
      </c>
      <c r="F393" t="s">
        <v>12</v>
      </c>
      <c r="G393" t="s">
        <v>422</v>
      </c>
      <c r="H393" s="125" t="s">
        <v>426</v>
      </c>
      <c r="I393" s="12"/>
      <c r="J393" s="12"/>
      <c r="K393" s="12"/>
      <c r="L393" s="157"/>
      <c r="M393" s="400"/>
      <c r="N393" s="396"/>
      <c r="O393" s="401"/>
      <c r="P393" s="12"/>
      <c r="Q393" s="400"/>
      <c r="U393" t="s">
        <v>2126</v>
      </c>
    </row>
    <row r="394" spans="1:21" x14ac:dyDescent="0.3">
      <c r="A394" s="125" t="s">
        <v>1369</v>
      </c>
      <c r="B394" s="125">
        <v>0</v>
      </c>
      <c r="C394" t="s">
        <v>1618</v>
      </c>
      <c r="D394" t="s">
        <v>1813</v>
      </c>
      <c r="E394">
        <v>0</v>
      </c>
      <c r="G394" t="s">
        <v>422</v>
      </c>
      <c r="H394" s="125" t="s">
        <v>423</v>
      </c>
      <c r="I394" s="12"/>
      <c r="J394" s="12"/>
      <c r="K394" s="12"/>
      <c r="L394" s="157"/>
      <c r="M394" s="400"/>
      <c r="N394" s="396"/>
      <c r="O394" s="401"/>
      <c r="P394" s="12"/>
      <c r="Q394" s="400"/>
      <c r="U394" t="s">
        <v>2126</v>
      </c>
    </row>
    <row r="395" spans="1:21" x14ac:dyDescent="0.3">
      <c r="A395" s="125" t="s">
        <v>1370</v>
      </c>
      <c r="B395" s="125">
        <v>0</v>
      </c>
      <c r="C395" t="s">
        <v>1816</v>
      </c>
      <c r="D395" t="s">
        <v>1814</v>
      </c>
      <c r="E395">
        <v>0</v>
      </c>
      <c r="G395" t="s">
        <v>422</v>
      </c>
      <c r="H395" s="125" t="s">
        <v>423</v>
      </c>
      <c r="I395" s="12"/>
      <c r="J395" s="12"/>
      <c r="K395" s="12"/>
      <c r="L395" s="157"/>
      <c r="M395" s="400"/>
      <c r="N395" s="396"/>
      <c r="O395" s="401"/>
      <c r="P395" s="12"/>
      <c r="Q395" s="400"/>
      <c r="U395" t="s">
        <v>2126</v>
      </c>
    </row>
    <row r="396" spans="1:21" x14ac:dyDescent="0.3">
      <c r="A396" s="125" t="s">
        <v>1371</v>
      </c>
      <c r="B396" s="125">
        <v>0</v>
      </c>
      <c r="C396" t="s">
        <v>1819</v>
      </c>
      <c r="D396" t="s">
        <v>1817</v>
      </c>
      <c r="E396">
        <v>0</v>
      </c>
      <c r="G396" t="s">
        <v>422</v>
      </c>
      <c r="H396" s="125" t="s">
        <v>423</v>
      </c>
      <c r="I396" s="12"/>
      <c r="J396" s="12"/>
      <c r="K396" s="12"/>
      <c r="L396" s="157"/>
      <c r="M396" s="400"/>
      <c r="N396" s="396"/>
      <c r="O396" s="401"/>
      <c r="P396" s="12"/>
      <c r="Q396" s="400"/>
      <c r="U396" t="s">
        <v>2126</v>
      </c>
    </row>
    <row r="397" spans="1:21" x14ac:dyDescent="0.3">
      <c r="A397" s="125" t="s">
        <v>1372</v>
      </c>
      <c r="B397" s="125">
        <v>0</v>
      </c>
      <c r="C397" t="s">
        <v>1822</v>
      </c>
      <c r="D397" t="s">
        <v>1820</v>
      </c>
      <c r="E397">
        <v>0</v>
      </c>
      <c r="G397" t="s">
        <v>429</v>
      </c>
      <c r="I397" s="12"/>
      <c r="J397" s="12"/>
      <c r="K397" s="12"/>
      <c r="L397" s="157"/>
      <c r="M397" s="400"/>
      <c r="N397" s="396"/>
      <c r="O397" s="401"/>
      <c r="P397" s="12"/>
      <c r="Q397" s="400"/>
      <c r="U397" t="s">
        <v>2126</v>
      </c>
    </row>
    <row r="398" spans="1:21" x14ac:dyDescent="0.3">
      <c r="A398" s="125" t="s">
        <v>1373</v>
      </c>
      <c r="B398" s="125">
        <v>0</v>
      </c>
      <c r="C398" t="s">
        <v>1822</v>
      </c>
      <c r="D398" t="s">
        <v>1823</v>
      </c>
      <c r="E398">
        <v>0</v>
      </c>
      <c r="G398" t="s">
        <v>429</v>
      </c>
      <c r="I398" s="12"/>
      <c r="J398" s="12"/>
      <c r="K398" s="12"/>
      <c r="L398" s="157"/>
      <c r="M398" s="400"/>
      <c r="N398" s="396"/>
      <c r="O398" s="401"/>
      <c r="P398" s="12"/>
      <c r="Q398" s="400"/>
      <c r="U398" t="s">
        <v>2126</v>
      </c>
    </row>
    <row r="399" spans="1:21" x14ac:dyDescent="0.3">
      <c r="A399" s="125" t="s">
        <v>1374</v>
      </c>
      <c r="B399" s="125">
        <v>0</v>
      </c>
      <c r="C399" t="s">
        <v>1822</v>
      </c>
      <c r="D399" t="s">
        <v>1824</v>
      </c>
      <c r="E399">
        <v>0</v>
      </c>
      <c r="G399" t="s">
        <v>429</v>
      </c>
      <c r="I399" s="12"/>
      <c r="J399" s="12"/>
      <c r="K399" s="12"/>
      <c r="L399" s="157"/>
      <c r="M399" s="400"/>
      <c r="N399" s="396"/>
      <c r="O399" s="401"/>
      <c r="P399" s="12"/>
      <c r="Q399" s="400"/>
      <c r="U399" t="s">
        <v>2126</v>
      </c>
    </row>
    <row r="400" spans="1:21" x14ac:dyDescent="0.3">
      <c r="A400" s="125" t="s">
        <v>1375</v>
      </c>
      <c r="B400" s="125">
        <v>0</v>
      </c>
      <c r="C400" t="s">
        <v>1826</v>
      </c>
      <c r="D400" t="s">
        <v>253</v>
      </c>
      <c r="E400" t="s">
        <v>832</v>
      </c>
      <c r="F400" t="s">
        <v>4</v>
      </c>
      <c r="G400" t="s">
        <v>422</v>
      </c>
      <c r="H400" s="125" t="s">
        <v>423</v>
      </c>
      <c r="I400" s="12"/>
      <c r="J400" s="12"/>
      <c r="K400" s="12"/>
      <c r="L400" s="157"/>
      <c r="M400" s="400"/>
      <c r="N400" s="396"/>
      <c r="O400" s="401"/>
      <c r="P400" s="12"/>
      <c r="Q400" s="400"/>
      <c r="U400" t="s">
        <v>2126</v>
      </c>
    </row>
    <row r="401" spans="1:21" x14ac:dyDescent="0.3">
      <c r="A401" s="125" t="s">
        <v>1376</v>
      </c>
      <c r="B401" s="125">
        <v>0</v>
      </c>
      <c r="C401" t="s">
        <v>1829</v>
      </c>
      <c r="D401" t="s">
        <v>1827</v>
      </c>
      <c r="E401">
        <v>0</v>
      </c>
      <c r="G401" t="s">
        <v>429</v>
      </c>
      <c r="I401" s="12"/>
      <c r="J401" s="12"/>
      <c r="K401" s="12"/>
      <c r="L401" s="157"/>
      <c r="M401" s="400"/>
      <c r="N401" s="396"/>
      <c r="O401" s="401"/>
      <c r="P401" s="12"/>
      <c r="Q401" s="400"/>
      <c r="U401" t="s">
        <v>2126</v>
      </c>
    </row>
    <row r="402" spans="1:21" x14ac:dyDescent="0.3">
      <c r="A402" s="125" t="s">
        <v>1377</v>
      </c>
      <c r="B402" s="125">
        <v>0</v>
      </c>
      <c r="C402" t="s">
        <v>1832</v>
      </c>
      <c r="D402" t="s">
        <v>1830</v>
      </c>
      <c r="E402">
        <v>0</v>
      </c>
      <c r="G402" t="s">
        <v>422</v>
      </c>
      <c r="H402" s="125" t="s">
        <v>423</v>
      </c>
      <c r="I402" s="12"/>
      <c r="J402" s="12"/>
      <c r="K402" s="12"/>
      <c r="L402" s="157"/>
      <c r="M402" s="400"/>
      <c r="N402" s="396"/>
      <c r="O402" s="401"/>
      <c r="P402" s="12"/>
      <c r="Q402" s="400"/>
      <c r="U402" t="s">
        <v>2126</v>
      </c>
    </row>
    <row r="403" spans="1:21" x14ac:dyDescent="0.3">
      <c r="A403" s="125" t="s">
        <v>1378</v>
      </c>
      <c r="B403" s="125">
        <v>0</v>
      </c>
      <c r="C403" t="s">
        <v>1835</v>
      </c>
      <c r="D403" t="s">
        <v>1833</v>
      </c>
      <c r="E403">
        <v>0</v>
      </c>
      <c r="G403" t="s">
        <v>429</v>
      </c>
      <c r="I403" s="12"/>
      <c r="J403" s="12"/>
      <c r="K403" s="12"/>
      <c r="L403" s="157"/>
      <c r="M403" s="400"/>
      <c r="N403" s="396"/>
      <c r="O403" s="401"/>
      <c r="P403" s="12"/>
      <c r="Q403" s="400"/>
      <c r="U403" t="s">
        <v>2126</v>
      </c>
    </row>
  </sheetData>
  <sortState xmlns:xlrd2="http://schemas.microsoft.com/office/spreadsheetml/2017/richdata2" ref="A8:U403">
    <sortCondition ref="R8:R403"/>
    <sortCondition ref="A8:A403"/>
    <sortCondition ref="H8:H403"/>
    <sortCondition ref="G8:G403"/>
  </sortState>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200"/>
  <sheetViews>
    <sheetView workbookViewId="0">
      <pane xSplit="2" ySplit="4" topLeftCell="C5" activePane="bottomRight" state="frozen"/>
      <selection pane="topRight"/>
      <selection pane="bottomLeft"/>
      <selection pane="bottomRight" activeCell="A2" sqref="A2"/>
    </sheetView>
  </sheetViews>
  <sheetFormatPr defaultColWidth="9.109375" defaultRowHeight="14.4" x14ac:dyDescent="0.3"/>
  <cols>
    <col min="1" max="1" width="13.88671875" customWidth="1"/>
    <col min="2" max="3" width="9.109375" style="125"/>
    <col min="4" max="4" width="33.88671875" style="21" customWidth="1"/>
    <col min="5" max="5" width="27.44140625" style="21" customWidth="1"/>
    <col min="6" max="6" width="20.6640625" style="21" customWidth="1"/>
    <col min="7" max="7" width="22.21875" style="24" customWidth="1"/>
    <col min="8" max="8" width="12.33203125" style="217" customWidth="1"/>
    <col min="9" max="9" width="12.33203125" style="218" customWidth="1"/>
    <col min="10" max="10" width="12.33203125" style="219" customWidth="1"/>
    <col min="11" max="11" width="12.33203125" style="214" customWidth="1"/>
    <col min="12" max="12" width="12.33203125" style="218" customWidth="1"/>
    <col min="13" max="15" width="12.33203125" style="21" customWidth="1"/>
    <col min="16" max="16" width="12.33203125" style="210" customWidth="1"/>
    <col min="17" max="19" width="12.33203125" style="21" customWidth="1"/>
    <col min="20" max="20" width="12.33203125" style="218" customWidth="1"/>
    <col min="21" max="23" width="12.33203125" style="21" customWidth="1"/>
    <col min="24" max="24" width="12.33203125" style="124" customWidth="1"/>
    <col min="25" max="25" width="12.33203125" style="21" customWidth="1"/>
    <col min="26" max="26" width="27.6640625" customWidth="1"/>
    <col min="27" max="27" width="20" customWidth="1"/>
  </cols>
  <sheetData>
    <row r="1" spans="1:27" ht="15.6" x14ac:dyDescent="0.3">
      <c r="A1" s="349" t="s">
        <v>2512</v>
      </c>
      <c r="B1" s="350"/>
      <c r="C1" s="350"/>
      <c r="D1" s="350"/>
    </row>
    <row r="2" spans="1:27" x14ac:dyDescent="0.3">
      <c r="A2" s="3" t="s">
        <v>2824</v>
      </c>
      <c r="B2" s="21"/>
      <c r="C2" s="21"/>
    </row>
    <row r="3" spans="1:27" x14ac:dyDescent="0.3">
      <c r="F3" s="210"/>
      <c r="H3" s="211"/>
      <c r="I3" s="212"/>
      <c r="J3" s="213"/>
      <c r="L3" s="212"/>
      <c r="M3" s="210"/>
      <c r="N3" s="210"/>
      <c r="O3" s="215"/>
      <c r="P3" s="337"/>
      <c r="Q3" s="337"/>
      <c r="R3" s="337"/>
      <c r="S3" s="336"/>
      <c r="T3" s="338"/>
      <c r="U3" s="337"/>
      <c r="V3" s="337"/>
      <c r="W3" s="336"/>
      <c r="X3" s="292"/>
      <c r="Y3" s="339"/>
      <c r="Z3" s="68"/>
      <c r="AA3" s="68"/>
    </row>
    <row r="4" spans="1:27" ht="43.2" x14ac:dyDescent="0.3">
      <c r="A4" s="127" t="s">
        <v>2760</v>
      </c>
      <c r="B4" s="127" t="s">
        <v>529</v>
      </c>
      <c r="C4" s="127" t="s">
        <v>1338</v>
      </c>
      <c r="D4" s="127" t="s">
        <v>52</v>
      </c>
      <c r="E4" s="127" t="s">
        <v>1424</v>
      </c>
      <c r="F4" s="127" t="s">
        <v>530</v>
      </c>
      <c r="G4" s="127" t="s">
        <v>0</v>
      </c>
      <c r="H4" s="332" t="s">
        <v>2499</v>
      </c>
      <c r="I4" s="222" t="s">
        <v>2501</v>
      </c>
      <c r="J4" s="333" t="s">
        <v>439</v>
      </c>
      <c r="K4" s="334" t="s">
        <v>440</v>
      </c>
      <c r="L4" s="222" t="s">
        <v>2500</v>
      </c>
      <c r="M4" s="166" t="s">
        <v>2502</v>
      </c>
      <c r="N4" s="166" t="s">
        <v>441</v>
      </c>
      <c r="O4" s="335" t="s">
        <v>442</v>
      </c>
      <c r="P4" s="166" t="s">
        <v>2503</v>
      </c>
      <c r="Q4" s="166" t="s">
        <v>2504</v>
      </c>
      <c r="R4" s="166" t="s">
        <v>443</v>
      </c>
      <c r="S4" s="335" t="s">
        <v>444</v>
      </c>
      <c r="T4" s="222" t="s">
        <v>2505</v>
      </c>
      <c r="U4" s="166" t="s">
        <v>2506</v>
      </c>
      <c r="V4" s="166" t="s">
        <v>445</v>
      </c>
      <c r="W4" s="335" t="s">
        <v>2507</v>
      </c>
      <c r="X4" s="127" t="s">
        <v>2695</v>
      </c>
      <c r="Y4" s="127" t="s">
        <v>536</v>
      </c>
      <c r="Z4" s="127" t="s">
        <v>1032</v>
      </c>
      <c r="AA4" s="127" t="s">
        <v>59</v>
      </c>
    </row>
    <row r="5" spans="1:27" x14ac:dyDescent="0.3">
      <c r="A5" t="s">
        <v>1040</v>
      </c>
      <c r="B5" s="125">
        <v>0</v>
      </c>
      <c r="C5" s="125">
        <v>1</v>
      </c>
      <c r="D5" s="21" t="s">
        <v>1304</v>
      </c>
      <c r="E5" s="21" t="s">
        <v>1248</v>
      </c>
      <c r="F5" s="21" t="s">
        <v>548</v>
      </c>
      <c r="G5" s="24" t="s">
        <v>13</v>
      </c>
      <c r="H5" s="331">
        <v>19052.099999999999</v>
      </c>
      <c r="I5" s="331">
        <v>160027</v>
      </c>
      <c r="J5" s="331">
        <v>15017</v>
      </c>
      <c r="K5" s="340">
        <v>0.11905553437857361</v>
      </c>
      <c r="L5" s="331">
        <v>11678.5</v>
      </c>
      <c r="M5" s="331">
        <v>117468</v>
      </c>
      <c r="N5" s="331">
        <v>2395</v>
      </c>
      <c r="O5" s="340">
        <v>9.9418565056015248E-2</v>
      </c>
      <c r="P5" s="331">
        <v>14548.4</v>
      </c>
      <c r="Q5" s="331">
        <v>126839</v>
      </c>
      <c r="R5" s="331">
        <v>121</v>
      </c>
      <c r="S5" s="340">
        <v>0.11469973746245239</v>
      </c>
      <c r="T5" s="331">
        <v>45279</v>
      </c>
      <c r="U5" s="331">
        <v>404334</v>
      </c>
      <c r="V5" s="331">
        <v>17533</v>
      </c>
      <c r="W5" s="340">
        <v>0.11198415171615546</v>
      </c>
      <c r="X5" s="242" t="s">
        <v>1038</v>
      </c>
      <c r="Y5" s="427">
        <v>0</v>
      </c>
      <c r="Z5" t="s">
        <v>1041</v>
      </c>
    </row>
    <row r="6" spans="1:27" x14ac:dyDescent="0.3">
      <c r="A6" t="s">
        <v>1226</v>
      </c>
      <c r="B6" s="125">
        <v>0</v>
      </c>
      <c r="C6" s="125">
        <v>227</v>
      </c>
      <c r="D6" s="21" t="s">
        <v>970</v>
      </c>
      <c r="E6" s="21" t="s">
        <v>970</v>
      </c>
      <c r="F6" s="21" t="s">
        <v>973</v>
      </c>
      <c r="G6" s="24" t="s">
        <v>10</v>
      </c>
      <c r="H6" s="331"/>
      <c r="I6" s="331"/>
      <c r="J6" s="331"/>
      <c r="K6" s="340"/>
      <c r="L6" s="331">
        <v>10112</v>
      </c>
      <c r="M6" s="331">
        <v>46930</v>
      </c>
      <c r="N6" s="331">
        <v>162</v>
      </c>
      <c r="O6" s="340">
        <v>0.21546984871084593</v>
      </c>
      <c r="P6" s="331">
        <v>0</v>
      </c>
      <c r="Q6" s="331">
        <v>0</v>
      </c>
      <c r="R6" s="331">
        <v>0</v>
      </c>
      <c r="S6" s="340"/>
      <c r="T6" s="331">
        <v>10112</v>
      </c>
      <c r="U6" s="331">
        <v>46930</v>
      </c>
      <c r="V6" s="331">
        <v>162</v>
      </c>
      <c r="W6" s="340">
        <v>0.21546984871084593</v>
      </c>
      <c r="X6" s="242" t="s">
        <v>1038</v>
      </c>
      <c r="Y6" s="427">
        <v>0</v>
      </c>
      <c r="Z6" t="s">
        <v>972</v>
      </c>
    </row>
    <row r="7" spans="1:27" x14ac:dyDescent="0.3">
      <c r="A7" t="s">
        <v>1093</v>
      </c>
      <c r="B7" s="125">
        <v>331420</v>
      </c>
      <c r="C7" s="125">
        <v>169</v>
      </c>
      <c r="D7" s="21" t="s">
        <v>102</v>
      </c>
      <c r="E7" s="21" t="s">
        <v>123</v>
      </c>
      <c r="F7" s="21" t="s">
        <v>629</v>
      </c>
      <c r="G7" s="24" t="s">
        <v>5</v>
      </c>
      <c r="H7" s="331">
        <v>256.39889684999997</v>
      </c>
      <c r="I7" s="331">
        <v>506.54199999999997</v>
      </c>
      <c r="J7" s="331">
        <v>83</v>
      </c>
      <c r="K7" s="340">
        <v>0.50617499999999993</v>
      </c>
      <c r="L7" s="331">
        <v>81.324100199999975</v>
      </c>
      <c r="M7" s="331">
        <v>160.66399999999999</v>
      </c>
      <c r="N7" s="331">
        <v>10</v>
      </c>
      <c r="O7" s="340">
        <v>0.50617499999999993</v>
      </c>
      <c r="P7" s="331">
        <v>282.23305649999992</v>
      </c>
      <c r="Q7" s="331">
        <v>557.57999999999993</v>
      </c>
      <c r="R7" s="331">
        <v>36.916666666666671</v>
      </c>
      <c r="S7" s="340">
        <v>0.50617499999999993</v>
      </c>
      <c r="T7" s="331">
        <v>619.95605354999987</v>
      </c>
      <c r="U7" s="331">
        <v>1224.7859999999998</v>
      </c>
      <c r="V7" s="331">
        <v>129.91666666666669</v>
      </c>
      <c r="W7" s="340">
        <v>0.50617499999999993</v>
      </c>
      <c r="X7" s="242" t="s">
        <v>514</v>
      </c>
      <c r="Y7" s="427">
        <v>12</v>
      </c>
      <c r="Z7" t="s">
        <v>123</v>
      </c>
    </row>
    <row r="8" spans="1:27" x14ac:dyDescent="0.3">
      <c r="A8" t="s">
        <v>1175</v>
      </c>
      <c r="B8" s="125">
        <v>332140</v>
      </c>
      <c r="C8" s="125">
        <v>687</v>
      </c>
      <c r="D8" s="21" t="s">
        <v>261</v>
      </c>
      <c r="E8" s="21" t="s">
        <v>262</v>
      </c>
      <c r="F8" s="21" t="s">
        <v>856</v>
      </c>
      <c r="G8" s="24" t="s">
        <v>14</v>
      </c>
      <c r="H8" s="331">
        <v>56.744450000000001</v>
      </c>
      <c r="I8" s="331">
        <v>59.731000000000002</v>
      </c>
      <c r="J8" s="331">
        <v>57.75</v>
      </c>
      <c r="K8" s="340">
        <v>0.95</v>
      </c>
      <c r="L8" s="331">
        <v>36.251999999999995</v>
      </c>
      <c r="M8" s="331">
        <v>38.159999999999997</v>
      </c>
      <c r="N8" s="331">
        <v>5</v>
      </c>
      <c r="O8" s="340">
        <v>0.95</v>
      </c>
      <c r="P8" s="331">
        <v>27.642150000000001</v>
      </c>
      <c r="Q8" s="331">
        <v>29.097000000000001</v>
      </c>
      <c r="R8" s="331">
        <v>8.5</v>
      </c>
      <c r="S8" s="340">
        <v>0.95</v>
      </c>
      <c r="T8" s="331">
        <v>120.6386</v>
      </c>
      <c r="U8" s="331">
        <v>126.988</v>
      </c>
      <c r="V8" s="331">
        <v>71.25</v>
      </c>
      <c r="W8" s="340">
        <v>0.95</v>
      </c>
      <c r="X8" s="242" t="s">
        <v>514</v>
      </c>
      <c r="Y8" s="427">
        <v>4</v>
      </c>
      <c r="Z8" t="s">
        <v>262</v>
      </c>
    </row>
    <row r="9" spans="1:27" ht="28.8" x14ac:dyDescent="0.3">
      <c r="A9" t="s">
        <v>1176</v>
      </c>
      <c r="B9" s="125">
        <v>332150</v>
      </c>
      <c r="C9" s="125">
        <v>281</v>
      </c>
      <c r="D9" s="21" t="s">
        <v>263</v>
      </c>
      <c r="E9" s="21" t="s">
        <v>264</v>
      </c>
      <c r="F9" s="21" t="s">
        <v>858</v>
      </c>
      <c r="G9" s="24" t="s">
        <v>9</v>
      </c>
      <c r="H9" s="331">
        <v>513.18279999999993</v>
      </c>
      <c r="I9" s="331">
        <v>986.89</v>
      </c>
      <c r="J9" s="331">
        <v>188.33333333333334</v>
      </c>
      <c r="K9" s="340">
        <v>0.51999999999999991</v>
      </c>
      <c r="L9" s="331">
        <v>201.07775999999996</v>
      </c>
      <c r="M9" s="331">
        <v>386.68799999999999</v>
      </c>
      <c r="N9" s="331">
        <v>1</v>
      </c>
      <c r="O9" s="340">
        <v>0.51999999999999991</v>
      </c>
      <c r="P9" s="331">
        <v>17.654</v>
      </c>
      <c r="Q9" s="331">
        <v>33.950000000000003</v>
      </c>
      <c r="R9" s="331">
        <v>21.333333333333332</v>
      </c>
      <c r="S9" s="340">
        <v>0.51999999999999991</v>
      </c>
      <c r="T9" s="331">
        <v>731.91455999999982</v>
      </c>
      <c r="U9" s="331">
        <v>1407.528</v>
      </c>
      <c r="V9" s="331">
        <v>210.66666666666669</v>
      </c>
      <c r="W9" s="340">
        <v>0.51999999999999991</v>
      </c>
      <c r="X9" s="242" t="s">
        <v>514</v>
      </c>
      <c r="Y9" s="427">
        <v>12</v>
      </c>
      <c r="Z9" t="s">
        <v>264</v>
      </c>
    </row>
    <row r="10" spans="1:27" x14ac:dyDescent="0.3">
      <c r="A10" t="s">
        <v>1177</v>
      </c>
      <c r="B10" s="125">
        <v>332160</v>
      </c>
      <c r="C10" s="125">
        <v>376</v>
      </c>
      <c r="D10" s="21" t="s">
        <v>265</v>
      </c>
      <c r="E10" s="21" t="s">
        <v>266</v>
      </c>
      <c r="F10" s="21" t="s">
        <v>860</v>
      </c>
      <c r="G10" s="24" t="s">
        <v>9</v>
      </c>
      <c r="H10" s="331">
        <v>385.53542000000004</v>
      </c>
      <c r="I10" s="331">
        <v>575.42600000000004</v>
      </c>
      <c r="J10" s="331">
        <v>102.66666666666667</v>
      </c>
      <c r="K10" s="340">
        <v>0.67</v>
      </c>
      <c r="L10" s="331">
        <v>264.45771000000002</v>
      </c>
      <c r="M10" s="331">
        <v>394.71300000000002</v>
      </c>
      <c r="N10" s="331">
        <v>3</v>
      </c>
      <c r="O10" s="340">
        <v>0.67</v>
      </c>
      <c r="P10" s="331">
        <v>25.73001</v>
      </c>
      <c r="Q10" s="331">
        <v>38.402999999999999</v>
      </c>
      <c r="R10" s="331">
        <v>18.25</v>
      </c>
      <c r="S10" s="340">
        <v>0.67</v>
      </c>
      <c r="T10" s="331">
        <v>675.72314000000017</v>
      </c>
      <c r="U10" s="331">
        <v>1008.5420000000001</v>
      </c>
      <c r="V10" s="331">
        <v>123.91666666666667</v>
      </c>
      <c r="W10" s="340">
        <v>0.67</v>
      </c>
      <c r="X10" s="242" t="s">
        <v>514</v>
      </c>
      <c r="Y10" s="427">
        <v>12</v>
      </c>
      <c r="Z10" t="s">
        <v>266</v>
      </c>
    </row>
    <row r="11" spans="1:27" x14ac:dyDescent="0.3">
      <c r="A11" t="s">
        <v>1178</v>
      </c>
      <c r="B11" s="125">
        <v>332170</v>
      </c>
      <c r="C11" s="125">
        <v>353</v>
      </c>
      <c r="D11" s="21" t="s">
        <v>267</v>
      </c>
      <c r="E11" s="21" t="s">
        <v>268</v>
      </c>
      <c r="F11" s="21" t="s">
        <v>862</v>
      </c>
      <c r="G11" s="24" t="s">
        <v>8</v>
      </c>
      <c r="H11" s="331"/>
      <c r="I11" s="331"/>
      <c r="J11" s="331"/>
      <c r="K11" s="340"/>
      <c r="L11" s="331"/>
      <c r="M11" s="331"/>
      <c r="N11" s="331"/>
      <c r="O11" s="340"/>
      <c r="P11" s="331">
        <v>0</v>
      </c>
      <c r="Q11" s="331"/>
      <c r="R11" s="331"/>
      <c r="S11" s="340"/>
      <c r="T11" s="331"/>
      <c r="U11" s="331"/>
      <c r="V11" s="331"/>
      <c r="W11" s="340"/>
      <c r="X11" s="242"/>
      <c r="Y11" s="427"/>
      <c r="Z11" t="s">
        <v>268</v>
      </c>
      <c r="AA11" t="s">
        <v>2126</v>
      </c>
    </row>
    <row r="12" spans="1:27" x14ac:dyDescent="0.3">
      <c r="A12" t="s">
        <v>1179</v>
      </c>
      <c r="B12" s="125">
        <v>332180</v>
      </c>
      <c r="C12" s="125">
        <v>330</v>
      </c>
      <c r="D12" s="21" t="s">
        <v>269</v>
      </c>
      <c r="E12" s="21" t="s">
        <v>270</v>
      </c>
      <c r="F12" s="21" t="s">
        <v>864</v>
      </c>
      <c r="G12" s="24" t="s">
        <v>6</v>
      </c>
      <c r="H12" s="331">
        <v>86.97369999999998</v>
      </c>
      <c r="I12" s="331">
        <v>102.322</v>
      </c>
      <c r="J12" s="331">
        <v>39.833333333333336</v>
      </c>
      <c r="K12" s="340">
        <v>0.84999999999999976</v>
      </c>
      <c r="L12" s="331">
        <v>129.25694999999996</v>
      </c>
      <c r="M12" s="331">
        <v>152.06700000000001</v>
      </c>
      <c r="N12" s="331">
        <v>6.416666666666667</v>
      </c>
      <c r="O12" s="340">
        <v>0.84999999999999976</v>
      </c>
      <c r="P12" s="331">
        <v>70.91464999999998</v>
      </c>
      <c r="Q12" s="331">
        <v>83.429000000000002</v>
      </c>
      <c r="R12" s="331">
        <v>26.583333333333332</v>
      </c>
      <c r="S12" s="340">
        <v>0.84999999999999976</v>
      </c>
      <c r="T12" s="331">
        <v>287.14529999999991</v>
      </c>
      <c r="U12" s="331">
        <v>337.81799999999998</v>
      </c>
      <c r="V12" s="331">
        <v>72.833333333333343</v>
      </c>
      <c r="W12" s="340">
        <v>0.84999999999999976</v>
      </c>
      <c r="X12" s="242" t="s">
        <v>514</v>
      </c>
      <c r="Y12" s="427">
        <v>12</v>
      </c>
      <c r="Z12" t="s">
        <v>270</v>
      </c>
    </row>
    <row r="13" spans="1:27" x14ac:dyDescent="0.3">
      <c r="A13" t="s">
        <v>1180</v>
      </c>
      <c r="B13" s="125">
        <v>332190</v>
      </c>
      <c r="C13" s="125">
        <v>570</v>
      </c>
      <c r="D13" s="21" t="s">
        <v>402</v>
      </c>
      <c r="E13" s="21" t="s">
        <v>403</v>
      </c>
      <c r="F13" s="21" t="s">
        <v>866</v>
      </c>
      <c r="G13" s="24" t="s">
        <v>9</v>
      </c>
      <c r="H13" s="331">
        <v>1.1363400000000001</v>
      </c>
      <c r="I13" s="331">
        <v>0.64200000000000002</v>
      </c>
      <c r="J13" s="331">
        <v>12</v>
      </c>
      <c r="K13" s="340">
        <v>1.7700000000000002</v>
      </c>
      <c r="L13" s="331">
        <v>2.2656000000000001</v>
      </c>
      <c r="M13" s="331">
        <v>1.28</v>
      </c>
      <c r="N13" s="331">
        <v>4</v>
      </c>
      <c r="O13" s="340">
        <v>1.77</v>
      </c>
      <c r="P13" s="331">
        <v>3.8019600000000002</v>
      </c>
      <c r="Q13" s="331">
        <v>2.1480000000000001</v>
      </c>
      <c r="R13" s="331">
        <v>4</v>
      </c>
      <c r="S13" s="340">
        <v>1.77</v>
      </c>
      <c r="T13" s="331">
        <v>7.2039000000000009</v>
      </c>
      <c r="U13" s="331">
        <v>4.07</v>
      </c>
      <c r="V13" s="331">
        <v>20</v>
      </c>
      <c r="W13" s="340">
        <v>1.77</v>
      </c>
      <c r="X13" s="242" t="s">
        <v>514</v>
      </c>
      <c r="Y13" s="427">
        <v>2</v>
      </c>
      <c r="Z13" t="s">
        <v>403</v>
      </c>
    </row>
    <row r="14" spans="1:27" x14ac:dyDescent="0.3">
      <c r="A14" t="s">
        <v>1094</v>
      </c>
      <c r="B14" s="125">
        <v>331430</v>
      </c>
      <c r="C14" s="125">
        <v>169</v>
      </c>
      <c r="D14" s="21" t="s">
        <v>102</v>
      </c>
      <c r="E14" s="21" t="s">
        <v>395</v>
      </c>
      <c r="F14" s="21" t="s">
        <v>665</v>
      </c>
      <c r="G14" s="24" t="s">
        <v>9</v>
      </c>
      <c r="H14" s="331">
        <v>185.50890162499996</v>
      </c>
      <c r="I14" s="331">
        <v>361.29300000000001</v>
      </c>
      <c r="J14" s="331">
        <v>83.666666666666671</v>
      </c>
      <c r="K14" s="340">
        <v>0.51345833333333324</v>
      </c>
      <c r="L14" s="331">
        <v>29.733345166666663</v>
      </c>
      <c r="M14" s="331">
        <v>57.908000000000001</v>
      </c>
      <c r="N14" s="331">
        <v>4.083333333333333</v>
      </c>
      <c r="O14" s="340">
        <v>0.51345833333333324</v>
      </c>
      <c r="P14" s="331">
        <v>112.88586841666664</v>
      </c>
      <c r="Q14" s="331">
        <v>219.85399999999998</v>
      </c>
      <c r="R14" s="331">
        <v>14.916666666666666</v>
      </c>
      <c r="S14" s="340">
        <v>0.51345833333333324</v>
      </c>
      <c r="T14" s="331">
        <v>328.12811520833333</v>
      </c>
      <c r="U14" s="331">
        <v>639.05500000000006</v>
      </c>
      <c r="V14" s="331">
        <v>102.66666666666667</v>
      </c>
      <c r="W14" s="340">
        <v>0.51345833333333324</v>
      </c>
      <c r="X14" s="242" t="s">
        <v>514</v>
      </c>
      <c r="Y14" s="427">
        <v>12</v>
      </c>
      <c r="Z14" t="s">
        <v>395</v>
      </c>
    </row>
    <row r="15" spans="1:27" ht="28.8" x14ac:dyDescent="0.3">
      <c r="A15" t="s">
        <v>1225</v>
      </c>
      <c r="B15" s="125">
        <v>332200</v>
      </c>
      <c r="C15" s="125">
        <v>264</v>
      </c>
      <c r="D15" s="21" t="s">
        <v>360</v>
      </c>
      <c r="E15" s="21" t="s">
        <v>361</v>
      </c>
      <c r="F15" s="21" t="s">
        <v>968</v>
      </c>
      <c r="G15" s="24" t="s">
        <v>14</v>
      </c>
      <c r="H15" s="331">
        <v>172.52953200000005</v>
      </c>
      <c r="I15" s="331">
        <v>168.91200000000001</v>
      </c>
      <c r="J15" s="331">
        <v>81.166666666666671</v>
      </c>
      <c r="K15" s="340">
        <v>1.0214166666666669</v>
      </c>
      <c r="L15" s="331">
        <v>194.51144008333335</v>
      </c>
      <c r="M15" s="331">
        <v>190.43299999999999</v>
      </c>
      <c r="N15" s="331">
        <v>11.666666666666666</v>
      </c>
      <c r="O15" s="340">
        <v>1.0214166666666669</v>
      </c>
      <c r="P15" s="331">
        <v>116.60492666666669</v>
      </c>
      <c r="Q15" s="331">
        <v>114.16</v>
      </c>
      <c r="R15" s="331">
        <v>21.75</v>
      </c>
      <c r="S15" s="340">
        <v>1.0214166666666669</v>
      </c>
      <c r="T15" s="331">
        <v>483.64589875000007</v>
      </c>
      <c r="U15" s="331">
        <v>473.505</v>
      </c>
      <c r="V15" s="331">
        <v>114.58333333333334</v>
      </c>
      <c r="W15" s="340">
        <v>1.0214166666666669</v>
      </c>
      <c r="X15" s="242" t="s">
        <v>514</v>
      </c>
      <c r="Y15" s="427">
        <v>12</v>
      </c>
      <c r="Z15" t="s">
        <v>361</v>
      </c>
    </row>
    <row r="16" spans="1:27" x14ac:dyDescent="0.3">
      <c r="A16" t="s">
        <v>1181</v>
      </c>
      <c r="B16" s="125">
        <v>332210</v>
      </c>
      <c r="C16" s="125">
        <v>321</v>
      </c>
      <c r="D16" s="21" t="s">
        <v>271</v>
      </c>
      <c r="E16" s="21" t="s">
        <v>272</v>
      </c>
      <c r="F16" s="21" t="s">
        <v>868</v>
      </c>
      <c r="G16" s="24" t="s">
        <v>6</v>
      </c>
      <c r="H16" s="331">
        <v>286.12439999999998</v>
      </c>
      <c r="I16" s="331">
        <v>476.87400000000002</v>
      </c>
      <c r="J16" s="331">
        <v>128.125</v>
      </c>
      <c r="K16" s="340">
        <v>0.6</v>
      </c>
      <c r="L16" s="331">
        <v>80.346599999999995</v>
      </c>
      <c r="M16" s="331">
        <v>133.911</v>
      </c>
      <c r="N16" s="331">
        <v>4.875</v>
      </c>
      <c r="O16" s="340">
        <v>0.6</v>
      </c>
      <c r="P16" s="331">
        <v>138.6036</v>
      </c>
      <c r="Q16" s="331">
        <v>231.006</v>
      </c>
      <c r="R16" s="331">
        <v>33.25</v>
      </c>
      <c r="S16" s="340">
        <v>0.6</v>
      </c>
      <c r="T16" s="331">
        <v>505.07460000000003</v>
      </c>
      <c r="U16" s="331">
        <v>841.79100000000005</v>
      </c>
      <c r="V16" s="331">
        <v>166.25</v>
      </c>
      <c r="W16" s="340">
        <v>0.6</v>
      </c>
      <c r="X16" s="242" t="s">
        <v>514</v>
      </c>
      <c r="Y16" s="427">
        <v>8</v>
      </c>
      <c r="Z16" t="s">
        <v>272</v>
      </c>
    </row>
    <row r="17" spans="1:26" x14ac:dyDescent="0.3">
      <c r="A17" t="s">
        <v>1224</v>
      </c>
      <c r="B17" s="125">
        <v>331005</v>
      </c>
      <c r="C17" s="125">
        <v>684</v>
      </c>
      <c r="D17" s="21" t="s">
        <v>356</v>
      </c>
      <c r="E17" s="21" t="s">
        <v>357</v>
      </c>
      <c r="F17" s="21" t="s">
        <v>964</v>
      </c>
      <c r="G17" s="24" t="s">
        <v>4</v>
      </c>
      <c r="H17" s="331">
        <v>209.75494710909092</v>
      </c>
      <c r="I17" s="331">
        <v>165.30099999999999</v>
      </c>
      <c r="J17" s="331">
        <v>78.272727272727266</v>
      </c>
      <c r="K17" s="340">
        <v>1.2689272727272729</v>
      </c>
      <c r="L17" s="331">
        <v>559.55378374545467</v>
      </c>
      <c r="M17" s="331">
        <v>440.96600000000001</v>
      </c>
      <c r="N17" s="331">
        <v>10.272727272727273</v>
      </c>
      <c r="O17" s="340">
        <v>1.2689272727272729</v>
      </c>
      <c r="P17" s="331">
        <v>677.08436560000007</v>
      </c>
      <c r="Q17" s="331">
        <v>533.58799999999997</v>
      </c>
      <c r="R17" s="331">
        <v>92</v>
      </c>
      <c r="S17" s="340">
        <v>1.2689272727272729</v>
      </c>
      <c r="T17" s="331">
        <v>1446.3930964545457</v>
      </c>
      <c r="U17" s="331">
        <v>1139.855</v>
      </c>
      <c r="V17" s="331">
        <v>180.54545454545456</v>
      </c>
      <c r="W17" s="340">
        <v>1.2689272727272729</v>
      </c>
      <c r="X17" s="242" t="s">
        <v>514</v>
      </c>
      <c r="Y17" s="427">
        <v>11</v>
      </c>
      <c r="Z17" t="s">
        <v>357</v>
      </c>
    </row>
    <row r="18" spans="1:26" x14ac:dyDescent="0.3">
      <c r="A18" t="s">
        <v>1095</v>
      </c>
      <c r="B18" s="125">
        <v>331440</v>
      </c>
      <c r="C18" s="125">
        <v>169</v>
      </c>
      <c r="D18" s="21" t="s">
        <v>102</v>
      </c>
      <c r="E18" s="21" t="s">
        <v>124</v>
      </c>
      <c r="F18" s="21" t="s">
        <v>631</v>
      </c>
      <c r="G18" s="24" t="s">
        <v>9</v>
      </c>
      <c r="H18" s="331">
        <v>296.46371876666666</v>
      </c>
      <c r="I18" s="331">
        <v>611.44399999999996</v>
      </c>
      <c r="J18" s="331">
        <v>107.25</v>
      </c>
      <c r="K18" s="340">
        <v>0.48485833333333334</v>
      </c>
      <c r="L18" s="331">
        <v>45.902992991666672</v>
      </c>
      <c r="M18" s="331">
        <v>94.673000000000002</v>
      </c>
      <c r="N18" s="331">
        <v>18</v>
      </c>
      <c r="O18" s="340">
        <v>0.48485833333333339</v>
      </c>
      <c r="P18" s="331">
        <v>378.64138796666674</v>
      </c>
      <c r="Q18" s="331">
        <v>780.93200000000002</v>
      </c>
      <c r="R18" s="331">
        <v>22.5</v>
      </c>
      <c r="S18" s="340">
        <v>0.48485833333333339</v>
      </c>
      <c r="T18" s="331">
        <v>721.00809972500008</v>
      </c>
      <c r="U18" s="331">
        <v>1487.049</v>
      </c>
      <c r="V18" s="331">
        <v>147.75</v>
      </c>
      <c r="W18" s="340">
        <v>0.48485833333333339</v>
      </c>
      <c r="X18" s="242" t="s">
        <v>514</v>
      </c>
      <c r="Y18" s="427">
        <v>12</v>
      </c>
      <c r="Z18" t="s">
        <v>124</v>
      </c>
    </row>
    <row r="19" spans="1:26" x14ac:dyDescent="0.3">
      <c r="A19" t="s">
        <v>1183</v>
      </c>
      <c r="B19" s="125">
        <v>332220</v>
      </c>
      <c r="C19" s="125">
        <v>44</v>
      </c>
      <c r="D19" s="21" t="s">
        <v>273</v>
      </c>
      <c r="E19" s="21" t="s">
        <v>274</v>
      </c>
      <c r="F19" s="21" t="s">
        <v>873</v>
      </c>
      <c r="G19" s="24" t="s">
        <v>14</v>
      </c>
      <c r="H19" s="331">
        <v>409.45820660833334</v>
      </c>
      <c r="I19" s="331">
        <v>525.053</v>
      </c>
      <c r="J19" s="331">
        <v>187.66666666666666</v>
      </c>
      <c r="K19" s="340">
        <v>0.77984166666666666</v>
      </c>
      <c r="L19" s="331">
        <v>574.44774834166662</v>
      </c>
      <c r="M19" s="331">
        <v>736.62099999999998</v>
      </c>
      <c r="N19" s="331">
        <v>13.833333333333334</v>
      </c>
      <c r="O19" s="340">
        <v>0.77984166666666666</v>
      </c>
      <c r="P19" s="331">
        <v>482.54184824166668</v>
      </c>
      <c r="Q19" s="331">
        <v>618.76900000000001</v>
      </c>
      <c r="R19" s="331">
        <v>90.166666666666657</v>
      </c>
      <c r="S19" s="340">
        <v>0.77984166666666666</v>
      </c>
      <c r="T19" s="331">
        <v>1466.4478031916665</v>
      </c>
      <c r="U19" s="331">
        <v>1880.4429999999998</v>
      </c>
      <c r="V19" s="331">
        <v>291.66666666666663</v>
      </c>
      <c r="W19" s="340">
        <v>0.77984166666666666</v>
      </c>
      <c r="X19" s="242" t="s">
        <v>514</v>
      </c>
      <c r="Y19" s="427">
        <v>12</v>
      </c>
      <c r="Z19" t="s">
        <v>274</v>
      </c>
    </row>
    <row r="20" spans="1:26" x14ac:dyDescent="0.3">
      <c r="A20" t="s">
        <v>1096</v>
      </c>
      <c r="B20" s="125">
        <v>331450</v>
      </c>
      <c r="C20" s="125">
        <v>169</v>
      </c>
      <c r="D20" s="21" t="s">
        <v>102</v>
      </c>
      <c r="E20" s="21" t="s">
        <v>125</v>
      </c>
      <c r="F20" s="21" t="s">
        <v>683</v>
      </c>
      <c r="G20" s="24" t="s">
        <v>9</v>
      </c>
      <c r="H20" s="331">
        <v>157.73222299999998</v>
      </c>
      <c r="I20" s="331">
        <v>302.27999999999997</v>
      </c>
      <c r="J20" s="331">
        <v>89.25</v>
      </c>
      <c r="K20" s="340">
        <v>0.52180833333333332</v>
      </c>
      <c r="L20" s="331">
        <v>55.365429591666661</v>
      </c>
      <c r="M20" s="331">
        <v>106.10299999999999</v>
      </c>
      <c r="N20" s="331">
        <v>12.416666666666666</v>
      </c>
      <c r="O20" s="340">
        <v>0.52180833333333332</v>
      </c>
      <c r="P20" s="331">
        <v>218.05483175833331</v>
      </c>
      <c r="Q20" s="331">
        <v>417.88299999999998</v>
      </c>
      <c r="R20" s="331">
        <v>31</v>
      </c>
      <c r="S20" s="340">
        <v>0.52180833333333332</v>
      </c>
      <c r="T20" s="331">
        <v>431.15248434999995</v>
      </c>
      <c r="U20" s="331">
        <v>826.26599999999996</v>
      </c>
      <c r="V20" s="331">
        <v>132.66666666666666</v>
      </c>
      <c r="W20" s="340">
        <v>0.52180833333333332</v>
      </c>
      <c r="X20" s="242" t="s">
        <v>514</v>
      </c>
      <c r="Y20" s="427">
        <v>12</v>
      </c>
      <c r="Z20" t="s">
        <v>125</v>
      </c>
    </row>
    <row r="21" spans="1:26" x14ac:dyDescent="0.3">
      <c r="A21" t="s">
        <v>1057</v>
      </c>
      <c r="B21" s="125">
        <v>331160</v>
      </c>
      <c r="C21" s="125">
        <v>2</v>
      </c>
      <c r="D21" s="21" t="s">
        <v>79</v>
      </c>
      <c r="E21" s="21" t="s">
        <v>392</v>
      </c>
      <c r="F21" s="21" t="s">
        <v>584</v>
      </c>
      <c r="G21" s="24" t="s">
        <v>7</v>
      </c>
      <c r="H21" s="331">
        <v>102.57035336666667</v>
      </c>
      <c r="I21" s="331">
        <v>160.714</v>
      </c>
      <c r="J21" s="331">
        <v>50</v>
      </c>
      <c r="K21" s="340">
        <v>0.63821666666666665</v>
      </c>
      <c r="L21" s="331">
        <v>131.06353645000002</v>
      </c>
      <c r="M21" s="331">
        <v>205.35900000000001</v>
      </c>
      <c r="N21" s="331">
        <v>4</v>
      </c>
      <c r="O21" s="340">
        <v>0.63821666666666677</v>
      </c>
      <c r="P21" s="331">
        <v>65.109587899999994</v>
      </c>
      <c r="Q21" s="331">
        <v>102.018</v>
      </c>
      <c r="R21" s="331">
        <v>21.75</v>
      </c>
      <c r="S21" s="340">
        <v>0.63821666666666665</v>
      </c>
      <c r="T21" s="331">
        <v>298.74347771666669</v>
      </c>
      <c r="U21" s="331">
        <v>468.09100000000001</v>
      </c>
      <c r="V21" s="331">
        <v>75.75</v>
      </c>
      <c r="W21" s="340">
        <v>0.63821666666666665</v>
      </c>
      <c r="X21" s="242" t="s">
        <v>514</v>
      </c>
      <c r="Y21" s="427">
        <v>12</v>
      </c>
      <c r="Z21" t="s">
        <v>392</v>
      </c>
    </row>
    <row r="22" spans="1:26" x14ac:dyDescent="0.3">
      <c r="A22" t="s">
        <v>1097</v>
      </c>
      <c r="B22" s="125">
        <v>331460</v>
      </c>
      <c r="C22" s="125">
        <v>169</v>
      </c>
      <c r="D22" s="21" t="s">
        <v>102</v>
      </c>
      <c r="E22" s="21" t="s">
        <v>126</v>
      </c>
      <c r="F22" s="21" t="s">
        <v>685</v>
      </c>
      <c r="G22" s="24" t="s">
        <v>14</v>
      </c>
      <c r="H22" s="331">
        <v>157.48510469999997</v>
      </c>
      <c r="I22" s="331">
        <v>328.55599999999998</v>
      </c>
      <c r="J22" s="331">
        <v>75.75</v>
      </c>
      <c r="K22" s="340">
        <v>0.47932499999999995</v>
      </c>
      <c r="L22" s="331">
        <v>0</v>
      </c>
      <c r="M22" s="331">
        <v>0</v>
      </c>
      <c r="N22" s="331">
        <v>7</v>
      </c>
      <c r="O22" s="340"/>
      <c r="P22" s="331">
        <v>194.36245289999999</v>
      </c>
      <c r="Q22" s="331">
        <v>405.49200000000002</v>
      </c>
      <c r="R22" s="331">
        <v>18.416666666666668</v>
      </c>
      <c r="S22" s="340">
        <v>0.47932499999999995</v>
      </c>
      <c r="T22" s="331">
        <v>351.84755759999996</v>
      </c>
      <c r="U22" s="331">
        <v>734.048</v>
      </c>
      <c r="V22" s="331">
        <v>101.16666666666667</v>
      </c>
      <c r="W22" s="340">
        <v>0.47932499999999995</v>
      </c>
      <c r="X22" s="242" t="s">
        <v>514</v>
      </c>
      <c r="Y22" s="427">
        <v>12</v>
      </c>
      <c r="Z22" t="s">
        <v>126</v>
      </c>
    </row>
    <row r="23" spans="1:26" x14ac:dyDescent="0.3">
      <c r="A23" t="s">
        <v>1098</v>
      </c>
      <c r="B23" s="125">
        <v>331470</v>
      </c>
      <c r="C23" s="125">
        <v>169</v>
      </c>
      <c r="D23" s="21" t="s">
        <v>102</v>
      </c>
      <c r="E23" s="21" t="s">
        <v>127</v>
      </c>
      <c r="F23" s="21" t="s">
        <v>645</v>
      </c>
      <c r="G23" s="24" t="s">
        <v>9</v>
      </c>
      <c r="H23" s="331">
        <v>446.63010514166666</v>
      </c>
      <c r="I23" s="331">
        <v>908.077</v>
      </c>
      <c r="J23" s="331">
        <v>171.66666666666666</v>
      </c>
      <c r="K23" s="340">
        <v>0.49184166666666668</v>
      </c>
      <c r="L23" s="331">
        <v>181.53482443333334</v>
      </c>
      <c r="M23" s="331">
        <v>369.09199999999998</v>
      </c>
      <c r="N23" s="331">
        <v>16.75</v>
      </c>
      <c r="O23" s="340">
        <v>0.49184166666666673</v>
      </c>
      <c r="P23" s="331">
        <v>612.88193346666674</v>
      </c>
      <c r="Q23" s="331">
        <v>1246.096</v>
      </c>
      <c r="R23" s="331">
        <v>47.333333333333329</v>
      </c>
      <c r="S23" s="340">
        <v>0.49184166666666673</v>
      </c>
      <c r="T23" s="331">
        <v>1241.0468630416669</v>
      </c>
      <c r="U23" s="331">
        <v>2523.2650000000003</v>
      </c>
      <c r="V23" s="331">
        <v>235.75</v>
      </c>
      <c r="W23" s="340">
        <v>0.49184166666666673</v>
      </c>
      <c r="X23" s="242" t="s">
        <v>514</v>
      </c>
      <c r="Y23" s="427">
        <v>12</v>
      </c>
      <c r="Z23" t="s">
        <v>127</v>
      </c>
    </row>
    <row r="24" spans="1:26" ht="28.8" x14ac:dyDescent="0.3">
      <c r="A24" t="s">
        <v>1189</v>
      </c>
      <c r="B24" s="125">
        <v>332280</v>
      </c>
      <c r="C24" s="125">
        <v>22</v>
      </c>
      <c r="D24" s="21" t="s">
        <v>286</v>
      </c>
      <c r="E24" s="21" t="s">
        <v>890</v>
      </c>
      <c r="F24" s="21" t="s">
        <v>889</v>
      </c>
      <c r="G24" s="287" t="s">
        <v>6</v>
      </c>
      <c r="H24" s="331">
        <v>1537.126431575</v>
      </c>
      <c r="I24" s="331">
        <v>3229.6529999999998</v>
      </c>
      <c r="J24" s="331">
        <v>705.83333333333337</v>
      </c>
      <c r="K24" s="340">
        <v>0.47594166666666671</v>
      </c>
      <c r="L24" s="331">
        <v>6441.2588732916674</v>
      </c>
      <c r="M24" s="331">
        <v>13533.715</v>
      </c>
      <c r="N24" s="331">
        <v>35.333333333333336</v>
      </c>
      <c r="O24" s="340">
        <v>0.47594166666666671</v>
      </c>
      <c r="P24" s="331">
        <v>2291.6634084750003</v>
      </c>
      <c r="Q24" s="331">
        <v>4815.009</v>
      </c>
      <c r="R24" s="331">
        <v>381.83333333333331</v>
      </c>
      <c r="S24" s="340">
        <v>0.47594166666666671</v>
      </c>
      <c r="T24" s="331">
        <v>10270.048713341668</v>
      </c>
      <c r="U24" s="331">
        <v>21578.377</v>
      </c>
      <c r="V24" s="331">
        <v>1123</v>
      </c>
      <c r="W24" s="340">
        <v>0.47594166666666671</v>
      </c>
      <c r="X24" s="242" t="s">
        <v>514</v>
      </c>
      <c r="Y24" s="427">
        <v>12</v>
      </c>
      <c r="Z24" t="s">
        <v>890</v>
      </c>
    </row>
    <row r="25" spans="1:26" x14ac:dyDescent="0.3">
      <c r="A25" t="s">
        <v>1190</v>
      </c>
      <c r="B25" s="125">
        <v>332290</v>
      </c>
      <c r="C25" s="125">
        <v>319</v>
      </c>
      <c r="D25" s="21" t="s">
        <v>288</v>
      </c>
      <c r="E25" s="21" t="s">
        <v>289</v>
      </c>
      <c r="F25" s="21" t="s">
        <v>607</v>
      </c>
      <c r="G25" s="24" t="s">
        <v>9</v>
      </c>
      <c r="H25" s="331">
        <v>298.69917219999996</v>
      </c>
      <c r="I25" s="331">
        <v>386.72399999999999</v>
      </c>
      <c r="J25" s="331">
        <v>104.33333333333333</v>
      </c>
      <c r="K25" s="340">
        <v>0.77238333333333331</v>
      </c>
      <c r="L25" s="331">
        <v>172.48941838333332</v>
      </c>
      <c r="M25" s="331">
        <v>223.321</v>
      </c>
      <c r="N25" s="331">
        <v>4</v>
      </c>
      <c r="O25" s="340">
        <v>0.77238333333333331</v>
      </c>
      <c r="P25" s="331">
        <v>45.274793849999995</v>
      </c>
      <c r="Q25" s="331">
        <v>58.616999999999997</v>
      </c>
      <c r="R25" s="331">
        <v>13.166666666666666</v>
      </c>
      <c r="S25" s="340">
        <v>0.77238333333333331</v>
      </c>
      <c r="T25" s="331">
        <v>516.46338443333332</v>
      </c>
      <c r="U25" s="331">
        <v>668.66200000000003</v>
      </c>
      <c r="V25" s="331">
        <v>121.5</v>
      </c>
      <c r="W25" s="340">
        <v>0.77238333333333331</v>
      </c>
      <c r="X25" s="242" t="s">
        <v>514</v>
      </c>
      <c r="Y25" s="427">
        <v>12</v>
      </c>
      <c r="Z25" t="s">
        <v>289</v>
      </c>
    </row>
    <row r="26" spans="1:26" x14ac:dyDescent="0.3">
      <c r="A26" t="s">
        <v>1191</v>
      </c>
      <c r="B26" s="125">
        <v>332300</v>
      </c>
      <c r="C26" s="125">
        <v>625</v>
      </c>
      <c r="D26" s="21" t="s">
        <v>405</v>
      </c>
      <c r="E26" s="21" t="s">
        <v>406</v>
      </c>
      <c r="F26" s="21" t="s">
        <v>892</v>
      </c>
      <c r="G26" s="24" t="s">
        <v>9</v>
      </c>
      <c r="H26" s="331">
        <v>286.08090000000004</v>
      </c>
      <c r="I26" s="331">
        <v>408.68700000000001</v>
      </c>
      <c r="J26" s="331">
        <v>111.66666666666667</v>
      </c>
      <c r="K26" s="340">
        <v>0.70000000000000007</v>
      </c>
      <c r="L26" s="331">
        <v>145.0274</v>
      </c>
      <c r="M26" s="331">
        <v>207.18199999999999</v>
      </c>
      <c r="N26" s="331">
        <v>8</v>
      </c>
      <c r="O26" s="340">
        <v>0.70000000000000007</v>
      </c>
      <c r="P26" s="331">
        <v>34.203400000000002</v>
      </c>
      <c r="Q26" s="331">
        <v>48.861999999999995</v>
      </c>
      <c r="R26" s="331">
        <v>23.166666666666668</v>
      </c>
      <c r="S26" s="340">
        <v>0.70000000000000007</v>
      </c>
      <c r="T26" s="331">
        <v>465.31170000000003</v>
      </c>
      <c r="U26" s="331">
        <v>664.73099999999999</v>
      </c>
      <c r="V26" s="331">
        <v>142.83333333333334</v>
      </c>
      <c r="W26" s="340">
        <v>0.70000000000000007</v>
      </c>
      <c r="X26" s="242" t="s">
        <v>514</v>
      </c>
      <c r="Y26" s="427">
        <v>12</v>
      </c>
      <c r="Z26" t="s">
        <v>406</v>
      </c>
    </row>
    <row r="27" spans="1:26" ht="28.8" x14ac:dyDescent="0.3">
      <c r="A27" t="s">
        <v>1058</v>
      </c>
      <c r="B27" s="125">
        <v>331170</v>
      </c>
      <c r="C27" s="125">
        <v>2</v>
      </c>
      <c r="D27" s="21" t="s">
        <v>79</v>
      </c>
      <c r="E27" s="21" t="s">
        <v>92</v>
      </c>
      <c r="F27" s="21" t="s">
        <v>563</v>
      </c>
      <c r="G27" s="24" t="s">
        <v>13</v>
      </c>
      <c r="H27" s="331">
        <v>134.54864482499997</v>
      </c>
      <c r="I27" s="331">
        <v>457.947</v>
      </c>
      <c r="J27" s="331">
        <v>88.583333333333329</v>
      </c>
      <c r="K27" s="340">
        <v>0.29380833333333328</v>
      </c>
      <c r="L27" s="331">
        <v>43.849424708333331</v>
      </c>
      <c r="M27" s="331">
        <v>149.245</v>
      </c>
      <c r="N27" s="331">
        <v>0</v>
      </c>
      <c r="O27" s="340">
        <v>0.29380833333333328</v>
      </c>
      <c r="P27" s="331">
        <v>13.571006916666663</v>
      </c>
      <c r="Q27" s="331">
        <v>46.19</v>
      </c>
      <c r="R27" s="331">
        <v>18.083333333333336</v>
      </c>
      <c r="S27" s="340">
        <v>0.29380833333333328</v>
      </c>
      <c r="T27" s="331">
        <v>191.96907644999999</v>
      </c>
      <c r="U27" s="331">
        <v>653.38200000000006</v>
      </c>
      <c r="V27" s="331">
        <v>106.66666666666666</v>
      </c>
      <c r="W27" s="340">
        <v>0.29380833333333328</v>
      </c>
      <c r="X27" s="242" t="s">
        <v>514</v>
      </c>
      <c r="Y27" s="427">
        <v>12</v>
      </c>
      <c r="Z27" t="s">
        <v>92</v>
      </c>
    </row>
    <row r="28" spans="1:26" x14ac:dyDescent="0.3">
      <c r="A28" t="s">
        <v>1033</v>
      </c>
      <c r="B28" s="125">
        <v>331010</v>
      </c>
      <c r="C28" s="125">
        <v>449</v>
      </c>
      <c r="D28" s="21" t="s">
        <v>60</v>
      </c>
      <c r="E28" s="21" t="s">
        <v>61</v>
      </c>
      <c r="F28" s="21" t="s">
        <v>539</v>
      </c>
      <c r="G28" s="287" t="s">
        <v>8</v>
      </c>
      <c r="H28" s="331">
        <v>74.376800000000003</v>
      </c>
      <c r="I28" s="331">
        <v>92.971000000000004</v>
      </c>
      <c r="J28" s="331">
        <v>27</v>
      </c>
      <c r="K28" s="340">
        <v>0.8</v>
      </c>
      <c r="L28" s="331">
        <v>109.89999999999999</v>
      </c>
      <c r="M28" s="331">
        <v>137.375</v>
      </c>
      <c r="N28" s="331">
        <v>6.5</v>
      </c>
      <c r="O28" s="340">
        <v>0.79999999999999993</v>
      </c>
      <c r="P28" s="331">
        <v>13.2128</v>
      </c>
      <c r="Q28" s="331">
        <v>16.516000000000002</v>
      </c>
      <c r="R28" s="331">
        <v>9.3333333333333339</v>
      </c>
      <c r="S28" s="340">
        <v>0.79999999999999993</v>
      </c>
      <c r="T28" s="331">
        <v>197.48959999999997</v>
      </c>
      <c r="U28" s="331">
        <v>246.86199999999999</v>
      </c>
      <c r="V28" s="331">
        <v>42.833333333333336</v>
      </c>
      <c r="W28" s="340">
        <v>0.79999999999999993</v>
      </c>
      <c r="X28" s="242" t="s">
        <v>514</v>
      </c>
      <c r="Y28" s="427">
        <v>12</v>
      </c>
      <c r="Z28" t="s">
        <v>61</v>
      </c>
    </row>
    <row r="29" spans="1:26" x14ac:dyDescent="0.3">
      <c r="A29" t="s">
        <v>1193</v>
      </c>
      <c r="B29" s="125">
        <v>332320</v>
      </c>
      <c r="C29" s="125">
        <v>340</v>
      </c>
      <c r="D29" s="21" t="s">
        <v>294</v>
      </c>
      <c r="E29" s="21" t="s">
        <v>295</v>
      </c>
      <c r="F29" s="21" t="s">
        <v>896</v>
      </c>
      <c r="G29" s="24" t="s">
        <v>4</v>
      </c>
      <c r="H29" s="331">
        <v>102.29016</v>
      </c>
      <c r="I29" s="331">
        <v>121.774</v>
      </c>
      <c r="J29" s="331">
        <v>30.5</v>
      </c>
      <c r="K29" s="340">
        <v>0.84</v>
      </c>
      <c r="L29" s="331">
        <v>71.102639999999994</v>
      </c>
      <c r="M29" s="331">
        <v>84.646000000000001</v>
      </c>
      <c r="N29" s="331">
        <v>7.5</v>
      </c>
      <c r="O29" s="340">
        <v>0.84</v>
      </c>
      <c r="P29" s="331">
        <v>30.066959999999995</v>
      </c>
      <c r="Q29" s="331">
        <v>35.793999999999997</v>
      </c>
      <c r="R29" s="331">
        <v>21.666666666666668</v>
      </c>
      <c r="S29" s="340">
        <v>0.84</v>
      </c>
      <c r="T29" s="331">
        <v>203.45975999999999</v>
      </c>
      <c r="U29" s="331">
        <v>242.214</v>
      </c>
      <c r="V29" s="331">
        <v>59.666666666666671</v>
      </c>
      <c r="W29" s="340">
        <v>0.84</v>
      </c>
      <c r="X29" s="242" t="s">
        <v>514</v>
      </c>
      <c r="Y29" s="427">
        <v>12</v>
      </c>
      <c r="Z29" t="s">
        <v>295</v>
      </c>
    </row>
    <row r="30" spans="1:26" x14ac:dyDescent="0.3">
      <c r="A30" t="s">
        <v>1099</v>
      </c>
      <c r="B30" s="125">
        <v>331480</v>
      </c>
      <c r="C30" s="125">
        <v>169</v>
      </c>
      <c r="D30" s="21" t="s">
        <v>102</v>
      </c>
      <c r="E30" s="21" t="s">
        <v>128</v>
      </c>
      <c r="F30" s="21" t="s">
        <v>1077</v>
      </c>
      <c r="G30" s="24" t="s">
        <v>6</v>
      </c>
      <c r="H30" s="331">
        <v>318.16017664166668</v>
      </c>
      <c r="I30" s="331">
        <v>584.70100000000002</v>
      </c>
      <c r="J30" s="331">
        <v>105.83333333333333</v>
      </c>
      <c r="K30" s="340">
        <v>0.54414166666666663</v>
      </c>
      <c r="L30" s="331">
        <v>51.006207408333324</v>
      </c>
      <c r="M30" s="331">
        <v>93.736999999999995</v>
      </c>
      <c r="N30" s="331">
        <v>10</v>
      </c>
      <c r="O30" s="340">
        <v>0.54414166666666663</v>
      </c>
      <c r="P30" s="331">
        <v>372.96177217499996</v>
      </c>
      <c r="Q30" s="331">
        <v>685.41300000000001</v>
      </c>
      <c r="R30" s="331">
        <v>37.833333333333336</v>
      </c>
      <c r="S30" s="340">
        <v>0.54414166666666663</v>
      </c>
      <c r="T30" s="331">
        <v>742.128156225</v>
      </c>
      <c r="U30" s="331">
        <v>1363.8510000000001</v>
      </c>
      <c r="V30" s="331">
        <v>153.66666666666666</v>
      </c>
      <c r="W30" s="340">
        <v>0.54414166666666663</v>
      </c>
      <c r="X30" s="242" t="s">
        <v>514</v>
      </c>
      <c r="Y30" s="427">
        <v>12</v>
      </c>
      <c r="Z30" t="s">
        <v>128</v>
      </c>
    </row>
    <row r="31" spans="1:26" x14ac:dyDescent="0.3">
      <c r="A31" t="s">
        <v>1234</v>
      </c>
      <c r="B31" s="125">
        <v>332870</v>
      </c>
      <c r="C31" s="125">
        <v>375</v>
      </c>
      <c r="D31" s="21" t="s">
        <v>408</v>
      </c>
      <c r="E31" s="21" t="s">
        <v>409</v>
      </c>
      <c r="F31" s="21" t="s">
        <v>998</v>
      </c>
      <c r="G31" s="24" t="s">
        <v>9</v>
      </c>
      <c r="H31" s="331">
        <v>169.1344</v>
      </c>
      <c r="I31" s="331">
        <v>211.41800000000001</v>
      </c>
      <c r="J31" s="331">
        <v>83</v>
      </c>
      <c r="K31" s="340">
        <v>0.79999999999999993</v>
      </c>
      <c r="L31" s="331">
        <v>111.90319999999998</v>
      </c>
      <c r="M31" s="331">
        <v>139.87899999999999</v>
      </c>
      <c r="N31" s="331">
        <v>5.25</v>
      </c>
      <c r="O31" s="340">
        <v>0.79999999999999993</v>
      </c>
      <c r="P31" s="331">
        <v>14.795199999999999</v>
      </c>
      <c r="Q31" s="331">
        <v>18.494</v>
      </c>
      <c r="R31" s="331">
        <v>18.75</v>
      </c>
      <c r="S31" s="340">
        <v>0.79999999999999993</v>
      </c>
      <c r="T31" s="331">
        <v>295.83279999999996</v>
      </c>
      <c r="U31" s="331">
        <v>369.791</v>
      </c>
      <c r="V31" s="331">
        <v>107</v>
      </c>
      <c r="W31" s="340">
        <v>0.79999999999999993</v>
      </c>
      <c r="X31" s="242" t="s">
        <v>514</v>
      </c>
      <c r="Y31" s="427">
        <v>8</v>
      </c>
      <c r="Z31" t="s">
        <v>409</v>
      </c>
    </row>
    <row r="32" spans="1:26" x14ac:dyDescent="0.3">
      <c r="A32" t="s">
        <v>1100</v>
      </c>
      <c r="B32" s="125">
        <v>331490</v>
      </c>
      <c r="C32" s="125">
        <v>169</v>
      </c>
      <c r="D32" s="21" t="s">
        <v>102</v>
      </c>
      <c r="E32" s="21" t="s">
        <v>129</v>
      </c>
      <c r="F32" s="21" t="s">
        <v>663</v>
      </c>
      <c r="G32" s="24" t="s">
        <v>9</v>
      </c>
      <c r="H32" s="331">
        <v>156.71479025000002</v>
      </c>
      <c r="I32" s="331">
        <v>299.62200000000001</v>
      </c>
      <c r="J32" s="331">
        <v>52.333333333333336</v>
      </c>
      <c r="K32" s="340">
        <v>0.52304166666666674</v>
      </c>
      <c r="L32" s="331">
        <v>14.776450125000002</v>
      </c>
      <c r="M32" s="331">
        <v>28.251000000000001</v>
      </c>
      <c r="N32" s="331">
        <v>7</v>
      </c>
      <c r="O32" s="340">
        <v>0.52304166666666674</v>
      </c>
      <c r="P32" s="331">
        <v>296.84968270833338</v>
      </c>
      <c r="Q32" s="331">
        <v>567.54499999999996</v>
      </c>
      <c r="R32" s="331">
        <v>21.833333333333332</v>
      </c>
      <c r="S32" s="340">
        <v>0.52304166666666674</v>
      </c>
      <c r="T32" s="331">
        <v>468.34092308333334</v>
      </c>
      <c r="U32" s="331">
        <v>895.41799999999989</v>
      </c>
      <c r="V32" s="331">
        <v>81.166666666666671</v>
      </c>
      <c r="W32" s="340">
        <v>0.52304166666666674</v>
      </c>
      <c r="X32" s="242" t="s">
        <v>514</v>
      </c>
      <c r="Y32" s="427">
        <v>12</v>
      </c>
      <c r="Z32" t="s">
        <v>129</v>
      </c>
    </row>
    <row r="33" spans="1:27" x14ac:dyDescent="0.3">
      <c r="A33" t="s">
        <v>1195</v>
      </c>
      <c r="B33" s="125">
        <v>332330</v>
      </c>
      <c r="C33" s="125">
        <v>416</v>
      </c>
      <c r="D33" s="21" t="s">
        <v>298</v>
      </c>
      <c r="E33" s="21" t="s">
        <v>299</v>
      </c>
      <c r="F33" s="21" t="s">
        <v>900</v>
      </c>
      <c r="G33" s="24" t="s">
        <v>14</v>
      </c>
      <c r="H33" s="331">
        <v>145.14210000000003</v>
      </c>
      <c r="I33" s="331">
        <v>161.26900000000001</v>
      </c>
      <c r="J33" s="331">
        <v>40.222222222222221</v>
      </c>
      <c r="K33" s="340">
        <v>0.90000000000000013</v>
      </c>
      <c r="L33" s="331">
        <v>101.18520000000001</v>
      </c>
      <c r="M33" s="331">
        <v>112.428</v>
      </c>
      <c r="N33" s="331">
        <v>8</v>
      </c>
      <c r="O33" s="340">
        <v>0.90000000000000013</v>
      </c>
      <c r="P33" s="331">
        <v>67.618800000000022</v>
      </c>
      <c r="Q33" s="331">
        <v>75.132000000000005</v>
      </c>
      <c r="R33" s="331">
        <v>10.222222222222221</v>
      </c>
      <c r="S33" s="340">
        <v>0.90000000000000024</v>
      </c>
      <c r="T33" s="331">
        <v>313.94610000000006</v>
      </c>
      <c r="U33" s="331">
        <v>348.82900000000001</v>
      </c>
      <c r="V33" s="331">
        <v>58.444444444444443</v>
      </c>
      <c r="W33" s="340">
        <v>0.90000000000000013</v>
      </c>
      <c r="X33" s="242" t="s">
        <v>514</v>
      </c>
      <c r="Y33" s="427">
        <v>9</v>
      </c>
      <c r="Z33" t="s">
        <v>299</v>
      </c>
    </row>
    <row r="34" spans="1:27" x14ac:dyDescent="0.3">
      <c r="A34" t="s">
        <v>1231</v>
      </c>
      <c r="B34" s="125">
        <v>332740</v>
      </c>
      <c r="C34" s="125">
        <v>242</v>
      </c>
      <c r="D34" s="21" t="s">
        <v>370</v>
      </c>
      <c r="E34" s="21" t="s">
        <v>371</v>
      </c>
      <c r="F34" s="21" t="s">
        <v>991</v>
      </c>
      <c r="G34" s="24" t="s">
        <v>4</v>
      </c>
      <c r="H34" s="331">
        <v>24.583500000000001</v>
      </c>
      <c r="I34" s="331">
        <v>32.777999999999999</v>
      </c>
      <c r="J34" s="331">
        <v>13.875</v>
      </c>
      <c r="K34" s="340">
        <v>0.75</v>
      </c>
      <c r="L34" s="331">
        <v>37.641000000000005</v>
      </c>
      <c r="M34" s="331">
        <v>50.188000000000002</v>
      </c>
      <c r="N34" s="331">
        <v>5</v>
      </c>
      <c r="O34" s="340">
        <v>0.75000000000000011</v>
      </c>
      <c r="P34" s="331">
        <v>17.798999999999999</v>
      </c>
      <c r="Q34" s="331">
        <v>23.731999999999999</v>
      </c>
      <c r="R34" s="331">
        <v>7.375</v>
      </c>
      <c r="S34" s="340">
        <v>0.75</v>
      </c>
      <c r="T34" s="331">
        <v>80.023500000000013</v>
      </c>
      <c r="U34" s="331">
        <v>106.69800000000001</v>
      </c>
      <c r="V34" s="331">
        <v>26.25</v>
      </c>
      <c r="W34" s="340">
        <v>0.75000000000000011</v>
      </c>
      <c r="X34" s="242" t="s">
        <v>514</v>
      </c>
      <c r="Y34" s="427">
        <v>8</v>
      </c>
      <c r="Z34" t="s">
        <v>371</v>
      </c>
    </row>
    <row r="35" spans="1:27" x14ac:dyDescent="0.3">
      <c r="A35" t="s">
        <v>1101</v>
      </c>
      <c r="B35" s="125">
        <v>331500</v>
      </c>
      <c r="C35" s="125">
        <v>169</v>
      </c>
      <c r="D35" s="21" t="s">
        <v>102</v>
      </c>
      <c r="E35" s="21" t="s">
        <v>130</v>
      </c>
      <c r="F35" s="21" t="s">
        <v>637</v>
      </c>
      <c r="G35" s="24" t="s">
        <v>11</v>
      </c>
      <c r="H35" s="331">
        <v>764.1978203333332</v>
      </c>
      <c r="I35" s="331">
        <v>844.26199999999994</v>
      </c>
      <c r="J35" s="331">
        <v>120.41666666666667</v>
      </c>
      <c r="K35" s="340">
        <v>0.90516666666666656</v>
      </c>
      <c r="L35" s="331">
        <v>114.42935966666666</v>
      </c>
      <c r="M35" s="331">
        <v>126.41800000000001</v>
      </c>
      <c r="N35" s="331">
        <v>7.166666666666667</v>
      </c>
      <c r="O35" s="340">
        <v>0.90516666666666656</v>
      </c>
      <c r="P35" s="331">
        <v>715.88545466666665</v>
      </c>
      <c r="Q35" s="331">
        <v>790.88800000000003</v>
      </c>
      <c r="R35" s="331">
        <v>29.5</v>
      </c>
      <c r="S35" s="340">
        <v>0.90516666666666656</v>
      </c>
      <c r="T35" s="331">
        <v>1594.5126346666664</v>
      </c>
      <c r="U35" s="331">
        <v>1761.568</v>
      </c>
      <c r="V35" s="331">
        <v>157.08333333333334</v>
      </c>
      <c r="W35" s="340">
        <v>0.90516666666666645</v>
      </c>
      <c r="X35" s="242" t="s">
        <v>514</v>
      </c>
      <c r="Y35" s="427">
        <v>12</v>
      </c>
      <c r="Z35" t="s">
        <v>130</v>
      </c>
    </row>
    <row r="36" spans="1:27" x14ac:dyDescent="0.3">
      <c r="A36" t="s">
        <v>1196</v>
      </c>
      <c r="B36" s="125">
        <v>332340</v>
      </c>
      <c r="C36" s="125">
        <v>150</v>
      </c>
      <c r="D36" s="21" t="s">
        <v>300</v>
      </c>
      <c r="E36" s="21" t="s">
        <v>167</v>
      </c>
      <c r="F36" s="21" t="s">
        <v>902</v>
      </c>
      <c r="G36" s="24" t="s">
        <v>5</v>
      </c>
      <c r="H36" s="331">
        <v>3147.3284433833328</v>
      </c>
      <c r="I36" s="331">
        <v>8779.5669999999991</v>
      </c>
      <c r="J36" s="331">
        <v>1754.4166666666667</v>
      </c>
      <c r="K36" s="340">
        <v>0.35848333333333332</v>
      </c>
      <c r="L36" s="331">
        <v>3455.9313302666669</v>
      </c>
      <c r="M36" s="331">
        <v>9640.4240000000009</v>
      </c>
      <c r="N36" s="331">
        <v>72.916666666666671</v>
      </c>
      <c r="O36" s="340">
        <v>0.35848333333333332</v>
      </c>
      <c r="P36" s="331">
        <v>4004.1606089000002</v>
      </c>
      <c r="Q36" s="331">
        <v>11169.726000000001</v>
      </c>
      <c r="R36" s="331">
        <v>384.08333333333331</v>
      </c>
      <c r="S36" s="340">
        <v>0.35848333333333332</v>
      </c>
      <c r="T36" s="331">
        <v>10607.420382549999</v>
      </c>
      <c r="U36" s="331">
        <v>29589.717000000001</v>
      </c>
      <c r="V36" s="331">
        <v>2211.416666666667</v>
      </c>
      <c r="W36" s="340">
        <v>0.35848333333333327</v>
      </c>
      <c r="X36" s="242" t="s">
        <v>514</v>
      </c>
      <c r="Y36" s="427">
        <v>12</v>
      </c>
      <c r="Z36" t="s">
        <v>167</v>
      </c>
    </row>
    <row r="37" spans="1:27" x14ac:dyDescent="0.3">
      <c r="A37" t="s">
        <v>1102</v>
      </c>
      <c r="B37" s="125">
        <v>331510</v>
      </c>
      <c r="C37" s="125">
        <v>169</v>
      </c>
      <c r="D37" s="21" t="s">
        <v>102</v>
      </c>
      <c r="E37" s="21" t="s">
        <v>131</v>
      </c>
      <c r="F37" s="21" t="s">
        <v>639</v>
      </c>
      <c r="G37" s="24" t="s">
        <v>11</v>
      </c>
      <c r="H37" s="331">
        <v>488.98531950000017</v>
      </c>
      <c r="I37" s="331">
        <v>899.697</v>
      </c>
      <c r="J37" s="331">
        <v>137.41666666666666</v>
      </c>
      <c r="K37" s="340">
        <v>0.54350000000000021</v>
      </c>
      <c r="L37" s="331">
        <v>83.465295000000026</v>
      </c>
      <c r="M37" s="331">
        <v>153.57</v>
      </c>
      <c r="N37" s="331">
        <v>10</v>
      </c>
      <c r="O37" s="340">
        <v>0.54350000000000021</v>
      </c>
      <c r="P37" s="331">
        <v>456.48021500000016</v>
      </c>
      <c r="Q37" s="331">
        <v>839.89</v>
      </c>
      <c r="R37" s="331">
        <v>35.583333333333329</v>
      </c>
      <c r="S37" s="340">
        <v>0.54350000000000021</v>
      </c>
      <c r="T37" s="331">
        <v>1028.9308295000005</v>
      </c>
      <c r="U37" s="331">
        <v>1893.1570000000002</v>
      </c>
      <c r="V37" s="331">
        <v>183</v>
      </c>
      <c r="W37" s="340">
        <v>0.54350000000000021</v>
      </c>
      <c r="X37" s="242" t="s">
        <v>514</v>
      </c>
      <c r="Y37" s="427">
        <v>12</v>
      </c>
      <c r="Z37" t="s">
        <v>131</v>
      </c>
    </row>
    <row r="38" spans="1:27" ht="28.8" x14ac:dyDescent="0.3">
      <c r="A38" t="s">
        <v>1059</v>
      </c>
      <c r="B38" s="125">
        <v>331180</v>
      </c>
      <c r="C38" s="125">
        <v>2</v>
      </c>
      <c r="D38" s="21" t="s">
        <v>79</v>
      </c>
      <c r="E38" s="21" t="s">
        <v>581</v>
      </c>
      <c r="F38" s="21" t="s">
        <v>580</v>
      </c>
      <c r="G38" s="24" t="s">
        <v>14</v>
      </c>
      <c r="H38" s="331">
        <v>240.73499444166669</v>
      </c>
      <c r="I38" s="331">
        <v>353.29899999999998</v>
      </c>
      <c r="J38" s="331">
        <v>89.75</v>
      </c>
      <c r="K38" s="340">
        <v>0.68139166666666673</v>
      </c>
      <c r="L38" s="331">
        <v>208.12699623333336</v>
      </c>
      <c r="M38" s="331">
        <v>305.44400000000002</v>
      </c>
      <c r="N38" s="331">
        <v>6</v>
      </c>
      <c r="O38" s="340">
        <v>0.68139166666666673</v>
      </c>
      <c r="P38" s="331">
        <v>236.28005572500001</v>
      </c>
      <c r="Q38" s="331">
        <v>346.76099999999997</v>
      </c>
      <c r="R38" s="331">
        <v>36.666666666666671</v>
      </c>
      <c r="S38" s="340">
        <v>0.68139166666666673</v>
      </c>
      <c r="T38" s="331">
        <v>685.14204640000003</v>
      </c>
      <c r="U38" s="331">
        <v>1005.5039999999999</v>
      </c>
      <c r="V38" s="331">
        <v>132.41666666666669</v>
      </c>
      <c r="W38" s="340">
        <v>0.68139166666666673</v>
      </c>
      <c r="X38" s="242" t="s">
        <v>514</v>
      </c>
      <c r="Y38" s="427">
        <v>12</v>
      </c>
      <c r="Z38" t="s">
        <v>581</v>
      </c>
    </row>
    <row r="39" spans="1:27" x14ac:dyDescent="0.3">
      <c r="A39" t="s">
        <v>1034</v>
      </c>
      <c r="B39" s="125">
        <v>331020</v>
      </c>
      <c r="C39" s="125">
        <v>412</v>
      </c>
      <c r="D39" s="21" t="s">
        <v>62</v>
      </c>
      <c r="E39" s="21" t="s">
        <v>63</v>
      </c>
      <c r="F39" s="21" t="s">
        <v>541</v>
      </c>
      <c r="G39" s="24" t="s">
        <v>9</v>
      </c>
      <c r="H39" s="331">
        <v>472.15148999999991</v>
      </c>
      <c r="I39" s="331">
        <v>767.726</v>
      </c>
      <c r="J39" s="331">
        <v>185.66666666666666</v>
      </c>
      <c r="K39" s="340">
        <v>0.61499999999999988</v>
      </c>
      <c r="L39" s="331">
        <v>266.90999999999997</v>
      </c>
      <c r="M39" s="331">
        <v>434</v>
      </c>
      <c r="N39" s="331">
        <v>10.416666666666666</v>
      </c>
      <c r="O39" s="340">
        <v>0.61499999999999988</v>
      </c>
      <c r="P39" s="331">
        <v>356.53640999999993</v>
      </c>
      <c r="Q39" s="331">
        <v>579.73400000000004</v>
      </c>
      <c r="R39" s="331">
        <v>44</v>
      </c>
      <c r="S39" s="340">
        <v>0.61499999999999988</v>
      </c>
      <c r="T39" s="331">
        <v>1095.5978999999998</v>
      </c>
      <c r="U39" s="331">
        <v>1781.46</v>
      </c>
      <c r="V39" s="331">
        <v>240.08333333333331</v>
      </c>
      <c r="W39" s="340">
        <v>0.61499999999999988</v>
      </c>
      <c r="X39" s="242" t="s">
        <v>514</v>
      </c>
      <c r="Y39" s="427">
        <v>12</v>
      </c>
      <c r="Z39" t="s">
        <v>63</v>
      </c>
    </row>
    <row r="40" spans="1:27" x14ac:dyDescent="0.3">
      <c r="A40" t="s">
        <v>1200</v>
      </c>
      <c r="B40" s="125">
        <v>332380</v>
      </c>
      <c r="C40" s="125">
        <v>254</v>
      </c>
      <c r="D40" s="21" t="s">
        <v>302</v>
      </c>
      <c r="E40" s="21" t="s">
        <v>306</v>
      </c>
      <c r="F40" s="21" t="s">
        <v>910</v>
      </c>
      <c r="G40" s="24" t="s">
        <v>10</v>
      </c>
      <c r="H40" s="331">
        <v>90.322558333333333</v>
      </c>
      <c r="I40" s="331">
        <v>985.33699999999999</v>
      </c>
      <c r="J40" s="331">
        <v>110.58333333333333</v>
      </c>
      <c r="K40" s="340">
        <v>9.1666666666666674E-2</v>
      </c>
      <c r="L40" s="331">
        <v>464.64815833333336</v>
      </c>
      <c r="M40" s="331">
        <v>5068.8890000000001</v>
      </c>
      <c r="N40" s="331">
        <v>3</v>
      </c>
      <c r="O40" s="340">
        <v>9.1666666666666674E-2</v>
      </c>
      <c r="P40" s="331">
        <v>14.002541666666668</v>
      </c>
      <c r="Q40" s="331">
        <v>152.755</v>
      </c>
      <c r="R40" s="331">
        <v>82.75</v>
      </c>
      <c r="S40" s="340">
        <v>9.1666666666666674E-2</v>
      </c>
      <c r="T40" s="331">
        <v>568.97325833333332</v>
      </c>
      <c r="U40" s="331">
        <v>6206.9809999999998</v>
      </c>
      <c r="V40" s="331">
        <v>196.33333333333331</v>
      </c>
      <c r="W40" s="340">
        <v>9.1666666666666674E-2</v>
      </c>
      <c r="X40" s="242" t="s">
        <v>514</v>
      </c>
      <c r="Y40" s="427">
        <v>12</v>
      </c>
      <c r="Z40" t="s">
        <v>306</v>
      </c>
    </row>
    <row r="41" spans="1:27" x14ac:dyDescent="0.3">
      <c r="A41" t="s">
        <v>1103</v>
      </c>
      <c r="B41" s="125">
        <v>331520</v>
      </c>
      <c r="C41" s="125">
        <v>169</v>
      </c>
      <c r="D41" t="s">
        <v>102</v>
      </c>
      <c r="E41" t="s">
        <v>132</v>
      </c>
      <c r="F41" t="s">
        <v>687</v>
      </c>
      <c r="G41" s="24" t="s">
        <v>14</v>
      </c>
      <c r="H41" s="331">
        <v>254.36337593333334</v>
      </c>
      <c r="I41" s="331">
        <v>477.93200000000002</v>
      </c>
      <c r="J41" s="331">
        <v>106.91666666666667</v>
      </c>
      <c r="K41" s="340">
        <v>0.53221666666666667</v>
      </c>
      <c r="L41" s="331">
        <v>0</v>
      </c>
      <c r="M41" s="331">
        <v>0</v>
      </c>
      <c r="N41" s="331">
        <v>15</v>
      </c>
      <c r="O41" s="340"/>
      <c r="P41" s="331">
        <v>273.28633951666671</v>
      </c>
      <c r="Q41" s="331">
        <v>513.48700000000008</v>
      </c>
      <c r="R41" s="331">
        <v>21.75</v>
      </c>
      <c r="S41" s="340">
        <v>0.53221666666666667</v>
      </c>
      <c r="T41" s="331">
        <v>527.64971545000003</v>
      </c>
      <c r="U41" s="331">
        <v>991.4190000000001</v>
      </c>
      <c r="V41" s="331">
        <v>143.66666666666669</v>
      </c>
      <c r="W41" s="340">
        <v>0.53221666666666667</v>
      </c>
      <c r="X41" s="242" t="s">
        <v>514</v>
      </c>
      <c r="Y41" s="427">
        <v>12</v>
      </c>
      <c r="Z41" t="s">
        <v>132</v>
      </c>
    </row>
    <row r="42" spans="1:27" x14ac:dyDescent="0.3">
      <c r="A42" t="s">
        <v>1204</v>
      </c>
      <c r="B42" s="125">
        <v>332420</v>
      </c>
      <c r="C42" s="125">
        <v>408</v>
      </c>
      <c r="D42" s="21" t="s">
        <v>310</v>
      </c>
      <c r="E42" s="21" t="s">
        <v>311</v>
      </c>
      <c r="F42" s="21" t="s">
        <v>918</v>
      </c>
      <c r="G42" s="24" t="s">
        <v>9</v>
      </c>
      <c r="H42" s="331">
        <v>105.02885680000001</v>
      </c>
      <c r="I42" s="331">
        <v>251.536</v>
      </c>
      <c r="J42" s="331">
        <v>47</v>
      </c>
      <c r="K42" s="340">
        <v>0.41755000000000003</v>
      </c>
      <c r="L42" s="331">
        <v>144.17959744999999</v>
      </c>
      <c r="M42" s="331">
        <v>345.29899999999998</v>
      </c>
      <c r="N42" s="331">
        <v>4.333333333333333</v>
      </c>
      <c r="O42" s="340">
        <v>0.41754999999999998</v>
      </c>
      <c r="P42" s="331">
        <v>83.56511660000001</v>
      </c>
      <c r="Q42" s="331">
        <v>200.13200000000001</v>
      </c>
      <c r="R42" s="331">
        <v>10</v>
      </c>
      <c r="S42" s="340">
        <v>0.41755000000000003</v>
      </c>
      <c r="T42" s="331">
        <v>332.77357085000006</v>
      </c>
      <c r="U42" s="331">
        <v>796.9670000000001</v>
      </c>
      <c r="V42" s="331">
        <v>61.333333333333329</v>
      </c>
      <c r="W42" s="340">
        <v>0.41755000000000003</v>
      </c>
      <c r="X42" s="242" t="s">
        <v>514</v>
      </c>
      <c r="Y42" s="427">
        <v>12</v>
      </c>
      <c r="Z42" t="s">
        <v>311</v>
      </c>
    </row>
    <row r="43" spans="1:27" x14ac:dyDescent="0.3">
      <c r="A43" t="s">
        <v>1104</v>
      </c>
      <c r="B43" s="125">
        <v>331530</v>
      </c>
      <c r="C43" s="125">
        <v>169</v>
      </c>
      <c r="D43" s="21" t="s">
        <v>102</v>
      </c>
      <c r="E43" s="21" t="s">
        <v>133</v>
      </c>
      <c r="F43" s="21" t="s">
        <v>621</v>
      </c>
      <c r="G43" s="24" t="s">
        <v>9</v>
      </c>
      <c r="H43" s="331">
        <v>340.49515270000012</v>
      </c>
      <c r="I43" s="331">
        <v>661.54100000000005</v>
      </c>
      <c r="J43" s="331">
        <v>121.33333333333333</v>
      </c>
      <c r="K43" s="340">
        <v>0.51470000000000016</v>
      </c>
      <c r="L43" s="331">
        <v>57.585665400000018</v>
      </c>
      <c r="M43" s="331">
        <v>111.88200000000001</v>
      </c>
      <c r="N43" s="331">
        <v>11.416666666666666</v>
      </c>
      <c r="O43" s="340">
        <v>0.51470000000000016</v>
      </c>
      <c r="P43" s="331">
        <v>236.58134030000008</v>
      </c>
      <c r="Q43" s="331">
        <v>459.649</v>
      </c>
      <c r="R43" s="331">
        <v>28.416666666666664</v>
      </c>
      <c r="S43" s="340">
        <v>0.51470000000000016</v>
      </c>
      <c r="T43" s="331">
        <v>634.66215840000029</v>
      </c>
      <c r="U43" s="331">
        <v>1233.0720000000001</v>
      </c>
      <c r="V43" s="331">
        <v>161.16666666666666</v>
      </c>
      <c r="W43" s="340">
        <v>0.51470000000000016</v>
      </c>
      <c r="X43" s="242" t="s">
        <v>514</v>
      </c>
      <c r="Y43" s="427">
        <v>12</v>
      </c>
      <c r="Z43" t="s">
        <v>133</v>
      </c>
    </row>
    <row r="44" spans="1:27" x14ac:dyDescent="0.3">
      <c r="A44" t="s">
        <v>1105</v>
      </c>
      <c r="B44" s="125">
        <v>331540</v>
      </c>
      <c r="C44" s="125">
        <v>169</v>
      </c>
      <c r="D44" s="21" t="s">
        <v>102</v>
      </c>
      <c r="E44" s="21" t="s">
        <v>134</v>
      </c>
      <c r="F44" s="21" t="s">
        <v>689</v>
      </c>
      <c r="G44" s="24" t="s">
        <v>8</v>
      </c>
      <c r="H44" s="331">
        <v>184.69293567499994</v>
      </c>
      <c r="I44" s="331">
        <v>354.02699999999999</v>
      </c>
      <c r="J44" s="331">
        <v>90.083333333333329</v>
      </c>
      <c r="K44" s="340">
        <v>0.52169166666666655</v>
      </c>
      <c r="L44" s="331">
        <v>0</v>
      </c>
      <c r="M44" s="331">
        <v>0</v>
      </c>
      <c r="N44" s="331">
        <v>11.083333333333334</v>
      </c>
      <c r="O44" s="340"/>
      <c r="P44" s="331">
        <v>197.55054849166663</v>
      </c>
      <c r="Q44" s="331">
        <v>378.673</v>
      </c>
      <c r="R44" s="331">
        <v>25.083333333333332</v>
      </c>
      <c r="S44" s="340">
        <v>0.52169166666666655</v>
      </c>
      <c r="T44" s="331">
        <v>382.24348416666663</v>
      </c>
      <c r="U44" s="331">
        <v>732.7</v>
      </c>
      <c r="V44" s="331">
        <v>126.25</v>
      </c>
      <c r="W44" s="340">
        <v>0.52169166666666655</v>
      </c>
      <c r="X44" s="242" t="s">
        <v>514</v>
      </c>
      <c r="Y44" s="427">
        <v>12</v>
      </c>
      <c r="Z44" t="s">
        <v>134</v>
      </c>
    </row>
    <row r="45" spans="1:27" x14ac:dyDescent="0.3">
      <c r="A45" t="s">
        <v>1206</v>
      </c>
      <c r="B45" s="125">
        <v>332440</v>
      </c>
      <c r="C45" s="125">
        <v>357</v>
      </c>
      <c r="D45" s="21" t="s">
        <v>314</v>
      </c>
      <c r="E45" s="21" t="s">
        <v>315</v>
      </c>
      <c r="F45" s="21" t="s">
        <v>923</v>
      </c>
      <c r="G45" s="24" t="s">
        <v>8</v>
      </c>
      <c r="H45" s="331">
        <v>101.70838370000001</v>
      </c>
      <c r="I45" s="331">
        <v>253.869</v>
      </c>
      <c r="J45" s="331">
        <v>75.083333333333329</v>
      </c>
      <c r="K45" s="340">
        <v>0.4006333333333334</v>
      </c>
      <c r="L45" s="331">
        <v>92.607596900000004</v>
      </c>
      <c r="M45" s="331">
        <v>231.15299999999999</v>
      </c>
      <c r="N45" s="331">
        <v>14.5</v>
      </c>
      <c r="O45" s="340">
        <v>0.40063333333333334</v>
      </c>
      <c r="P45" s="331">
        <v>43.927041200000012</v>
      </c>
      <c r="Q45" s="331">
        <v>109.64400000000001</v>
      </c>
      <c r="R45" s="331">
        <v>22.416666666666668</v>
      </c>
      <c r="S45" s="340">
        <v>0.4006333333333334</v>
      </c>
      <c r="T45" s="331">
        <v>238.24302180000007</v>
      </c>
      <c r="U45" s="331">
        <v>594.66600000000005</v>
      </c>
      <c r="V45" s="331">
        <v>112</v>
      </c>
      <c r="W45" s="340">
        <v>0.4006333333333334</v>
      </c>
      <c r="X45" s="242" t="s">
        <v>514</v>
      </c>
      <c r="Y45" s="427">
        <v>12</v>
      </c>
      <c r="Z45" t="s">
        <v>315</v>
      </c>
    </row>
    <row r="46" spans="1:27" x14ac:dyDescent="0.3">
      <c r="A46" t="s">
        <v>1207</v>
      </c>
      <c r="B46" s="125">
        <v>332450</v>
      </c>
      <c r="C46" s="125">
        <v>662</v>
      </c>
      <c r="D46" s="21" t="s">
        <v>316</v>
      </c>
      <c r="E46" s="21" t="s">
        <v>317</v>
      </c>
      <c r="F46" s="21" t="s">
        <v>925</v>
      </c>
      <c r="G46" s="24" t="s">
        <v>6</v>
      </c>
      <c r="H46" s="331">
        <v>47.355000000000011</v>
      </c>
      <c r="I46" s="331">
        <v>57.75</v>
      </c>
      <c r="J46" s="331">
        <v>18.333333333333332</v>
      </c>
      <c r="K46" s="340">
        <v>0.82000000000000017</v>
      </c>
      <c r="L46" s="331">
        <v>74.963580000000007</v>
      </c>
      <c r="M46" s="331">
        <v>91.418999999999997</v>
      </c>
      <c r="N46" s="331">
        <v>4</v>
      </c>
      <c r="O46" s="340">
        <v>0.82000000000000006</v>
      </c>
      <c r="P46" s="331">
        <v>23.729160000000004</v>
      </c>
      <c r="Q46" s="331">
        <v>28.937999999999999</v>
      </c>
      <c r="R46" s="331">
        <v>12.583333333333334</v>
      </c>
      <c r="S46" s="340">
        <v>0.82000000000000017</v>
      </c>
      <c r="T46" s="331">
        <v>146.04774000000003</v>
      </c>
      <c r="U46" s="331">
        <v>178.107</v>
      </c>
      <c r="V46" s="331">
        <v>34.916666666666671</v>
      </c>
      <c r="W46" s="340">
        <v>0.82000000000000017</v>
      </c>
      <c r="X46" s="242" t="s">
        <v>514</v>
      </c>
      <c r="Y46" s="427">
        <v>12</v>
      </c>
      <c r="Z46" t="s">
        <v>317</v>
      </c>
    </row>
    <row r="47" spans="1:27" x14ac:dyDescent="0.3">
      <c r="A47" t="s">
        <v>1240</v>
      </c>
      <c r="B47" s="125">
        <v>332460</v>
      </c>
      <c r="C47" s="125">
        <v>24</v>
      </c>
      <c r="D47" s="21" t="s">
        <v>318</v>
      </c>
      <c r="E47" s="21" t="s">
        <v>319</v>
      </c>
      <c r="F47" s="21" t="s">
        <v>927</v>
      </c>
      <c r="G47" s="24" t="s">
        <v>13</v>
      </c>
      <c r="H47" s="331">
        <v>45.288720000000012</v>
      </c>
      <c r="I47" s="331">
        <v>173.52</v>
      </c>
      <c r="J47" s="331">
        <v>72</v>
      </c>
      <c r="K47" s="340">
        <v>0.26100000000000007</v>
      </c>
      <c r="L47" s="331">
        <v>73.080261000000007</v>
      </c>
      <c r="M47" s="331">
        <v>280.00099999999998</v>
      </c>
      <c r="N47" s="331">
        <v>18</v>
      </c>
      <c r="O47" s="340">
        <v>0.26100000000000007</v>
      </c>
      <c r="P47" s="331">
        <v>32.805873000000012</v>
      </c>
      <c r="Q47" s="331">
        <v>125.69300000000001</v>
      </c>
      <c r="R47" s="331">
        <v>35</v>
      </c>
      <c r="S47" s="340">
        <v>0.26100000000000007</v>
      </c>
      <c r="T47" s="331">
        <v>151.17485400000001</v>
      </c>
      <c r="U47" s="331">
        <v>579.21399999999994</v>
      </c>
      <c r="V47" s="331">
        <v>125</v>
      </c>
      <c r="W47" s="340">
        <v>0.26100000000000007</v>
      </c>
      <c r="X47" s="242" t="s">
        <v>514</v>
      </c>
      <c r="Y47" s="427">
        <v>6</v>
      </c>
      <c r="Z47" t="s">
        <v>319</v>
      </c>
    </row>
    <row r="48" spans="1:27" x14ac:dyDescent="0.3">
      <c r="A48" t="s">
        <v>1239</v>
      </c>
      <c r="B48" s="125">
        <v>332470</v>
      </c>
      <c r="C48" s="125">
        <v>659</v>
      </c>
      <c r="D48" s="21" t="s">
        <v>292</v>
      </c>
      <c r="E48" s="21" t="s">
        <v>293</v>
      </c>
      <c r="F48" s="21" t="s">
        <v>1014</v>
      </c>
      <c r="G48" s="24" t="s">
        <v>6</v>
      </c>
      <c r="H48" s="331"/>
      <c r="I48" s="331"/>
      <c r="J48" s="331"/>
      <c r="K48" s="340"/>
      <c r="L48" s="331"/>
      <c r="M48" s="331"/>
      <c r="N48" s="331"/>
      <c r="O48" s="340"/>
      <c r="P48" s="331">
        <v>0</v>
      </c>
      <c r="Q48" s="331"/>
      <c r="R48" s="331"/>
      <c r="S48" s="340"/>
      <c r="T48" s="331"/>
      <c r="U48" s="331"/>
      <c r="V48" s="331"/>
      <c r="W48" s="340"/>
      <c r="X48" s="242"/>
      <c r="Y48" s="427"/>
      <c r="Z48" t="s">
        <v>293</v>
      </c>
      <c r="AA48" t="s">
        <v>2126</v>
      </c>
    </row>
    <row r="49" spans="1:26" x14ac:dyDescent="0.3">
      <c r="A49" t="s">
        <v>1209</v>
      </c>
      <c r="B49" s="125">
        <v>332480</v>
      </c>
      <c r="C49" s="125">
        <v>425</v>
      </c>
      <c r="D49" s="21" t="s">
        <v>323</v>
      </c>
      <c r="E49" s="21" t="s">
        <v>324</v>
      </c>
      <c r="F49" s="21" t="s">
        <v>932</v>
      </c>
      <c r="G49" s="24" t="s">
        <v>6</v>
      </c>
      <c r="H49" s="331">
        <v>85.487999999999971</v>
      </c>
      <c r="I49" s="331">
        <v>142.47999999999999</v>
      </c>
      <c r="J49" s="331">
        <v>32.416666666666664</v>
      </c>
      <c r="K49" s="340">
        <v>0.59999999999999987</v>
      </c>
      <c r="L49" s="331">
        <v>89.176799999999972</v>
      </c>
      <c r="M49" s="331">
        <v>148.62799999999999</v>
      </c>
      <c r="N49" s="331">
        <v>10</v>
      </c>
      <c r="O49" s="340">
        <v>0.59999999999999987</v>
      </c>
      <c r="P49" s="331">
        <v>48.25739999999999</v>
      </c>
      <c r="Q49" s="331">
        <v>80.429000000000002</v>
      </c>
      <c r="R49" s="331">
        <v>19.083333333333336</v>
      </c>
      <c r="S49" s="340">
        <v>0.59999999999999987</v>
      </c>
      <c r="T49" s="331">
        <v>222.92219999999995</v>
      </c>
      <c r="U49" s="331">
        <v>371.53699999999998</v>
      </c>
      <c r="V49" s="331">
        <v>61.5</v>
      </c>
      <c r="W49" s="340">
        <v>0.59999999999999987</v>
      </c>
      <c r="X49" s="242" t="s">
        <v>514</v>
      </c>
      <c r="Y49" s="427">
        <v>12</v>
      </c>
      <c r="Z49" t="s">
        <v>324</v>
      </c>
    </row>
    <row r="50" spans="1:26" x14ac:dyDescent="0.3">
      <c r="A50" t="s">
        <v>1035</v>
      </c>
      <c r="B50" s="125">
        <v>331030</v>
      </c>
      <c r="C50" s="125">
        <v>635</v>
      </c>
      <c r="D50" s="21" t="s">
        <v>64</v>
      </c>
      <c r="E50" s="21" t="s">
        <v>65</v>
      </c>
      <c r="F50" s="21" t="s">
        <v>543</v>
      </c>
      <c r="G50" s="24" t="s">
        <v>9</v>
      </c>
      <c r="H50" s="331">
        <v>39.601600000000005</v>
      </c>
      <c r="I50" s="331">
        <v>74.72</v>
      </c>
      <c r="J50" s="331">
        <v>104.5</v>
      </c>
      <c r="K50" s="340">
        <v>0.53</v>
      </c>
      <c r="L50" s="331">
        <v>58.141529999999996</v>
      </c>
      <c r="M50" s="331">
        <v>109.70099999999999</v>
      </c>
      <c r="N50" s="331">
        <v>2</v>
      </c>
      <c r="O50" s="340">
        <v>0.53</v>
      </c>
      <c r="P50" s="331">
        <v>6.186160000000001</v>
      </c>
      <c r="Q50" s="331">
        <v>11.672000000000001</v>
      </c>
      <c r="R50" s="331">
        <v>26</v>
      </c>
      <c r="S50" s="340">
        <v>0.53</v>
      </c>
      <c r="T50" s="331">
        <v>103.92928999999999</v>
      </c>
      <c r="U50" s="331">
        <v>196.09299999999999</v>
      </c>
      <c r="V50" s="331">
        <v>132.5</v>
      </c>
      <c r="W50" s="340">
        <v>0.53</v>
      </c>
      <c r="X50" s="242" t="s">
        <v>514</v>
      </c>
      <c r="Y50" s="427">
        <v>2</v>
      </c>
      <c r="Z50" t="s">
        <v>65</v>
      </c>
    </row>
    <row r="51" spans="1:26" x14ac:dyDescent="0.3">
      <c r="A51" t="s">
        <v>1106</v>
      </c>
      <c r="B51" s="125">
        <v>331550</v>
      </c>
      <c r="C51" s="125">
        <v>169</v>
      </c>
      <c r="D51" s="21" t="s">
        <v>102</v>
      </c>
      <c r="E51" s="21" t="s">
        <v>135</v>
      </c>
      <c r="F51" s="21" t="s">
        <v>641</v>
      </c>
      <c r="G51" s="24" t="s">
        <v>9</v>
      </c>
      <c r="H51" s="331">
        <v>356.0574033333333</v>
      </c>
      <c r="I51" s="331">
        <v>698.38</v>
      </c>
      <c r="J51" s="331">
        <v>131.25</v>
      </c>
      <c r="K51" s="340">
        <v>0.50983333333333325</v>
      </c>
      <c r="L51" s="331">
        <v>126.27042166666664</v>
      </c>
      <c r="M51" s="331">
        <v>247.67</v>
      </c>
      <c r="N51" s="331">
        <v>12</v>
      </c>
      <c r="O51" s="340">
        <v>0.50983333333333325</v>
      </c>
      <c r="P51" s="331">
        <v>443.84254599999991</v>
      </c>
      <c r="Q51" s="331">
        <v>870.56399999999996</v>
      </c>
      <c r="R51" s="331">
        <v>27.25</v>
      </c>
      <c r="S51" s="340">
        <v>0.50983333333333325</v>
      </c>
      <c r="T51" s="331">
        <v>926.17037099999982</v>
      </c>
      <c r="U51" s="331">
        <v>1816.614</v>
      </c>
      <c r="V51" s="331">
        <v>170.5</v>
      </c>
      <c r="W51" s="340">
        <v>0.50983333333333325</v>
      </c>
      <c r="X51" s="242" t="s">
        <v>514</v>
      </c>
      <c r="Y51" s="427">
        <v>12</v>
      </c>
      <c r="Z51" t="s">
        <v>135</v>
      </c>
    </row>
    <row r="52" spans="1:26" x14ac:dyDescent="0.3">
      <c r="A52" t="s">
        <v>1107</v>
      </c>
      <c r="B52" s="125">
        <v>331560</v>
      </c>
      <c r="C52" s="125">
        <v>169</v>
      </c>
      <c r="D52" s="21" t="s">
        <v>102</v>
      </c>
      <c r="E52" s="21" t="s">
        <v>396</v>
      </c>
      <c r="F52" s="21" t="s">
        <v>645</v>
      </c>
      <c r="G52" s="24" t="s">
        <v>9</v>
      </c>
      <c r="H52" s="331">
        <v>70.076057025000026</v>
      </c>
      <c r="I52" s="331">
        <v>155.233</v>
      </c>
      <c r="J52" s="331">
        <v>28.333333333333332</v>
      </c>
      <c r="K52" s="340">
        <v>0.45142500000000013</v>
      </c>
      <c r="L52" s="331">
        <v>0</v>
      </c>
      <c r="M52" s="331">
        <v>0</v>
      </c>
      <c r="N52" s="331">
        <v>6</v>
      </c>
      <c r="O52" s="340"/>
      <c r="P52" s="331">
        <v>79.480594050000022</v>
      </c>
      <c r="Q52" s="331">
        <v>176.066</v>
      </c>
      <c r="R52" s="331">
        <v>5.5</v>
      </c>
      <c r="S52" s="340">
        <v>0.45142500000000013</v>
      </c>
      <c r="T52" s="331">
        <v>149.55665107500005</v>
      </c>
      <c r="U52" s="331">
        <v>331.29899999999998</v>
      </c>
      <c r="V52" s="331">
        <v>39.833333333333329</v>
      </c>
      <c r="W52" s="340">
        <v>0.45142500000000019</v>
      </c>
      <c r="X52" s="242" t="s">
        <v>514</v>
      </c>
      <c r="Y52" s="427">
        <v>12</v>
      </c>
      <c r="Z52" t="s">
        <v>396</v>
      </c>
    </row>
    <row r="53" spans="1:26" x14ac:dyDescent="0.3">
      <c r="A53" t="s">
        <v>1201</v>
      </c>
      <c r="B53" s="125">
        <v>332390</v>
      </c>
      <c r="C53" s="125">
        <v>254</v>
      </c>
      <c r="D53" s="21" t="s">
        <v>302</v>
      </c>
      <c r="E53" s="21" t="s">
        <v>307</v>
      </c>
      <c r="F53" s="21" t="s">
        <v>912</v>
      </c>
      <c r="G53" s="24" t="s">
        <v>10</v>
      </c>
      <c r="H53" s="331">
        <v>286.73519999999991</v>
      </c>
      <c r="I53" s="331">
        <v>1911.568</v>
      </c>
      <c r="J53" s="331">
        <v>193.91666666666666</v>
      </c>
      <c r="K53" s="340">
        <v>0.14999999999999994</v>
      </c>
      <c r="L53" s="331">
        <v>550.30544999999984</v>
      </c>
      <c r="M53" s="331">
        <v>3668.703</v>
      </c>
      <c r="N53" s="331">
        <v>2</v>
      </c>
      <c r="O53" s="340">
        <v>0.14999999999999997</v>
      </c>
      <c r="P53" s="331">
        <v>16.960649999999998</v>
      </c>
      <c r="Q53" s="331">
        <v>113.071</v>
      </c>
      <c r="R53" s="331">
        <v>89.5</v>
      </c>
      <c r="S53" s="340">
        <v>0.15</v>
      </c>
      <c r="T53" s="331">
        <v>854.00129999999979</v>
      </c>
      <c r="U53" s="331">
        <v>5693.3419999999996</v>
      </c>
      <c r="V53" s="331">
        <v>285.41666666666663</v>
      </c>
      <c r="W53" s="340">
        <v>0.14999999999999997</v>
      </c>
      <c r="X53" s="242" t="s">
        <v>514</v>
      </c>
      <c r="Y53" s="427">
        <v>12</v>
      </c>
      <c r="Z53" t="s">
        <v>307</v>
      </c>
    </row>
    <row r="54" spans="1:26" x14ac:dyDescent="0.3">
      <c r="A54" t="s">
        <v>1202</v>
      </c>
      <c r="B54" s="125">
        <v>332400</v>
      </c>
      <c r="C54" s="125">
        <v>254</v>
      </c>
      <c r="D54" s="21" t="s">
        <v>302</v>
      </c>
      <c r="E54" s="21" t="s">
        <v>308</v>
      </c>
      <c r="F54" s="21" t="s">
        <v>914</v>
      </c>
      <c r="G54" s="24" t="s">
        <v>10</v>
      </c>
      <c r="H54" s="331">
        <v>94.779299999999978</v>
      </c>
      <c r="I54" s="331">
        <v>631.86199999999997</v>
      </c>
      <c r="J54" s="331">
        <v>64.833333333333329</v>
      </c>
      <c r="K54" s="340">
        <v>0.14999999999999997</v>
      </c>
      <c r="L54" s="331">
        <v>377.00594999999993</v>
      </c>
      <c r="M54" s="331">
        <v>2513.373</v>
      </c>
      <c r="N54" s="331">
        <v>1</v>
      </c>
      <c r="O54" s="340">
        <v>0.14999999999999997</v>
      </c>
      <c r="P54" s="331">
        <v>15.628199999999996</v>
      </c>
      <c r="Q54" s="331">
        <v>104.188</v>
      </c>
      <c r="R54" s="331">
        <v>42.083333333333336</v>
      </c>
      <c r="S54" s="340">
        <v>0.14999999999999997</v>
      </c>
      <c r="T54" s="331">
        <v>487.4134499999999</v>
      </c>
      <c r="U54" s="331">
        <v>3249.4230000000002</v>
      </c>
      <c r="V54" s="331">
        <v>107.91666666666666</v>
      </c>
      <c r="W54" s="340">
        <v>0.14999999999999997</v>
      </c>
      <c r="X54" s="242" t="s">
        <v>514</v>
      </c>
      <c r="Y54" s="427">
        <v>12</v>
      </c>
      <c r="Z54" t="s">
        <v>308</v>
      </c>
    </row>
    <row r="55" spans="1:26" x14ac:dyDescent="0.3">
      <c r="A55" t="s">
        <v>1221</v>
      </c>
      <c r="B55" s="125">
        <v>332590</v>
      </c>
      <c r="C55" s="125">
        <v>447</v>
      </c>
      <c r="D55" s="21" t="s">
        <v>350</v>
      </c>
      <c r="E55" s="21" t="s">
        <v>351</v>
      </c>
      <c r="F55" s="21" t="s">
        <v>958</v>
      </c>
      <c r="G55" s="24" t="s">
        <v>6</v>
      </c>
      <c r="H55" s="331">
        <v>180.94568737500003</v>
      </c>
      <c r="I55" s="331">
        <v>328.02300000000002</v>
      </c>
      <c r="J55" s="331">
        <v>82.833333333333329</v>
      </c>
      <c r="K55" s="340">
        <v>0.55162500000000003</v>
      </c>
      <c r="L55" s="331">
        <v>248.89485487499999</v>
      </c>
      <c r="M55" s="331">
        <v>451.20299999999997</v>
      </c>
      <c r="N55" s="331">
        <v>0</v>
      </c>
      <c r="O55" s="340">
        <v>0.55162500000000003</v>
      </c>
      <c r="P55" s="331">
        <v>42.822648749999999</v>
      </c>
      <c r="Q55" s="331">
        <v>77.63</v>
      </c>
      <c r="R55" s="331">
        <v>66.416666666666657</v>
      </c>
      <c r="S55" s="340">
        <v>0.55162500000000003</v>
      </c>
      <c r="T55" s="331">
        <v>472.66319100000004</v>
      </c>
      <c r="U55" s="331">
        <v>856.85599999999999</v>
      </c>
      <c r="V55" s="331">
        <v>149.25</v>
      </c>
      <c r="W55" s="340">
        <v>0.55162500000000003</v>
      </c>
      <c r="X55" s="242" t="s">
        <v>514</v>
      </c>
      <c r="Y55" s="427">
        <v>12</v>
      </c>
      <c r="Z55" t="s">
        <v>351</v>
      </c>
    </row>
    <row r="56" spans="1:26" x14ac:dyDescent="0.3">
      <c r="A56" t="s">
        <v>1210</v>
      </c>
      <c r="B56" s="125">
        <v>332500</v>
      </c>
      <c r="C56" s="125">
        <v>399</v>
      </c>
      <c r="D56" s="21" t="s">
        <v>327</v>
      </c>
      <c r="E56" s="21" t="s">
        <v>328</v>
      </c>
      <c r="F56" s="21" t="s">
        <v>934</v>
      </c>
      <c r="G56" s="24" t="s">
        <v>6</v>
      </c>
      <c r="H56" s="331">
        <v>115.46015000000003</v>
      </c>
      <c r="I56" s="331">
        <v>177.631</v>
      </c>
      <c r="J56" s="331">
        <v>64.5</v>
      </c>
      <c r="K56" s="340">
        <v>0.65000000000000013</v>
      </c>
      <c r="L56" s="331">
        <v>77.756250000000023</v>
      </c>
      <c r="M56" s="331">
        <v>119.625</v>
      </c>
      <c r="N56" s="331">
        <v>5.083333333333333</v>
      </c>
      <c r="O56" s="340">
        <v>0.65000000000000024</v>
      </c>
      <c r="P56" s="331">
        <v>131.73550000000003</v>
      </c>
      <c r="Q56" s="331">
        <v>202.67</v>
      </c>
      <c r="R56" s="331">
        <v>37.083333333333329</v>
      </c>
      <c r="S56" s="340">
        <v>0.65000000000000024</v>
      </c>
      <c r="T56" s="331">
        <v>324.95190000000002</v>
      </c>
      <c r="U56" s="331">
        <v>499.92599999999993</v>
      </c>
      <c r="V56" s="331">
        <v>106.66666666666666</v>
      </c>
      <c r="W56" s="340">
        <v>0.65000000000000013</v>
      </c>
      <c r="X56" s="242" t="s">
        <v>514</v>
      </c>
      <c r="Y56" s="427">
        <v>12</v>
      </c>
      <c r="Z56" t="s">
        <v>328</v>
      </c>
    </row>
    <row r="57" spans="1:26" x14ac:dyDescent="0.3">
      <c r="A57" t="s">
        <v>1108</v>
      </c>
      <c r="B57" s="125">
        <v>331570</v>
      </c>
      <c r="C57" s="125">
        <v>169</v>
      </c>
      <c r="D57" s="21" t="s">
        <v>102</v>
      </c>
      <c r="E57" s="21" t="s">
        <v>136</v>
      </c>
      <c r="F57" s="21" t="s">
        <v>643</v>
      </c>
      <c r="G57" s="24" t="s">
        <v>9</v>
      </c>
      <c r="H57" s="331">
        <v>583.0416636916666</v>
      </c>
      <c r="I57" s="331">
        <v>1154.557</v>
      </c>
      <c r="J57" s="331">
        <v>184.41666666666666</v>
      </c>
      <c r="K57" s="340">
        <v>0.50499166666666662</v>
      </c>
      <c r="L57" s="331">
        <v>148.67459658333334</v>
      </c>
      <c r="M57" s="331">
        <v>294.41000000000003</v>
      </c>
      <c r="N57" s="331">
        <v>14.5</v>
      </c>
      <c r="O57" s="340">
        <v>0.50499166666666662</v>
      </c>
      <c r="P57" s="331">
        <v>425.36609564166662</v>
      </c>
      <c r="Q57" s="331">
        <v>842.32299999999998</v>
      </c>
      <c r="R57" s="331">
        <v>28.5</v>
      </c>
      <c r="S57" s="340">
        <v>0.50499166666666662</v>
      </c>
      <c r="T57" s="331">
        <v>1157.0823559166665</v>
      </c>
      <c r="U57" s="331">
        <v>2291.29</v>
      </c>
      <c r="V57" s="331">
        <v>227.41666666666666</v>
      </c>
      <c r="W57" s="340">
        <v>0.50499166666666662</v>
      </c>
      <c r="X57" s="242" t="s">
        <v>514</v>
      </c>
      <c r="Y57" s="427">
        <v>12</v>
      </c>
      <c r="Z57" t="s">
        <v>136</v>
      </c>
    </row>
    <row r="58" spans="1:26" x14ac:dyDescent="0.3">
      <c r="A58" t="s">
        <v>1212</v>
      </c>
      <c r="B58" s="125">
        <v>332520</v>
      </c>
      <c r="C58" s="125">
        <v>759</v>
      </c>
      <c r="D58" s="21" t="s">
        <v>331</v>
      </c>
      <c r="E58" s="21" t="s">
        <v>332</v>
      </c>
      <c r="F58" s="21" t="s">
        <v>938</v>
      </c>
      <c r="G58" s="24" t="s">
        <v>14</v>
      </c>
      <c r="H58" s="331">
        <v>32.48924809999999</v>
      </c>
      <c r="I58" s="331">
        <v>39.869</v>
      </c>
      <c r="J58" s="331">
        <v>35</v>
      </c>
      <c r="K58" s="340">
        <v>0.81489999999999974</v>
      </c>
      <c r="L58" s="331">
        <v>11.024782099999998</v>
      </c>
      <c r="M58" s="331">
        <v>13.529</v>
      </c>
      <c r="N58" s="331">
        <v>5</v>
      </c>
      <c r="O58" s="340">
        <v>0.81489999999999985</v>
      </c>
      <c r="P58" s="331">
        <v>37.791802399999987</v>
      </c>
      <c r="Q58" s="331">
        <v>46.375999999999998</v>
      </c>
      <c r="R58" s="331">
        <v>10</v>
      </c>
      <c r="S58" s="340">
        <v>0.81489999999999974</v>
      </c>
      <c r="T58" s="331">
        <v>81.305832599999988</v>
      </c>
      <c r="U58" s="331">
        <v>99.774000000000001</v>
      </c>
      <c r="V58" s="331">
        <v>50</v>
      </c>
      <c r="W58" s="340">
        <v>0.81489999999999985</v>
      </c>
      <c r="X58" s="242" t="s">
        <v>514</v>
      </c>
      <c r="Y58" s="427">
        <v>6</v>
      </c>
      <c r="Z58" t="s">
        <v>332</v>
      </c>
    </row>
    <row r="59" spans="1:26" x14ac:dyDescent="0.3">
      <c r="A59" t="s">
        <v>1186</v>
      </c>
      <c r="B59" s="125">
        <v>332250</v>
      </c>
      <c r="C59" s="125">
        <v>343</v>
      </c>
      <c r="D59" s="21" t="s">
        <v>280</v>
      </c>
      <c r="E59" s="21" t="s">
        <v>283</v>
      </c>
      <c r="F59" s="21" t="s">
        <v>883</v>
      </c>
      <c r="G59" s="24" t="s">
        <v>9</v>
      </c>
      <c r="H59" s="331">
        <v>43.061812500000016</v>
      </c>
      <c r="I59" s="331">
        <v>38.700000000000003</v>
      </c>
      <c r="J59" s="331">
        <v>11.333333333333334</v>
      </c>
      <c r="K59" s="340">
        <v>1.1127083333333336</v>
      </c>
      <c r="L59" s="331">
        <v>15.852755625000004</v>
      </c>
      <c r="M59" s="331">
        <v>14.247</v>
      </c>
      <c r="N59" s="331">
        <v>0</v>
      </c>
      <c r="O59" s="340">
        <v>1.1127083333333336</v>
      </c>
      <c r="P59" s="331">
        <v>8.224027291666669</v>
      </c>
      <c r="Q59" s="331">
        <v>7.391</v>
      </c>
      <c r="R59" s="331">
        <v>6.916666666666667</v>
      </c>
      <c r="S59" s="340">
        <v>1.1127083333333336</v>
      </c>
      <c r="T59" s="331">
        <v>67.138595416666689</v>
      </c>
      <c r="U59" s="331">
        <v>60.338000000000001</v>
      </c>
      <c r="V59" s="331">
        <v>18.25</v>
      </c>
      <c r="W59" s="340">
        <v>1.1127083333333336</v>
      </c>
      <c r="X59" s="242" t="s">
        <v>514</v>
      </c>
      <c r="Y59" s="427">
        <v>12</v>
      </c>
      <c r="Z59" t="s">
        <v>283</v>
      </c>
    </row>
    <row r="60" spans="1:26" x14ac:dyDescent="0.3">
      <c r="A60" t="s">
        <v>1036</v>
      </c>
      <c r="B60" s="125">
        <v>331040</v>
      </c>
      <c r="C60" s="125">
        <v>293</v>
      </c>
      <c r="D60" s="21" t="s">
        <v>66</v>
      </c>
      <c r="E60" s="21" t="s">
        <v>67</v>
      </c>
      <c r="F60" s="21" t="s">
        <v>545</v>
      </c>
      <c r="G60" s="24" t="s">
        <v>4</v>
      </c>
      <c r="H60" s="331">
        <v>191.09059999999997</v>
      </c>
      <c r="I60" s="331">
        <v>201.148</v>
      </c>
      <c r="J60" s="331">
        <v>50</v>
      </c>
      <c r="K60" s="340">
        <v>0.94999999999999984</v>
      </c>
      <c r="L60" s="331">
        <v>199.59404999999995</v>
      </c>
      <c r="M60" s="331">
        <v>210.09899999999999</v>
      </c>
      <c r="N60" s="331">
        <v>10.833333333333334</v>
      </c>
      <c r="O60" s="340">
        <v>0.94999999999999984</v>
      </c>
      <c r="P60" s="331">
        <v>121.62374999999999</v>
      </c>
      <c r="Q60" s="331">
        <v>128.02500000000001</v>
      </c>
      <c r="R60" s="331">
        <v>28.083333333333332</v>
      </c>
      <c r="S60" s="340">
        <v>0.94999999999999984</v>
      </c>
      <c r="T60" s="331">
        <v>512.30840000000001</v>
      </c>
      <c r="U60" s="331">
        <v>539.27200000000005</v>
      </c>
      <c r="V60" s="331">
        <v>88.916666666666657</v>
      </c>
      <c r="W60" s="340">
        <v>0.95</v>
      </c>
      <c r="X60" s="242" t="s">
        <v>514</v>
      </c>
      <c r="Y60" s="427">
        <v>12</v>
      </c>
      <c r="Z60" t="s">
        <v>67</v>
      </c>
    </row>
    <row r="61" spans="1:26" x14ac:dyDescent="0.3">
      <c r="A61" t="s">
        <v>1213</v>
      </c>
      <c r="B61" s="125">
        <v>332530</v>
      </c>
      <c r="C61" s="125">
        <v>364</v>
      </c>
      <c r="D61" s="21" t="s">
        <v>333</v>
      </c>
      <c r="E61" s="21" t="s">
        <v>334</v>
      </c>
      <c r="F61" s="21" t="s">
        <v>940</v>
      </c>
      <c r="G61" s="24" t="s">
        <v>14</v>
      </c>
      <c r="H61" s="331">
        <v>196.20600000000002</v>
      </c>
      <c r="I61" s="331">
        <v>261.608</v>
      </c>
      <c r="J61" s="331">
        <v>106.41666666666667</v>
      </c>
      <c r="K61" s="340">
        <v>0.75</v>
      </c>
      <c r="L61" s="331">
        <v>198.92250000000001</v>
      </c>
      <c r="M61" s="331">
        <v>265.23</v>
      </c>
      <c r="N61" s="331">
        <v>13.333333333333334</v>
      </c>
      <c r="O61" s="340">
        <v>0.75</v>
      </c>
      <c r="P61" s="331">
        <v>109.57650000000001</v>
      </c>
      <c r="Q61" s="331">
        <v>146.102</v>
      </c>
      <c r="R61" s="331">
        <v>27.166666666666668</v>
      </c>
      <c r="S61" s="340">
        <v>0.75</v>
      </c>
      <c r="T61" s="331">
        <v>504.70500000000004</v>
      </c>
      <c r="U61" s="331">
        <v>672.94</v>
      </c>
      <c r="V61" s="331">
        <v>146.91666666666669</v>
      </c>
      <c r="W61" s="340">
        <v>0.75</v>
      </c>
      <c r="X61" s="242" t="s">
        <v>514</v>
      </c>
      <c r="Y61" s="427">
        <v>12</v>
      </c>
      <c r="Z61" t="s">
        <v>334</v>
      </c>
    </row>
    <row r="62" spans="1:26" x14ac:dyDescent="0.3">
      <c r="A62" t="s">
        <v>1109</v>
      </c>
      <c r="B62" s="125">
        <v>331580</v>
      </c>
      <c r="C62" s="125">
        <v>169</v>
      </c>
      <c r="D62" s="21" t="s">
        <v>102</v>
      </c>
      <c r="E62" s="21" t="s">
        <v>137</v>
      </c>
      <c r="F62" s="21" t="s">
        <v>691</v>
      </c>
      <c r="G62" s="24" t="s">
        <v>9</v>
      </c>
      <c r="H62" s="331">
        <v>205.02555805000006</v>
      </c>
      <c r="I62" s="331">
        <v>406.40699999999998</v>
      </c>
      <c r="J62" s="331">
        <v>78.75</v>
      </c>
      <c r="K62" s="340">
        <v>0.50448333333333351</v>
      </c>
      <c r="L62" s="331">
        <v>17.195818900000006</v>
      </c>
      <c r="M62" s="331">
        <v>34.085999999999999</v>
      </c>
      <c r="N62" s="331">
        <v>7</v>
      </c>
      <c r="O62" s="340">
        <v>0.50448333333333351</v>
      </c>
      <c r="P62" s="331">
        <v>225.79513688333341</v>
      </c>
      <c r="Q62" s="331">
        <v>447.577</v>
      </c>
      <c r="R62" s="331">
        <v>14.833333333333332</v>
      </c>
      <c r="S62" s="340">
        <v>0.50448333333333351</v>
      </c>
      <c r="T62" s="331">
        <v>448.01651383333348</v>
      </c>
      <c r="U62" s="331">
        <v>888.06999999999994</v>
      </c>
      <c r="V62" s="331">
        <v>100.58333333333333</v>
      </c>
      <c r="W62" s="340">
        <v>0.50448333333333351</v>
      </c>
      <c r="X62" s="242" t="s">
        <v>514</v>
      </c>
      <c r="Y62" s="427">
        <v>12</v>
      </c>
      <c r="Z62" t="s">
        <v>137</v>
      </c>
    </row>
    <row r="63" spans="1:26" x14ac:dyDescent="0.3">
      <c r="A63" t="s">
        <v>1214</v>
      </c>
      <c r="B63" s="125">
        <v>332550</v>
      </c>
      <c r="C63" s="125">
        <v>410</v>
      </c>
      <c r="D63" s="21" t="s">
        <v>335</v>
      </c>
      <c r="E63" s="21" t="s">
        <v>336</v>
      </c>
      <c r="F63" s="21" t="s">
        <v>942</v>
      </c>
      <c r="G63" s="24" t="s">
        <v>4</v>
      </c>
      <c r="H63" s="331">
        <v>122.608</v>
      </c>
      <c r="I63" s="331">
        <v>122.608</v>
      </c>
      <c r="J63" s="331">
        <v>39.1</v>
      </c>
      <c r="K63" s="340">
        <v>1</v>
      </c>
      <c r="L63" s="331">
        <v>77.947999999999993</v>
      </c>
      <c r="M63" s="331">
        <v>77.947999999999993</v>
      </c>
      <c r="N63" s="331">
        <v>5.9</v>
      </c>
      <c r="O63" s="340">
        <v>1</v>
      </c>
      <c r="P63" s="331">
        <v>140.06899999999999</v>
      </c>
      <c r="Q63" s="331">
        <v>140.06899999999999</v>
      </c>
      <c r="R63" s="331">
        <v>26.2</v>
      </c>
      <c r="S63" s="340">
        <v>1</v>
      </c>
      <c r="T63" s="331">
        <v>340.625</v>
      </c>
      <c r="U63" s="331">
        <v>340.625</v>
      </c>
      <c r="V63" s="331">
        <v>71.2</v>
      </c>
      <c r="W63" s="340">
        <v>1</v>
      </c>
      <c r="X63" s="242" t="s">
        <v>514</v>
      </c>
      <c r="Y63" s="427">
        <v>10</v>
      </c>
      <c r="Z63" t="s">
        <v>336</v>
      </c>
    </row>
    <row r="64" spans="1:26" x14ac:dyDescent="0.3">
      <c r="A64" t="s">
        <v>1110</v>
      </c>
      <c r="B64" s="125">
        <v>331660</v>
      </c>
      <c r="C64" s="125">
        <v>169</v>
      </c>
      <c r="D64" s="21" t="s">
        <v>102</v>
      </c>
      <c r="E64" s="21" t="s">
        <v>1111</v>
      </c>
      <c r="F64" s="21" t="s">
        <v>645</v>
      </c>
      <c r="G64" s="24" t="s">
        <v>9</v>
      </c>
      <c r="H64" s="331">
        <v>393.74552490000008</v>
      </c>
      <c r="I64" s="331">
        <v>872.22799999999995</v>
      </c>
      <c r="J64" s="331">
        <v>178.08333333333334</v>
      </c>
      <c r="K64" s="340">
        <v>0.45142500000000013</v>
      </c>
      <c r="L64" s="331">
        <v>165.27030390000004</v>
      </c>
      <c r="M64" s="331">
        <v>366.108</v>
      </c>
      <c r="N64" s="331">
        <v>17</v>
      </c>
      <c r="O64" s="340">
        <v>0.45142500000000013</v>
      </c>
      <c r="P64" s="331">
        <v>623.91268680000019</v>
      </c>
      <c r="Q64" s="331">
        <v>1382.096</v>
      </c>
      <c r="R64" s="331">
        <v>60.083333333333329</v>
      </c>
      <c r="S64" s="340">
        <v>0.45142500000000013</v>
      </c>
      <c r="T64" s="331">
        <v>1182.9285156000003</v>
      </c>
      <c r="U64" s="331">
        <v>2620.4319999999998</v>
      </c>
      <c r="V64" s="331">
        <v>255.16666666666669</v>
      </c>
      <c r="W64" s="340">
        <v>0.45142500000000013</v>
      </c>
      <c r="X64" s="242" t="s">
        <v>514</v>
      </c>
      <c r="Y64" s="427">
        <v>12</v>
      </c>
      <c r="Z64" t="s">
        <v>1111</v>
      </c>
    </row>
    <row r="65" spans="1:27" x14ac:dyDescent="0.3">
      <c r="A65" t="s">
        <v>1112</v>
      </c>
      <c r="B65" s="125">
        <v>331670</v>
      </c>
      <c r="C65" s="125">
        <v>169</v>
      </c>
      <c r="D65" s="21" t="s">
        <v>102</v>
      </c>
      <c r="E65" s="21" t="s">
        <v>139</v>
      </c>
      <c r="F65" s="21" t="s">
        <v>659</v>
      </c>
      <c r="G65" s="24" t="s">
        <v>5</v>
      </c>
      <c r="H65" s="331">
        <v>310.88403176666668</v>
      </c>
      <c r="I65" s="331">
        <v>602.76099999999997</v>
      </c>
      <c r="J65" s="331">
        <v>87.666666666666671</v>
      </c>
      <c r="K65" s="340">
        <v>0.51576666666666671</v>
      </c>
      <c r="L65" s="331">
        <v>115.38783443333334</v>
      </c>
      <c r="M65" s="331">
        <v>223.721</v>
      </c>
      <c r="N65" s="331">
        <v>10</v>
      </c>
      <c r="O65" s="340">
        <v>0.51576666666666671</v>
      </c>
      <c r="P65" s="331">
        <v>496.00970873333335</v>
      </c>
      <c r="Q65" s="331">
        <v>961.69399999999996</v>
      </c>
      <c r="R65" s="331">
        <v>39</v>
      </c>
      <c r="S65" s="340">
        <v>0.51576666666666671</v>
      </c>
      <c r="T65" s="331">
        <v>922.28157493333333</v>
      </c>
      <c r="U65" s="331">
        <v>1788.1759999999999</v>
      </c>
      <c r="V65" s="331">
        <v>136.66666666666669</v>
      </c>
      <c r="W65" s="340">
        <v>0.51576666666666671</v>
      </c>
      <c r="X65" s="242" t="s">
        <v>514</v>
      </c>
      <c r="Y65" s="427">
        <v>12</v>
      </c>
      <c r="Z65" t="s">
        <v>139</v>
      </c>
    </row>
    <row r="66" spans="1:27" x14ac:dyDescent="0.3">
      <c r="A66" t="s">
        <v>1215</v>
      </c>
      <c r="B66" s="125">
        <v>332560</v>
      </c>
      <c r="C66" s="125">
        <v>339</v>
      </c>
      <c r="D66" s="21" t="s">
        <v>337</v>
      </c>
      <c r="E66" s="21" t="s">
        <v>338</v>
      </c>
      <c r="F66" s="21" t="s">
        <v>944</v>
      </c>
      <c r="G66" s="24" t="s">
        <v>4</v>
      </c>
      <c r="H66" s="331">
        <v>286.42723000000007</v>
      </c>
      <c r="I66" s="331">
        <v>698.60299999999995</v>
      </c>
      <c r="J66" s="331">
        <v>133.66666666666666</v>
      </c>
      <c r="K66" s="340">
        <v>0.41000000000000014</v>
      </c>
      <c r="L66" s="331">
        <v>456.26112000000012</v>
      </c>
      <c r="M66" s="331">
        <v>1112.8320000000001</v>
      </c>
      <c r="N66" s="331">
        <v>29.666666666666668</v>
      </c>
      <c r="O66" s="340">
        <v>0.41000000000000009</v>
      </c>
      <c r="P66" s="331">
        <v>437.80415000000011</v>
      </c>
      <c r="Q66" s="331">
        <v>1067.8150000000001</v>
      </c>
      <c r="R66" s="331">
        <v>74.916666666666671</v>
      </c>
      <c r="S66" s="340">
        <v>0.41000000000000009</v>
      </c>
      <c r="T66" s="331">
        <v>1180.4925000000003</v>
      </c>
      <c r="U66" s="331">
        <v>2879.25</v>
      </c>
      <c r="V66" s="331">
        <v>238.25</v>
      </c>
      <c r="W66" s="340">
        <v>0.41000000000000009</v>
      </c>
      <c r="X66" s="242" t="s">
        <v>514</v>
      </c>
      <c r="Y66" s="427">
        <v>12</v>
      </c>
      <c r="Z66" t="s">
        <v>338</v>
      </c>
    </row>
    <row r="67" spans="1:27" x14ac:dyDescent="0.3">
      <c r="A67" t="s">
        <v>1216</v>
      </c>
      <c r="B67" s="125">
        <v>332540</v>
      </c>
      <c r="C67" s="125">
        <v>749</v>
      </c>
      <c r="D67" s="21" t="s">
        <v>358</v>
      </c>
      <c r="E67" s="21" t="s">
        <v>359</v>
      </c>
      <c r="F67" s="21" t="s">
        <v>966</v>
      </c>
      <c r="G67" s="24" t="s">
        <v>4</v>
      </c>
      <c r="H67" s="331">
        <v>617.87299629166682</v>
      </c>
      <c r="I67" s="331">
        <v>1214.0350000000001</v>
      </c>
      <c r="J67" s="331">
        <v>240.25</v>
      </c>
      <c r="K67" s="340">
        <v>0.50894166666666674</v>
      </c>
      <c r="L67" s="331">
        <v>491.04829555000003</v>
      </c>
      <c r="M67" s="331">
        <v>964.84199999999998</v>
      </c>
      <c r="N67" s="331">
        <v>27</v>
      </c>
      <c r="O67" s="340">
        <v>0.50894166666666674</v>
      </c>
      <c r="P67" s="331">
        <v>616.36958260833353</v>
      </c>
      <c r="Q67" s="331">
        <v>1211.0810000000001</v>
      </c>
      <c r="R67" s="331">
        <v>115.83333333333333</v>
      </c>
      <c r="S67" s="340">
        <v>0.50894166666666674</v>
      </c>
      <c r="T67" s="331">
        <v>1725.2908744500005</v>
      </c>
      <c r="U67" s="331">
        <v>3389.9580000000005</v>
      </c>
      <c r="V67" s="331">
        <v>383.08333333333331</v>
      </c>
      <c r="W67" s="340">
        <v>0.50894166666666674</v>
      </c>
      <c r="X67" s="242" t="s">
        <v>514</v>
      </c>
      <c r="Y67" s="427">
        <v>12</v>
      </c>
      <c r="Z67" t="s">
        <v>359</v>
      </c>
    </row>
    <row r="68" spans="1:27" x14ac:dyDescent="0.3">
      <c r="A68" t="s">
        <v>1113</v>
      </c>
      <c r="B68" s="125">
        <v>331590</v>
      </c>
      <c r="C68" s="125">
        <v>169</v>
      </c>
      <c r="D68" s="21" t="s">
        <v>102</v>
      </c>
      <c r="E68" s="21" t="s">
        <v>140</v>
      </c>
      <c r="F68" s="21" t="s">
        <v>648</v>
      </c>
      <c r="G68" s="24" t="s">
        <v>5</v>
      </c>
      <c r="H68" s="331">
        <v>541.33105682499991</v>
      </c>
      <c r="I68" s="331">
        <v>1059.3389999999999</v>
      </c>
      <c r="J68" s="331">
        <v>162.16666666666666</v>
      </c>
      <c r="K68" s="340">
        <v>0.51100833333333329</v>
      </c>
      <c r="L68" s="331">
        <v>23.210509508333331</v>
      </c>
      <c r="M68" s="331">
        <v>45.420999999999999</v>
      </c>
      <c r="N68" s="331">
        <v>8.9166666666666661</v>
      </c>
      <c r="O68" s="340">
        <v>0.51100833333333329</v>
      </c>
      <c r="P68" s="331">
        <v>672.92592282499993</v>
      </c>
      <c r="Q68" s="331">
        <v>1316.8589999999999</v>
      </c>
      <c r="R68" s="331">
        <v>47.333333333333329</v>
      </c>
      <c r="S68" s="340">
        <v>0.51100833333333329</v>
      </c>
      <c r="T68" s="331">
        <v>1237.4674891583331</v>
      </c>
      <c r="U68" s="331">
        <v>2421.6189999999997</v>
      </c>
      <c r="V68" s="331">
        <v>218.41666666666666</v>
      </c>
      <c r="W68" s="340">
        <v>0.51100833333333329</v>
      </c>
      <c r="X68" s="242" t="s">
        <v>514</v>
      </c>
      <c r="Y68" s="427">
        <v>12</v>
      </c>
      <c r="Z68" t="s">
        <v>140</v>
      </c>
    </row>
    <row r="69" spans="1:27" x14ac:dyDescent="0.3">
      <c r="A69" t="s">
        <v>1114</v>
      </c>
      <c r="B69" s="125">
        <v>331600</v>
      </c>
      <c r="C69" s="125">
        <v>169</v>
      </c>
      <c r="D69" s="21" t="s">
        <v>102</v>
      </c>
      <c r="E69" s="21" t="s">
        <v>141</v>
      </c>
      <c r="F69" s="21" t="s">
        <v>650</v>
      </c>
      <c r="G69" s="24" t="s">
        <v>9</v>
      </c>
      <c r="H69" s="331">
        <v>334.99563422500006</v>
      </c>
      <c r="I69" s="331">
        <v>628.10699999999997</v>
      </c>
      <c r="J69" s="331">
        <v>123.91666666666667</v>
      </c>
      <c r="K69" s="340">
        <v>0.53334166666666682</v>
      </c>
      <c r="L69" s="331">
        <v>39.947824175000008</v>
      </c>
      <c r="M69" s="331">
        <v>74.900999999999996</v>
      </c>
      <c r="N69" s="331">
        <v>8</v>
      </c>
      <c r="O69" s="340">
        <v>0.53334166666666682</v>
      </c>
      <c r="P69" s="331">
        <v>471.7711046416668</v>
      </c>
      <c r="Q69" s="331">
        <v>884.55700000000002</v>
      </c>
      <c r="R69" s="331">
        <v>40.5</v>
      </c>
      <c r="S69" s="340">
        <v>0.53334166666666682</v>
      </c>
      <c r="T69" s="331">
        <v>846.71456304166691</v>
      </c>
      <c r="U69" s="331">
        <v>1587.5650000000001</v>
      </c>
      <c r="V69" s="331">
        <v>172.41666666666669</v>
      </c>
      <c r="W69" s="340">
        <v>0.53334166666666682</v>
      </c>
      <c r="X69" s="242" t="s">
        <v>514</v>
      </c>
      <c r="Y69" s="427">
        <v>12</v>
      </c>
      <c r="Z69" t="s">
        <v>141</v>
      </c>
    </row>
    <row r="70" spans="1:27" x14ac:dyDescent="0.3">
      <c r="A70" t="s">
        <v>1115</v>
      </c>
      <c r="B70" s="125">
        <v>331610</v>
      </c>
      <c r="C70" s="125">
        <v>169</v>
      </c>
      <c r="D70" s="21" t="s">
        <v>102</v>
      </c>
      <c r="E70" s="21" t="s">
        <v>142</v>
      </c>
      <c r="F70" s="21" t="s">
        <v>652</v>
      </c>
      <c r="G70" s="24" t="s">
        <v>11</v>
      </c>
      <c r="H70" s="331">
        <v>634.29184216666636</v>
      </c>
      <c r="I70" s="331">
        <v>1185.223</v>
      </c>
      <c r="J70" s="331">
        <v>170.25</v>
      </c>
      <c r="K70" s="340">
        <v>0.53516666666666646</v>
      </c>
      <c r="L70" s="331">
        <v>131.66170333333329</v>
      </c>
      <c r="M70" s="331">
        <v>246.02</v>
      </c>
      <c r="N70" s="331">
        <v>15.583333333333334</v>
      </c>
      <c r="O70" s="340">
        <v>0.53516666666666646</v>
      </c>
      <c r="P70" s="331">
        <v>675.36855966666644</v>
      </c>
      <c r="Q70" s="331">
        <v>1261.9780000000001</v>
      </c>
      <c r="R70" s="331">
        <v>42.416666666666671</v>
      </c>
      <c r="S70" s="340">
        <v>0.53516666666666646</v>
      </c>
      <c r="T70" s="331">
        <v>1441.322105166666</v>
      </c>
      <c r="U70" s="331">
        <v>2693.221</v>
      </c>
      <c r="V70" s="331">
        <v>228.25</v>
      </c>
      <c r="W70" s="340">
        <v>0.53516666666666646</v>
      </c>
      <c r="X70" s="242" t="s">
        <v>514</v>
      </c>
      <c r="Y70" s="427">
        <v>12</v>
      </c>
      <c r="Z70" t="s">
        <v>142</v>
      </c>
    </row>
    <row r="71" spans="1:27" x14ac:dyDescent="0.3">
      <c r="A71" t="s">
        <v>1068</v>
      </c>
      <c r="B71" s="125">
        <v>331240</v>
      </c>
      <c r="C71" s="125">
        <v>169</v>
      </c>
      <c r="D71" s="21" t="s">
        <v>102</v>
      </c>
      <c r="E71" s="21" t="s">
        <v>103</v>
      </c>
      <c r="F71" s="21" t="s">
        <v>603</v>
      </c>
      <c r="G71" s="24" t="s">
        <v>9</v>
      </c>
      <c r="H71" s="331">
        <v>426.23982133333317</v>
      </c>
      <c r="I71" s="331">
        <v>834.02</v>
      </c>
      <c r="J71" s="331">
        <v>158.16666666666666</v>
      </c>
      <c r="K71" s="340">
        <v>0.51106666666666645</v>
      </c>
      <c r="L71" s="331">
        <v>81.041885599999972</v>
      </c>
      <c r="M71" s="331">
        <v>158.57400000000001</v>
      </c>
      <c r="N71" s="331">
        <v>10</v>
      </c>
      <c r="O71" s="340">
        <v>0.51106666666666645</v>
      </c>
      <c r="P71" s="331">
        <v>514.56849546666638</v>
      </c>
      <c r="Q71" s="331">
        <v>1006.852</v>
      </c>
      <c r="R71" s="331">
        <v>33.75</v>
      </c>
      <c r="S71" s="340">
        <v>0.51106666666666634</v>
      </c>
      <c r="T71" s="331">
        <v>1021.8502023999995</v>
      </c>
      <c r="U71" s="331">
        <v>1999.4459999999999</v>
      </c>
      <c r="V71" s="331">
        <v>201.91666666666666</v>
      </c>
      <c r="W71" s="340">
        <v>0.51106666666666645</v>
      </c>
      <c r="X71" s="242" t="s">
        <v>514</v>
      </c>
      <c r="Y71" s="427">
        <v>12</v>
      </c>
      <c r="Z71" t="s">
        <v>103</v>
      </c>
    </row>
    <row r="72" spans="1:27" x14ac:dyDescent="0.3">
      <c r="A72" t="s">
        <v>1116</v>
      </c>
      <c r="B72" s="125">
        <v>331620</v>
      </c>
      <c r="C72" s="125">
        <v>169</v>
      </c>
      <c r="D72" s="21" t="s">
        <v>102</v>
      </c>
      <c r="E72" s="21" t="s">
        <v>143</v>
      </c>
      <c r="F72" s="21" t="s">
        <v>693</v>
      </c>
      <c r="G72" s="24" t="s">
        <v>14</v>
      </c>
      <c r="H72" s="331">
        <v>68.948636666666644</v>
      </c>
      <c r="I72" s="331">
        <v>130.01</v>
      </c>
      <c r="J72" s="331">
        <v>36.75</v>
      </c>
      <c r="K72" s="340">
        <v>0.53033333333333321</v>
      </c>
      <c r="L72" s="331">
        <v>52.908704999999991</v>
      </c>
      <c r="M72" s="331">
        <v>99.765000000000001</v>
      </c>
      <c r="N72" s="331">
        <v>8</v>
      </c>
      <c r="O72" s="340">
        <v>0.53033333333333321</v>
      </c>
      <c r="P72" s="331">
        <v>89.814071333333303</v>
      </c>
      <c r="Q72" s="331">
        <v>169.35399999999998</v>
      </c>
      <c r="R72" s="331">
        <v>17.5</v>
      </c>
      <c r="S72" s="340">
        <v>0.53033333333333321</v>
      </c>
      <c r="T72" s="331">
        <v>211.67141299999994</v>
      </c>
      <c r="U72" s="331">
        <v>399.12899999999996</v>
      </c>
      <c r="V72" s="331">
        <v>62.25</v>
      </c>
      <c r="W72" s="340">
        <v>0.53033333333333321</v>
      </c>
      <c r="X72" s="242" t="s">
        <v>514</v>
      </c>
      <c r="Y72" s="427">
        <v>12</v>
      </c>
      <c r="Z72" t="s">
        <v>143</v>
      </c>
    </row>
    <row r="73" spans="1:27" x14ac:dyDescent="0.3">
      <c r="A73" t="s">
        <v>1117</v>
      </c>
      <c r="B73" s="125">
        <v>331630</v>
      </c>
      <c r="C73" s="125">
        <v>169</v>
      </c>
      <c r="D73" s="21" t="s">
        <v>102</v>
      </c>
      <c r="E73" s="21" t="s">
        <v>144</v>
      </c>
      <c r="F73" s="21" t="s">
        <v>695</v>
      </c>
      <c r="G73" s="24" t="s">
        <v>5</v>
      </c>
      <c r="H73" s="331">
        <v>236.23905210000001</v>
      </c>
      <c r="I73" s="331">
        <v>459.036</v>
      </c>
      <c r="J73" s="331">
        <v>62.583333333333336</v>
      </c>
      <c r="K73" s="340">
        <v>0.51464166666666666</v>
      </c>
      <c r="L73" s="331">
        <v>84.079067649999999</v>
      </c>
      <c r="M73" s="331">
        <v>163.374</v>
      </c>
      <c r="N73" s="331">
        <v>4</v>
      </c>
      <c r="O73" s="340">
        <v>0.51464166666666666</v>
      </c>
      <c r="P73" s="331">
        <v>210.52086409166665</v>
      </c>
      <c r="Q73" s="331">
        <v>409.06299999999999</v>
      </c>
      <c r="R73" s="331">
        <v>35.25</v>
      </c>
      <c r="S73" s="340">
        <v>0.51464166666666666</v>
      </c>
      <c r="T73" s="331">
        <v>530.83898384166662</v>
      </c>
      <c r="U73" s="331">
        <v>1031.473</v>
      </c>
      <c r="V73" s="331">
        <v>101.83333333333334</v>
      </c>
      <c r="W73" s="340">
        <v>0.51464166666666666</v>
      </c>
      <c r="X73" s="242" t="s">
        <v>514</v>
      </c>
      <c r="Y73" s="427">
        <v>12</v>
      </c>
      <c r="Z73" t="s">
        <v>144</v>
      </c>
    </row>
    <row r="74" spans="1:27" x14ac:dyDescent="0.3">
      <c r="A74" t="s">
        <v>1118</v>
      </c>
      <c r="B74" s="125">
        <v>331640</v>
      </c>
      <c r="C74" s="125">
        <v>169</v>
      </c>
      <c r="D74" s="21" t="s">
        <v>102</v>
      </c>
      <c r="E74" s="21" t="s">
        <v>145</v>
      </c>
      <c r="F74" s="21" t="s">
        <v>654</v>
      </c>
      <c r="G74" s="24" t="s">
        <v>5</v>
      </c>
      <c r="H74" s="331">
        <v>409.07788670000008</v>
      </c>
      <c r="I74" s="331">
        <v>781.35400000000004</v>
      </c>
      <c r="J74" s="331">
        <v>153</v>
      </c>
      <c r="K74" s="340">
        <v>0.52355000000000007</v>
      </c>
      <c r="L74" s="331">
        <v>125.39022500000002</v>
      </c>
      <c r="M74" s="331">
        <v>239.5</v>
      </c>
      <c r="N74" s="331">
        <v>10</v>
      </c>
      <c r="O74" s="340">
        <v>0.52355000000000007</v>
      </c>
      <c r="P74" s="331">
        <v>410.75586445000005</v>
      </c>
      <c r="Q74" s="331">
        <v>784.55899999999997</v>
      </c>
      <c r="R74" s="331">
        <v>46.333333333333329</v>
      </c>
      <c r="S74" s="340">
        <v>0.52355000000000007</v>
      </c>
      <c r="T74" s="331">
        <v>945.22397615000011</v>
      </c>
      <c r="U74" s="331">
        <v>1805.413</v>
      </c>
      <c r="V74" s="331">
        <v>209.33333333333331</v>
      </c>
      <c r="W74" s="340">
        <v>0.52355000000000007</v>
      </c>
      <c r="X74" s="242" t="s">
        <v>514</v>
      </c>
      <c r="Y74" s="427">
        <v>12</v>
      </c>
      <c r="Z74" t="s">
        <v>145</v>
      </c>
    </row>
    <row r="75" spans="1:27" x14ac:dyDescent="0.3">
      <c r="A75" t="s">
        <v>1119</v>
      </c>
      <c r="B75" s="125">
        <v>331650</v>
      </c>
      <c r="C75" s="125">
        <v>169</v>
      </c>
      <c r="D75" s="21" t="s">
        <v>102</v>
      </c>
      <c r="E75" s="21" t="s">
        <v>146</v>
      </c>
      <c r="F75" s="21" t="s">
        <v>656</v>
      </c>
      <c r="G75" s="24" t="s">
        <v>11</v>
      </c>
      <c r="H75" s="331">
        <v>304.38642391666662</v>
      </c>
      <c r="I75" s="331">
        <v>394.83699999999999</v>
      </c>
      <c r="J75" s="331">
        <v>62.25</v>
      </c>
      <c r="K75" s="340">
        <v>0.77091666666666658</v>
      </c>
      <c r="L75" s="331">
        <v>82.907461999999995</v>
      </c>
      <c r="M75" s="331">
        <v>107.544</v>
      </c>
      <c r="N75" s="331">
        <v>9.5833333333333339</v>
      </c>
      <c r="O75" s="340">
        <v>0.77091666666666669</v>
      </c>
      <c r="P75" s="331">
        <v>312.11563441666664</v>
      </c>
      <c r="Q75" s="331">
        <v>404.863</v>
      </c>
      <c r="R75" s="331">
        <v>20</v>
      </c>
      <c r="S75" s="340">
        <v>0.77091666666666658</v>
      </c>
      <c r="T75" s="331">
        <v>699.40952033333326</v>
      </c>
      <c r="U75" s="331">
        <v>907.24400000000003</v>
      </c>
      <c r="V75" s="331">
        <v>91.833333333333343</v>
      </c>
      <c r="W75" s="340">
        <v>0.77091666666666658</v>
      </c>
      <c r="X75" s="242" t="s">
        <v>514</v>
      </c>
      <c r="Y75" s="427">
        <v>12</v>
      </c>
      <c r="Z75" t="s">
        <v>146</v>
      </c>
    </row>
    <row r="76" spans="1:27" x14ac:dyDescent="0.3">
      <c r="A76" t="s">
        <v>1060</v>
      </c>
      <c r="B76" s="125">
        <v>331190</v>
      </c>
      <c r="C76" s="125">
        <v>2</v>
      </c>
      <c r="D76" s="21" t="s">
        <v>79</v>
      </c>
      <c r="E76" s="21" t="s">
        <v>94</v>
      </c>
      <c r="F76" s="21" t="s">
        <v>567</v>
      </c>
      <c r="G76" s="24" t="s">
        <v>13</v>
      </c>
      <c r="H76" s="331">
        <v>899.84861209166661</v>
      </c>
      <c r="I76" s="331">
        <v>3057.5030000000002</v>
      </c>
      <c r="J76" s="331">
        <v>607.08333333333337</v>
      </c>
      <c r="K76" s="340">
        <v>0.29430833333333328</v>
      </c>
      <c r="L76" s="331">
        <v>1423.5158442166664</v>
      </c>
      <c r="M76" s="331">
        <v>4836.8180000000002</v>
      </c>
      <c r="N76" s="331">
        <v>37.583333333333336</v>
      </c>
      <c r="O76" s="340">
        <v>0.29430833333333328</v>
      </c>
      <c r="P76" s="331">
        <v>591.17979794166649</v>
      </c>
      <c r="Q76" s="331">
        <v>2008.7089999999998</v>
      </c>
      <c r="R76" s="331">
        <v>602.66666666666663</v>
      </c>
      <c r="S76" s="340">
        <v>0.29430833333333328</v>
      </c>
      <c r="T76" s="331">
        <v>2914.5442542499995</v>
      </c>
      <c r="U76" s="331">
        <v>9903.0300000000007</v>
      </c>
      <c r="V76" s="331">
        <v>1247.3333333333335</v>
      </c>
      <c r="W76" s="340">
        <v>0.29430833333333328</v>
      </c>
      <c r="X76" s="242" t="s">
        <v>514</v>
      </c>
      <c r="Y76" s="427">
        <v>12</v>
      </c>
      <c r="Z76" t="s">
        <v>94</v>
      </c>
    </row>
    <row r="77" spans="1:27" x14ac:dyDescent="0.3">
      <c r="A77" t="s">
        <v>1061</v>
      </c>
      <c r="B77" s="125">
        <v>331195</v>
      </c>
      <c r="C77" s="125">
        <v>2</v>
      </c>
      <c r="D77" s="21" t="s">
        <v>79</v>
      </c>
      <c r="E77" s="21" t="s">
        <v>95</v>
      </c>
      <c r="F77" s="21" t="s">
        <v>584</v>
      </c>
      <c r="G77" s="24" t="s">
        <v>7</v>
      </c>
      <c r="H77" s="331">
        <v>172.04153910000002</v>
      </c>
      <c r="I77" s="331">
        <v>269.55900000000003</v>
      </c>
      <c r="J77" s="331">
        <v>75.25</v>
      </c>
      <c r="K77" s="340">
        <v>0.63823333333333332</v>
      </c>
      <c r="L77" s="331">
        <v>44.664206899999996</v>
      </c>
      <c r="M77" s="331">
        <v>69.980999999999995</v>
      </c>
      <c r="N77" s="331">
        <v>1</v>
      </c>
      <c r="O77" s="340">
        <v>0.63823333333333332</v>
      </c>
      <c r="P77" s="331">
        <v>68.940688199999997</v>
      </c>
      <c r="Q77" s="331">
        <v>108.018</v>
      </c>
      <c r="R77" s="331">
        <v>17.083333333333336</v>
      </c>
      <c r="S77" s="340">
        <v>0.63823333333333332</v>
      </c>
      <c r="T77" s="331">
        <v>285.64643419999999</v>
      </c>
      <c r="U77" s="331">
        <v>447.55799999999999</v>
      </c>
      <c r="V77" s="331">
        <v>93.333333333333343</v>
      </c>
      <c r="W77" s="340">
        <v>0.63823333333333332</v>
      </c>
      <c r="X77" s="242" t="s">
        <v>514</v>
      </c>
      <c r="Y77" s="427">
        <v>12</v>
      </c>
      <c r="Z77" t="s">
        <v>95</v>
      </c>
    </row>
    <row r="78" spans="1:27" x14ac:dyDescent="0.3">
      <c r="A78" t="s">
        <v>1187</v>
      </c>
      <c r="B78" s="125">
        <v>332260</v>
      </c>
      <c r="C78" s="125">
        <v>343</v>
      </c>
      <c r="D78" s="21" t="s">
        <v>280</v>
      </c>
      <c r="E78" s="21" t="s">
        <v>284</v>
      </c>
      <c r="F78" s="21" t="s">
        <v>885</v>
      </c>
      <c r="G78" s="24" t="s">
        <v>9</v>
      </c>
      <c r="H78" s="331">
        <v>114.84920082500003</v>
      </c>
      <c r="I78" s="331">
        <v>103.21899999999999</v>
      </c>
      <c r="J78" s="331">
        <v>33.25</v>
      </c>
      <c r="K78" s="340">
        <v>1.1126750000000003</v>
      </c>
      <c r="L78" s="331">
        <v>94.651924225000016</v>
      </c>
      <c r="M78" s="331">
        <v>85.066999999999993</v>
      </c>
      <c r="N78" s="331">
        <v>5.333333333333333</v>
      </c>
      <c r="O78" s="340">
        <v>1.1126750000000003</v>
      </c>
      <c r="P78" s="331">
        <v>95.433022075000025</v>
      </c>
      <c r="Q78" s="331">
        <v>85.769000000000005</v>
      </c>
      <c r="R78" s="331">
        <v>9.5833333333333321</v>
      </c>
      <c r="S78" s="340">
        <v>1.1126750000000003</v>
      </c>
      <c r="T78" s="331">
        <v>304.9341471250001</v>
      </c>
      <c r="U78" s="331">
        <v>274.05500000000001</v>
      </c>
      <c r="V78" s="331">
        <v>48.166666666666664</v>
      </c>
      <c r="W78" s="340">
        <v>1.1126750000000003</v>
      </c>
      <c r="X78" s="242" t="s">
        <v>514</v>
      </c>
      <c r="Y78" s="427">
        <v>12</v>
      </c>
      <c r="Z78" t="s">
        <v>284</v>
      </c>
    </row>
    <row r="79" spans="1:27" x14ac:dyDescent="0.3">
      <c r="A79" t="s">
        <v>1120</v>
      </c>
      <c r="B79" s="125">
        <v>331680</v>
      </c>
      <c r="C79" s="125">
        <v>169</v>
      </c>
      <c r="D79" s="21" t="s">
        <v>102</v>
      </c>
      <c r="E79" s="21" t="s">
        <v>147</v>
      </c>
      <c r="F79" s="21" t="s">
        <v>659</v>
      </c>
      <c r="G79" s="24" t="s">
        <v>5</v>
      </c>
      <c r="H79" s="331">
        <v>398.20435996666669</v>
      </c>
      <c r="I79" s="331">
        <v>772.06299999999999</v>
      </c>
      <c r="J79" s="331">
        <v>139.25</v>
      </c>
      <c r="K79" s="340">
        <v>0.51576666666666671</v>
      </c>
      <c r="L79" s="331">
        <v>96.241544233333329</v>
      </c>
      <c r="M79" s="331">
        <v>186.59899999999999</v>
      </c>
      <c r="N79" s="331">
        <v>10</v>
      </c>
      <c r="O79" s="340">
        <v>0.51576666666666671</v>
      </c>
      <c r="P79" s="331">
        <v>321.9343326</v>
      </c>
      <c r="Q79" s="331">
        <v>624.18599999999992</v>
      </c>
      <c r="R79" s="331">
        <v>39.166666666666671</v>
      </c>
      <c r="S79" s="340">
        <v>0.51576666666666671</v>
      </c>
      <c r="T79" s="331">
        <v>816.38023680000003</v>
      </c>
      <c r="U79" s="331">
        <v>1582.848</v>
      </c>
      <c r="V79" s="331">
        <v>188.41666666666669</v>
      </c>
      <c r="W79" s="340">
        <v>0.51576666666666671</v>
      </c>
      <c r="X79" s="242" t="s">
        <v>514</v>
      </c>
      <c r="Y79" s="427">
        <v>12</v>
      </c>
      <c r="Z79" t="s">
        <v>147</v>
      </c>
    </row>
    <row r="80" spans="1:27" x14ac:dyDescent="0.3">
      <c r="A80" t="s">
        <v>1219</v>
      </c>
      <c r="B80" s="125">
        <v>332570</v>
      </c>
      <c r="C80" s="125">
        <v>709</v>
      </c>
      <c r="D80" s="21" t="s">
        <v>346</v>
      </c>
      <c r="E80" s="21" t="s">
        <v>347</v>
      </c>
      <c r="F80" s="21" t="s">
        <v>954</v>
      </c>
      <c r="G80" s="24" t="s">
        <v>14</v>
      </c>
      <c r="H80" s="216"/>
      <c r="I80" s="331"/>
      <c r="J80" s="331"/>
      <c r="K80" s="340"/>
      <c r="L80" s="242"/>
      <c r="M80" s="242"/>
      <c r="N80" s="242"/>
      <c r="O80" s="340"/>
      <c r="P80" s="331">
        <v>0</v>
      </c>
      <c r="Q80" s="242"/>
      <c r="R80" s="242"/>
      <c r="S80" s="340"/>
      <c r="T80" s="242"/>
      <c r="U80" s="242"/>
      <c r="V80" s="242"/>
      <c r="W80" s="341"/>
      <c r="X80" s="242"/>
      <c r="Y80" s="427"/>
      <c r="Z80" t="s">
        <v>347</v>
      </c>
      <c r="AA80" t="s">
        <v>2126</v>
      </c>
    </row>
    <row r="81" spans="1:27" x14ac:dyDescent="0.3">
      <c r="A81" t="s">
        <v>1188</v>
      </c>
      <c r="B81" s="125">
        <v>332270</v>
      </c>
      <c r="C81" s="125">
        <v>343</v>
      </c>
      <c r="D81" s="21" t="s">
        <v>280</v>
      </c>
      <c r="E81" s="21" t="s">
        <v>285</v>
      </c>
      <c r="F81" s="21" t="s">
        <v>887</v>
      </c>
      <c r="G81" s="24" t="s">
        <v>9</v>
      </c>
      <c r="H81" s="331">
        <v>46.931460600000001</v>
      </c>
      <c r="I81" s="331">
        <v>42.177999999999997</v>
      </c>
      <c r="J81" s="331">
        <v>16.416666666666668</v>
      </c>
      <c r="K81" s="340">
        <v>1.1127</v>
      </c>
      <c r="L81" s="331">
        <v>53.070226500000004</v>
      </c>
      <c r="M81" s="331">
        <v>47.695</v>
      </c>
      <c r="N81" s="331">
        <v>4.666666666666667</v>
      </c>
      <c r="O81" s="340">
        <v>1.1127</v>
      </c>
      <c r="P81" s="331">
        <v>27.5293107</v>
      </c>
      <c r="Q81" s="331">
        <v>24.741</v>
      </c>
      <c r="R81" s="331">
        <v>5.333333333333333</v>
      </c>
      <c r="S81" s="340">
        <v>1.1127</v>
      </c>
      <c r="T81" s="331">
        <v>127.53099780000001</v>
      </c>
      <c r="U81" s="331">
        <v>114.614</v>
      </c>
      <c r="V81" s="331">
        <v>26.416666666666668</v>
      </c>
      <c r="W81" s="340">
        <v>1.1127</v>
      </c>
      <c r="X81" s="242" t="s">
        <v>514</v>
      </c>
      <c r="Y81" s="427">
        <v>12</v>
      </c>
      <c r="Z81" t="s">
        <v>285</v>
      </c>
    </row>
    <row r="82" spans="1:27" x14ac:dyDescent="0.3">
      <c r="A82" t="s">
        <v>1042</v>
      </c>
      <c r="B82" s="125">
        <v>331050</v>
      </c>
      <c r="C82" s="125">
        <v>2</v>
      </c>
      <c r="D82" s="21" t="s">
        <v>79</v>
      </c>
      <c r="E82" s="21" t="s">
        <v>591</v>
      </c>
      <c r="F82" s="21" t="s">
        <v>590</v>
      </c>
      <c r="G82" s="24" t="s">
        <v>14</v>
      </c>
      <c r="H82" s="331">
        <v>191.05914216666665</v>
      </c>
      <c r="I82" s="331">
        <v>216.69200000000001</v>
      </c>
      <c r="J82" s="331">
        <v>67.75</v>
      </c>
      <c r="K82" s="340">
        <v>0.88170833333333321</v>
      </c>
      <c r="L82" s="331">
        <v>35.300956541666658</v>
      </c>
      <c r="M82" s="331">
        <v>40.036999999999999</v>
      </c>
      <c r="N82" s="331">
        <v>18</v>
      </c>
      <c r="O82" s="340">
        <v>0.88170833333333309</v>
      </c>
      <c r="P82" s="331">
        <v>300.56290862499998</v>
      </c>
      <c r="Q82" s="331">
        <v>340.887</v>
      </c>
      <c r="R82" s="331">
        <v>15.583333333333334</v>
      </c>
      <c r="S82" s="340">
        <v>0.88170833333333332</v>
      </c>
      <c r="T82" s="331">
        <v>526.9230073333332</v>
      </c>
      <c r="U82" s="331">
        <v>597.61599999999999</v>
      </c>
      <c r="V82" s="331">
        <v>101.33333333333334</v>
      </c>
      <c r="W82" s="340">
        <v>0.88170833333333309</v>
      </c>
      <c r="X82" s="242" t="s">
        <v>514</v>
      </c>
      <c r="Y82" s="427">
        <v>12</v>
      </c>
      <c r="Z82" t="s">
        <v>591</v>
      </c>
    </row>
    <row r="83" spans="1:27" x14ac:dyDescent="0.3">
      <c r="A83" t="s">
        <v>1220</v>
      </c>
      <c r="B83" s="125">
        <v>332580</v>
      </c>
      <c r="C83" s="125">
        <v>394</v>
      </c>
      <c r="D83" s="21" t="s">
        <v>348</v>
      </c>
      <c r="E83" s="21" t="s">
        <v>349</v>
      </c>
      <c r="F83" s="21" t="s">
        <v>956</v>
      </c>
      <c r="G83" s="24" t="s">
        <v>14</v>
      </c>
      <c r="H83" s="331">
        <v>23.532040000000006</v>
      </c>
      <c r="I83" s="331">
        <v>22.02</v>
      </c>
      <c r="J83" s="331">
        <v>34</v>
      </c>
      <c r="K83" s="340">
        <v>1.0686666666666669</v>
      </c>
      <c r="L83" s="331">
        <v>18.622585333333337</v>
      </c>
      <c r="M83" s="331">
        <v>17.425999999999998</v>
      </c>
      <c r="N83" s="331">
        <v>5</v>
      </c>
      <c r="O83" s="340">
        <v>1.0686666666666669</v>
      </c>
      <c r="P83" s="331">
        <v>15.171860666666669</v>
      </c>
      <c r="Q83" s="331">
        <v>14.196999999999999</v>
      </c>
      <c r="R83" s="331">
        <v>13.333333333333334</v>
      </c>
      <c r="S83" s="340">
        <v>1.0686666666666669</v>
      </c>
      <c r="T83" s="331">
        <v>57.32648600000001</v>
      </c>
      <c r="U83" s="331">
        <v>53.643000000000001</v>
      </c>
      <c r="V83" s="331">
        <v>52.333333333333336</v>
      </c>
      <c r="W83" s="340">
        <v>1.0686666666666669</v>
      </c>
      <c r="X83" s="242" t="s">
        <v>514</v>
      </c>
      <c r="Y83" s="427">
        <v>3</v>
      </c>
      <c r="Z83" t="s">
        <v>349</v>
      </c>
    </row>
    <row r="84" spans="1:27" x14ac:dyDescent="0.3">
      <c r="A84" t="s">
        <v>1222</v>
      </c>
      <c r="B84" s="125">
        <v>332600</v>
      </c>
      <c r="C84" s="125">
        <v>92</v>
      </c>
      <c r="D84" s="21" t="s">
        <v>352</v>
      </c>
      <c r="E84" s="21" t="s">
        <v>353</v>
      </c>
      <c r="F84" s="21" t="s">
        <v>960</v>
      </c>
      <c r="G84" s="24" t="s">
        <v>14</v>
      </c>
      <c r="H84" s="331">
        <v>192.69761639166666</v>
      </c>
      <c r="I84" s="331">
        <v>301.14100000000002</v>
      </c>
      <c r="J84" s="331">
        <v>107.08333333333333</v>
      </c>
      <c r="K84" s="340">
        <v>0.63989166666666664</v>
      </c>
      <c r="L84" s="331">
        <v>321.159707825</v>
      </c>
      <c r="M84" s="331">
        <v>501.89699999999999</v>
      </c>
      <c r="N84" s="331">
        <v>7</v>
      </c>
      <c r="O84" s="340">
        <v>0.63989166666666664</v>
      </c>
      <c r="P84" s="331">
        <v>216.8285710333333</v>
      </c>
      <c r="Q84" s="331">
        <v>338.85199999999998</v>
      </c>
      <c r="R84" s="331">
        <v>44.166666666666664</v>
      </c>
      <c r="S84" s="340">
        <v>0.63989166666666664</v>
      </c>
      <c r="T84" s="331">
        <v>730.68589525000004</v>
      </c>
      <c r="U84" s="331">
        <v>1141.8900000000001</v>
      </c>
      <c r="V84" s="331">
        <v>158.25</v>
      </c>
      <c r="W84" s="340">
        <v>0.63989166666666664</v>
      </c>
      <c r="X84" s="242" t="s">
        <v>514</v>
      </c>
      <c r="Y84" s="427">
        <v>12</v>
      </c>
      <c r="Z84" t="s">
        <v>353</v>
      </c>
    </row>
    <row r="85" spans="1:27" x14ac:dyDescent="0.3">
      <c r="A85" t="s">
        <v>1223</v>
      </c>
      <c r="B85" s="125">
        <v>332610</v>
      </c>
      <c r="C85" s="125">
        <v>586</v>
      </c>
      <c r="D85" s="21" t="s">
        <v>354</v>
      </c>
      <c r="E85" s="21" t="s">
        <v>355</v>
      </c>
      <c r="F85" s="21" t="s">
        <v>962</v>
      </c>
      <c r="G85" s="24" t="s">
        <v>7</v>
      </c>
      <c r="H85" s="331">
        <v>115.82064</v>
      </c>
      <c r="I85" s="331">
        <v>125.892</v>
      </c>
      <c r="J85" s="331">
        <v>39.083333333333336</v>
      </c>
      <c r="K85" s="340">
        <v>0.92</v>
      </c>
      <c r="L85" s="331">
        <v>45.094720000000002</v>
      </c>
      <c r="M85" s="331">
        <v>49.015999999999998</v>
      </c>
      <c r="N85" s="331">
        <v>5</v>
      </c>
      <c r="O85" s="340">
        <v>0.92</v>
      </c>
      <c r="P85" s="331">
        <v>122.19072000000001</v>
      </c>
      <c r="Q85" s="331">
        <v>132.816</v>
      </c>
      <c r="R85" s="331">
        <v>18.916666666666668</v>
      </c>
      <c r="S85" s="340">
        <v>0.92</v>
      </c>
      <c r="T85" s="331">
        <v>283.10608000000002</v>
      </c>
      <c r="U85" s="331">
        <v>307.72399999999999</v>
      </c>
      <c r="V85" s="331">
        <v>63</v>
      </c>
      <c r="W85" s="340">
        <v>0.92000000000000015</v>
      </c>
      <c r="X85" s="242" t="s">
        <v>514</v>
      </c>
      <c r="Y85" s="427">
        <v>12</v>
      </c>
      <c r="Z85" t="s">
        <v>355</v>
      </c>
    </row>
    <row r="86" spans="1:27" x14ac:dyDescent="0.3">
      <c r="A86" t="s">
        <v>1121</v>
      </c>
      <c r="B86" s="125">
        <v>331685</v>
      </c>
      <c r="C86" s="125">
        <v>61</v>
      </c>
      <c r="D86" s="21" t="s">
        <v>102</v>
      </c>
      <c r="E86" s="21" t="s">
        <v>148</v>
      </c>
      <c r="F86" s="21" t="s">
        <v>697</v>
      </c>
      <c r="G86" s="24" t="s">
        <v>5</v>
      </c>
      <c r="H86" s="331">
        <v>161.26962533333332</v>
      </c>
      <c r="I86" s="331">
        <v>303.37599999999998</v>
      </c>
      <c r="J86" s="331">
        <v>72.833333333333329</v>
      </c>
      <c r="K86" s="340">
        <v>0.5315833333333333</v>
      </c>
      <c r="L86" s="331">
        <v>23.904239333333333</v>
      </c>
      <c r="M86" s="331">
        <v>44.968000000000004</v>
      </c>
      <c r="N86" s="331">
        <v>7</v>
      </c>
      <c r="O86" s="340">
        <v>0.5315833333333333</v>
      </c>
      <c r="P86" s="331">
        <v>238.80583874999999</v>
      </c>
      <c r="Q86" s="331">
        <v>449.23500000000001</v>
      </c>
      <c r="R86" s="331">
        <v>34.25</v>
      </c>
      <c r="S86" s="340">
        <v>0.5315833333333333</v>
      </c>
      <c r="T86" s="331">
        <v>423.97970341666661</v>
      </c>
      <c r="U86" s="331">
        <v>797.57899999999995</v>
      </c>
      <c r="V86" s="331">
        <v>114.08333333333333</v>
      </c>
      <c r="W86" s="340">
        <v>0.5315833333333333</v>
      </c>
      <c r="X86" s="242" t="s">
        <v>514</v>
      </c>
      <c r="Y86" s="427">
        <v>12</v>
      </c>
      <c r="Z86" t="s">
        <v>148</v>
      </c>
    </row>
    <row r="87" spans="1:27" x14ac:dyDescent="0.3">
      <c r="A87" t="s">
        <v>1227</v>
      </c>
      <c r="B87" s="125">
        <v>332630</v>
      </c>
      <c r="C87" s="125">
        <v>363</v>
      </c>
      <c r="D87" s="21" t="s">
        <v>362</v>
      </c>
      <c r="E87" s="21" t="s">
        <v>363</v>
      </c>
      <c r="F87" s="21" t="s">
        <v>977</v>
      </c>
      <c r="G87" s="24" t="s">
        <v>13</v>
      </c>
      <c r="H87" s="331">
        <v>156.98615999999998</v>
      </c>
      <c r="I87" s="331">
        <v>266.83199999999999</v>
      </c>
      <c r="J87" s="331">
        <v>125.08333333333333</v>
      </c>
      <c r="K87" s="340">
        <v>0.58833333333333326</v>
      </c>
      <c r="L87" s="331">
        <v>39.998429999999999</v>
      </c>
      <c r="M87" s="331">
        <v>67.986000000000004</v>
      </c>
      <c r="N87" s="331">
        <v>14.666666666666666</v>
      </c>
      <c r="O87" s="340">
        <v>0.58833333333333326</v>
      </c>
      <c r="P87" s="331">
        <v>15.509643333333333</v>
      </c>
      <c r="Q87" s="331">
        <v>26.362000000000002</v>
      </c>
      <c r="R87" s="331">
        <v>28.916666666666668</v>
      </c>
      <c r="S87" s="340">
        <v>0.58833333333333326</v>
      </c>
      <c r="T87" s="331">
        <v>212.49423333333331</v>
      </c>
      <c r="U87" s="331">
        <v>361.18</v>
      </c>
      <c r="V87" s="331">
        <v>168.66666666666666</v>
      </c>
      <c r="W87" s="340">
        <v>0.58833333333333326</v>
      </c>
      <c r="X87" s="242" t="s">
        <v>514</v>
      </c>
      <c r="Y87" s="427">
        <v>12</v>
      </c>
      <c r="Z87" t="s">
        <v>363</v>
      </c>
    </row>
    <row r="88" spans="1:27" x14ac:dyDescent="0.3">
      <c r="A88" t="s">
        <v>1062</v>
      </c>
      <c r="B88" s="125">
        <v>331200</v>
      </c>
      <c r="C88" s="125">
        <v>2</v>
      </c>
      <c r="D88" s="21" t="s">
        <v>79</v>
      </c>
      <c r="E88" s="21" t="s">
        <v>393</v>
      </c>
      <c r="F88" s="21" t="s">
        <v>587</v>
      </c>
      <c r="G88" s="24" t="s">
        <v>14</v>
      </c>
      <c r="H88" s="331">
        <v>79.271322900000015</v>
      </c>
      <c r="I88" s="331">
        <v>178.268</v>
      </c>
      <c r="J88" s="331">
        <v>47.916666666666664</v>
      </c>
      <c r="K88" s="340">
        <v>0.4446750000000001</v>
      </c>
      <c r="L88" s="331">
        <v>32.049505950000004</v>
      </c>
      <c r="M88" s="331">
        <v>72.073999999999998</v>
      </c>
      <c r="N88" s="331">
        <v>5</v>
      </c>
      <c r="O88" s="340">
        <v>0.44467500000000004</v>
      </c>
      <c r="P88" s="331">
        <v>68.066846925000007</v>
      </c>
      <c r="Q88" s="331">
        <v>153.071</v>
      </c>
      <c r="R88" s="331">
        <v>9.5</v>
      </c>
      <c r="S88" s="340">
        <v>0.44467500000000004</v>
      </c>
      <c r="T88" s="331">
        <v>179.38767577500005</v>
      </c>
      <c r="U88" s="331">
        <v>403.41300000000001</v>
      </c>
      <c r="V88" s="331">
        <v>62.416666666666664</v>
      </c>
      <c r="W88" s="340">
        <v>0.4446750000000001</v>
      </c>
      <c r="X88" s="242" t="s">
        <v>514</v>
      </c>
      <c r="Y88" s="427">
        <v>12</v>
      </c>
      <c r="Z88" t="s">
        <v>393</v>
      </c>
    </row>
    <row r="89" spans="1:27" x14ac:dyDescent="0.3">
      <c r="A89" t="s">
        <v>1063</v>
      </c>
      <c r="B89" s="125">
        <v>331210</v>
      </c>
      <c r="C89" s="125">
        <v>2</v>
      </c>
      <c r="D89" s="21" t="s">
        <v>79</v>
      </c>
      <c r="E89" s="21" t="s">
        <v>1064</v>
      </c>
      <c r="F89" s="21" t="s">
        <v>563</v>
      </c>
      <c r="G89" s="24" t="s">
        <v>13</v>
      </c>
      <c r="H89" s="331">
        <v>471.79037026666663</v>
      </c>
      <c r="I89" s="331">
        <v>1605.7760000000001</v>
      </c>
      <c r="J89" s="331">
        <v>324.25</v>
      </c>
      <c r="K89" s="340">
        <v>0.29380833333333328</v>
      </c>
      <c r="L89" s="331">
        <v>258.2369584166666</v>
      </c>
      <c r="M89" s="331">
        <v>878.93</v>
      </c>
      <c r="N89" s="331">
        <v>30.083333333333332</v>
      </c>
      <c r="O89" s="340">
        <v>0.29380833333333328</v>
      </c>
      <c r="P89" s="331">
        <v>251.97854710833329</v>
      </c>
      <c r="Q89" s="331">
        <v>857.62900000000002</v>
      </c>
      <c r="R89" s="331">
        <v>150.66666666666666</v>
      </c>
      <c r="S89" s="340">
        <v>0.29380833333333328</v>
      </c>
      <c r="T89" s="331">
        <v>982.00587579166654</v>
      </c>
      <c r="U89" s="331">
        <v>3342.335</v>
      </c>
      <c r="V89" s="331">
        <v>505</v>
      </c>
      <c r="W89" s="340">
        <v>0.29380833333333328</v>
      </c>
      <c r="X89" s="242" t="s">
        <v>514</v>
      </c>
      <c r="Y89" s="427">
        <v>12</v>
      </c>
      <c r="Z89" t="s">
        <v>1064</v>
      </c>
    </row>
    <row r="90" spans="1:27" x14ac:dyDescent="0.3">
      <c r="A90" t="s">
        <v>1122</v>
      </c>
      <c r="B90" s="125">
        <v>331690</v>
      </c>
      <c r="C90" s="125">
        <v>169</v>
      </c>
      <c r="D90" s="21" t="s">
        <v>102</v>
      </c>
      <c r="E90" s="21" t="s">
        <v>149</v>
      </c>
      <c r="F90" s="21" t="s">
        <v>661</v>
      </c>
      <c r="G90" s="24" t="s">
        <v>6</v>
      </c>
      <c r="H90" s="331">
        <v>622.60384724999994</v>
      </c>
      <c r="I90" s="331">
        <v>1183.5450000000001</v>
      </c>
      <c r="J90" s="331">
        <v>214.08333333333334</v>
      </c>
      <c r="K90" s="340">
        <v>0.52604999999999991</v>
      </c>
      <c r="L90" s="331">
        <v>276.85748474999991</v>
      </c>
      <c r="M90" s="331">
        <v>526.29499999999996</v>
      </c>
      <c r="N90" s="331">
        <v>19</v>
      </c>
      <c r="O90" s="340">
        <v>0.52604999999999991</v>
      </c>
      <c r="P90" s="331">
        <v>751.45453424999994</v>
      </c>
      <c r="Q90" s="331">
        <v>1428.4850000000001</v>
      </c>
      <c r="R90" s="331">
        <v>76</v>
      </c>
      <c r="S90" s="340">
        <v>0.52604999999999991</v>
      </c>
      <c r="T90" s="331">
        <v>1650.9158662499999</v>
      </c>
      <c r="U90" s="331">
        <v>3138.3250000000003</v>
      </c>
      <c r="V90" s="331">
        <v>309.08333333333337</v>
      </c>
      <c r="W90" s="340">
        <v>0.52604999999999991</v>
      </c>
      <c r="X90" s="242" t="s">
        <v>514</v>
      </c>
      <c r="Y90" s="427">
        <v>12</v>
      </c>
      <c r="Z90" t="s">
        <v>149</v>
      </c>
    </row>
    <row r="91" spans="1:27" x14ac:dyDescent="0.3">
      <c r="A91" t="s">
        <v>1065</v>
      </c>
      <c r="B91" s="125">
        <v>331220</v>
      </c>
      <c r="C91" s="125">
        <v>2</v>
      </c>
      <c r="D91" s="21" t="s">
        <v>79</v>
      </c>
      <c r="E91" s="21" t="s">
        <v>1066</v>
      </c>
      <c r="F91" s="21" t="s">
        <v>587</v>
      </c>
      <c r="G91" s="24" t="s">
        <v>14</v>
      </c>
      <c r="H91" s="331">
        <v>1855.311994966667</v>
      </c>
      <c r="I91" s="331">
        <v>4172.4440000000004</v>
      </c>
      <c r="J91" s="331">
        <v>781.41666666666663</v>
      </c>
      <c r="K91" s="340">
        <v>0.44465833333333338</v>
      </c>
      <c r="L91" s="331">
        <v>1309.9189841666669</v>
      </c>
      <c r="M91" s="331">
        <v>2945.9</v>
      </c>
      <c r="N91" s="331">
        <v>33</v>
      </c>
      <c r="O91" s="340">
        <v>0.44465833333333338</v>
      </c>
      <c r="P91" s="331">
        <v>625.1331450583333</v>
      </c>
      <c r="Q91" s="331">
        <v>1405.8729999999998</v>
      </c>
      <c r="R91" s="331">
        <v>180.25</v>
      </c>
      <c r="S91" s="340">
        <v>0.44465833333333338</v>
      </c>
      <c r="T91" s="331">
        <v>3790.3641241916671</v>
      </c>
      <c r="U91" s="331">
        <v>8524.2170000000006</v>
      </c>
      <c r="V91" s="331">
        <v>994.66666666666663</v>
      </c>
      <c r="W91" s="340">
        <v>0.44465833333333338</v>
      </c>
      <c r="X91" s="242" t="s">
        <v>514</v>
      </c>
      <c r="Y91" s="427">
        <v>12</v>
      </c>
      <c r="Z91" t="s">
        <v>1066</v>
      </c>
    </row>
    <row r="92" spans="1:27" x14ac:dyDescent="0.3">
      <c r="A92" t="s">
        <v>1123</v>
      </c>
      <c r="B92" s="125">
        <v>331700</v>
      </c>
      <c r="C92" s="125">
        <v>169</v>
      </c>
      <c r="D92" s="21" t="s">
        <v>102</v>
      </c>
      <c r="E92" s="21" t="s">
        <v>150</v>
      </c>
      <c r="F92" s="21" t="s">
        <v>663</v>
      </c>
      <c r="G92" s="24" t="s">
        <v>9</v>
      </c>
      <c r="H92" s="331">
        <v>428.3559567916667</v>
      </c>
      <c r="I92" s="331">
        <v>818.971</v>
      </c>
      <c r="J92" s="331">
        <v>130.83333333333334</v>
      </c>
      <c r="K92" s="340">
        <v>0.52304166666666674</v>
      </c>
      <c r="L92" s="331">
        <v>32.822433708333335</v>
      </c>
      <c r="M92" s="331">
        <v>62.753</v>
      </c>
      <c r="N92" s="331">
        <v>13</v>
      </c>
      <c r="O92" s="340">
        <v>0.52304166666666674</v>
      </c>
      <c r="P92" s="331">
        <v>428.58871033333344</v>
      </c>
      <c r="Q92" s="331">
        <v>819.41600000000005</v>
      </c>
      <c r="R92" s="331">
        <v>36.166666666666671</v>
      </c>
      <c r="S92" s="340">
        <v>0.52304166666666674</v>
      </c>
      <c r="T92" s="331">
        <v>889.76710083333353</v>
      </c>
      <c r="U92" s="331">
        <v>1701.14</v>
      </c>
      <c r="V92" s="331">
        <v>180</v>
      </c>
      <c r="W92" s="340">
        <v>0.52304166666666674</v>
      </c>
      <c r="X92" s="242" t="s">
        <v>514</v>
      </c>
      <c r="Y92" s="427">
        <v>12</v>
      </c>
      <c r="Z92" t="s">
        <v>150</v>
      </c>
    </row>
    <row r="93" spans="1:27" x14ac:dyDescent="0.3">
      <c r="A93" t="s">
        <v>1069</v>
      </c>
      <c r="B93" s="125">
        <v>331250</v>
      </c>
      <c r="C93" s="125">
        <v>169</v>
      </c>
      <c r="D93" s="21" t="s">
        <v>102</v>
      </c>
      <c r="E93" s="21" t="s">
        <v>104</v>
      </c>
      <c r="F93" s="21" t="s">
        <v>605</v>
      </c>
      <c r="G93" s="24" t="s">
        <v>11</v>
      </c>
      <c r="H93" s="331">
        <v>325.58609799999999</v>
      </c>
      <c r="I93" s="331">
        <v>505.32</v>
      </c>
      <c r="J93" s="331">
        <v>78.083333333333329</v>
      </c>
      <c r="K93" s="340">
        <v>0.64431666666666665</v>
      </c>
      <c r="L93" s="331">
        <v>24.662509050000001</v>
      </c>
      <c r="M93" s="331">
        <v>38.277000000000001</v>
      </c>
      <c r="N93" s="331">
        <v>12.5</v>
      </c>
      <c r="O93" s="340">
        <v>0.64431666666666665</v>
      </c>
      <c r="P93" s="331">
        <v>471.56634789999998</v>
      </c>
      <c r="Q93" s="331">
        <v>731.88599999999997</v>
      </c>
      <c r="R93" s="331">
        <v>21.833333333333336</v>
      </c>
      <c r="S93" s="340">
        <v>0.64431666666666665</v>
      </c>
      <c r="T93" s="331">
        <v>821.8149549499999</v>
      </c>
      <c r="U93" s="331">
        <v>1275.4829999999999</v>
      </c>
      <c r="V93" s="331">
        <v>112.41666666666666</v>
      </c>
      <c r="W93" s="340">
        <v>0.64431666666666665</v>
      </c>
      <c r="X93" s="242" t="s">
        <v>514</v>
      </c>
      <c r="Y93" s="427">
        <v>12</v>
      </c>
      <c r="Z93" t="s">
        <v>104</v>
      </c>
    </row>
    <row r="94" spans="1:27" x14ac:dyDescent="0.3">
      <c r="A94" t="s">
        <v>1228</v>
      </c>
      <c r="B94" s="125">
        <v>332710</v>
      </c>
      <c r="C94" s="125">
        <v>664</v>
      </c>
      <c r="D94" s="21" t="s">
        <v>364</v>
      </c>
      <c r="E94" s="21" t="s">
        <v>365</v>
      </c>
      <c r="F94" s="21" t="s">
        <v>982</v>
      </c>
      <c r="G94" s="24" t="s">
        <v>9</v>
      </c>
      <c r="H94" s="331"/>
      <c r="I94" s="331"/>
      <c r="J94" s="331"/>
      <c r="K94" s="340"/>
      <c r="L94" s="331"/>
      <c r="M94" s="331"/>
      <c r="N94" s="331"/>
      <c r="O94" s="340"/>
      <c r="P94" s="331">
        <v>0</v>
      </c>
      <c r="Q94" s="331"/>
      <c r="R94" s="331"/>
      <c r="S94" s="340"/>
      <c r="T94" s="331"/>
      <c r="U94" s="331"/>
      <c r="V94" s="331"/>
      <c r="W94" s="340"/>
      <c r="X94" s="242"/>
      <c r="Y94" s="427"/>
      <c r="Z94" t="s">
        <v>365</v>
      </c>
      <c r="AA94" t="s">
        <v>2126</v>
      </c>
    </row>
    <row r="95" spans="1:27" x14ac:dyDescent="0.3">
      <c r="A95" t="s">
        <v>1229</v>
      </c>
      <c r="B95" s="125">
        <v>332720</v>
      </c>
      <c r="C95" s="125">
        <v>344</v>
      </c>
      <c r="D95" s="21" t="s">
        <v>366</v>
      </c>
      <c r="E95" s="21" t="s">
        <v>367</v>
      </c>
      <c r="F95" s="21" t="s">
        <v>984</v>
      </c>
      <c r="G95" s="24" t="s">
        <v>9</v>
      </c>
      <c r="H95" s="331">
        <v>379.64940000000007</v>
      </c>
      <c r="I95" s="331">
        <v>584.07600000000002</v>
      </c>
      <c r="J95" s="331">
        <v>122.16666666666667</v>
      </c>
      <c r="K95" s="340">
        <v>0.65000000000000013</v>
      </c>
      <c r="L95" s="331">
        <v>311.31555000000009</v>
      </c>
      <c r="M95" s="331">
        <v>478.947</v>
      </c>
      <c r="N95" s="331">
        <v>6</v>
      </c>
      <c r="O95" s="340">
        <v>0.65000000000000013</v>
      </c>
      <c r="P95" s="331">
        <v>36.518950000000011</v>
      </c>
      <c r="Q95" s="331">
        <v>56.183</v>
      </c>
      <c r="R95" s="331">
        <v>27.666666666666668</v>
      </c>
      <c r="S95" s="340">
        <v>0.65000000000000024</v>
      </c>
      <c r="T95" s="331">
        <v>727.48390000000029</v>
      </c>
      <c r="U95" s="331">
        <v>1119.2060000000001</v>
      </c>
      <c r="V95" s="331">
        <v>155.83333333333334</v>
      </c>
      <c r="W95" s="340">
        <v>0.65000000000000013</v>
      </c>
      <c r="X95" s="242" t="s">
        <v>514</v>
      </c>
      <c r="Y95" s="427">
        <v>12</v>
      </c>
      <c r="Z95" t="s">
        <v>367</v>
      </c>
    </row>
    <row r="96" spans="1:27" x14ac:dyDescent="0.3">
      <c r="A96" t="s">
        <v>1124</v>
      </c>
      <c r="B96" s="125">
        <v>331710</v>
      </c>
      <c r="C96" s="125">
        <v>169</v>
      </c>
      <c r="D96" s="21" t="s">
        <v>102</v>
      </c>
      <c r="E96" s="21" t="s">
        <v>151</v>
      </c>
      <c r="F96" s="21" t="s">
        <v>663</v>
      </c>
      <c r="G96" s="24" t="s">
        <v>9</v>
      </c>
      <c r="H96" s="331">
        <v>217.16846912500003</v>
      </c>
      <c r="I96" s="331">
        <v>415.20299999999997</v>
      </c>
      <c r="J96" s="331">
        <v>92</v>
      </c>
      <c r="K96" s="340">
        <v>0.52304166666666674</v>
      </c>
      <c r="L96" s="331">
        <v>0</v>
      </c>
      <c r="M96" s="331">
        <v>0</v>
      </c>
      <c r="N96" s="331">
        <v>9</v>
      </c>
      <c r="O96" s="340"/>
      <c r="P96" s="331">
        <v>319.54184541666672</v>
      </c>
      <c r="Q96" s="331">
        <v>610.93000000000006</v>
      </c>
      <c r="R96" s="331">
        <v>27.666666666666664</v>
      </c>
      <c r="S96" s="340">
        <v>0.52304166666666674</v>
      </c>
      <c r="T96" s="331">
        <v>536.71031454166678</v>
      </c>
      <c r="U96" s="331">
        <v>1026.133</v>
      </c>
      <c r="V96" s="331">
        <v>128.66666666666666</v>
      </c>
      <c r="W96" s="340">
        <v>0.52304166666666674</v>
      </c>
      <c r="X96" s="242" t="s">
        <v>514</v>
      </c>
      <c r="Y96" s="427">
        <v>12</v>
      </c>
      <c r="Z96" t="s">
        <v>151</v>
      </c>
    </row>
    <row r="97" spans="1:27" x14ac:dyDescent="0.3">
      <c r="A97" t="s">
        <v>1230</v>
      </c>
      <c r="B97" s="125">
        <v>332730</v>
      </c>
      <c r="C97" s="125">
        <v>729</v>
      </c>
      <c r="D97" s="21" t="s">
        <v>368</v>
      </c>
      <c r="E97" s="21" t="s">
        <v>369</v>
      </c>
      <c r="F97" s="21" t="s">
        <v>986</v>
      </c>
      <c r="G97" s="24" t="s">
        <v>6</v>
      </c>
      <c r="H97" s="331">
        <v>35.162568</v>
      </c>
      <c r="I97" s="331">
        <v>69.766999999999996</v>
      </c>
      <c r="J97" s="331">
        <v>35.666666666666664</v>
      </c>
      <c r="K97" s="340">
        <v>0.504</v>
      </c>
      <c r="L97" s="331">
        <v>28.802087999999998</v>
      </c>
      <c r="M97" s="331">
        <v>57.146999999999998</v>
      </c>
      <c r="N97" s="331">
        <v>6</v>
      </c>
      <c r="O97" s="340">
        <v>0.504</v>
      </c>
      <c r="P97" s="331">
        <v>10.620288</v>
      </c>
      <c r="Q97" s="331">
        <v>21.071999999999999</v>
      </c>
      <c r="R97" s="331">
        <v>8</v>
      </c>
      <c r="S97" s="340">
        <v>0.504</v>
      </c>
      <c r="T97" s="331">
        <v>74.584943999999993</v>
      </c>
      <c r="U97" s="331">
        <v>147.98599999999999</v>
      </c>
      <c r="V97" s="331">
        <v>49.666666666666664</v>
      </c>
      <c r="W97" s="340">
        <v>0.504</v>
      </c>
      <c r="X97" s="242" t="s">
        <v>514</v>
      </c>
      <c r="Y97" s="427">
        <v>6</v>
      </c>
      <c r="Z97" t="s">
        <v>369</v>
      </c>
    </row>
    <row r="98" spans="1:27" x14ac:dyDescent="0.3">
      <c r="A98" t="s">
        <v>1232</v>
      </c>
      <c r="B98" s="125">
        <v>332850</v>
      </c>
      <c r="C98" s="125">
        <v>741</v>
      </c>
      <c r="D98" s="21" t="s">
        <v>372</v>
      </c>
      <c r="E98" s="21" t="s">
        <v>373</v>
      </c>
      <c r="F98" s="21" t="s">
        <v>993</v>
      </c>
      <c r="G98" s="24" t="s">
        <v>5</v>
      </c>
      <c r="H98" s="331">
        <v>606.69862999166651</v>
      </c>
      <c r="I98" s="331">
        <v>1355.423</v>
      </c>
      <c r="J98" s="331">
        <v>273.08333333333331</v>
      </c>
      <c r="K98" s="340">
        <v>0.44760833333333322</v>
      </c>
      <c r="L98" s="331">
        <v>818.38335342499977</v>
      </c>
      <c r="M98" s="331">
        <v>1828.347</v>
      </c>
      <c r="N98" s="331">
        <v>21.75</v>
      </c>
      <c r="O98" s="340">
        <v>0.44760833333333322</v>
      </c>
      <c r="P98" s="331">
        <v>319.10132365833329</v>
      </c>
      <c r="Q98" s="331">
        <v>712.90300000000002</v>
      </c>
      <c r="R98" s="331">
        <v>87.75</v>
      </c>
      <c r="S98" s="340">
        <v>0.44760833333333327</v>
      </c>
      <c r="T98" s="331">
        <v>1744.1833070749994</v>
      </c>
      <c r="U98" s="331">
        <v>3896.6729999999998</v>
      </c>
      <c r="V98" s="331">
        <v>382.58333333333331</v>
      </c>
      <c r="W98" s="340">
        <v>0.44760833333333322</v>
      </c>
      <c r="X98" s="242" t="s">
        <v>514</v>
      </c>
      <c r="Y98" s="427">
        <v>12</v>
      </c>
      <c r="Z98" t="s">
        <v>373</v>
      </c>
    </row>
    <row r="99" spans="1:27" x14ac:dyDescent="0.3">
      <c r="A99" t="s">
        <v>1233</v>
      </c>
      <c r="B99" s="125">
        <v>332860</v>
      </c>
      <c r="C99" s="125">
        <v>106</v>
      </c>
      <c r="D99" s="21" t="s">
        <v>374</v>
      </c>
      <c r="E99" s="21" t="s">
        <v>407</v>
      </c>
      <c r="F99" s="21" t="s">
        <v>995</v>
      </c>
      <c r="G99" s="24" t="s">
        <v>4</v>
      </c>
      <c r="H99" s="331">
        <v>1659.9189944833331</v>
      </c>
      <c r="I99" s="331">
        <v>3959.5729999999999</v>
      </c>
      <c r="J99" s="331">
        <v>778.58333333333337</v>
      </c>
      <c r="K99" s="340">
        <v>0.41921666666666663</v>
      </c>
      <c r="L99" s="331">
        <v>15776.606774449998</v>
      </c>
      <c r="M99" s="331">
        <v>37633.538999999997</v>
      </c>
      <c r="N99" s="331">
        <v>57.25</v>
      </c>
      <c r="O99" s="340">
        <v>0.41921666666666663</v>
      </c>
      <c r="P99" s="331">
        <v>1521.1385746333331</v>
      </c>
      <c r="Q99" s="331">
        <v>3628.5259999999998</v>
      </c>
      <c r="R99" s="331">
        <v>195.75</v>
      </c>
      <c r="S99" s="340">
        <v>0.41921666666666663</v>
      </c>
      <c r="T99" s="331">
        <v>18957.664343566663</v>
      </c>
      <c r="U99" s="331">
        <v>45221.637999999992</v>
      </c>
      <c r="V99" s="331">
        <v>1031.5833333333335</v>
      </c>
      <c r="W99" s="340">
        <v>0.41921666666666668</v>
      </c>
      <c r="X99" s="242" t="s">
        <v>514</v>
      </c>
      <c r="Y99" s="427">
        <v>12</v>
      </c>
      <c r="Z99" t="s">
        <v>407</v>
      </c>
    </row>
    <row r="100" spans="1:27" x14ac:dyDescent="0.3">
      <c r="A100" t="s">
        <v>1235</v>
      </c>
      <c r="B100" s="125">
        <v>332880</v>
      </c>
      <c r="C100" s="125">
        <v>663</v>
      </c>
      <c r="D100" s="21" t="s">
        <v>377</v>
      </c>
      <c r="E100" s="21" t="s">
        <v>378</v>
      </c>
      <c r="F100" s="21" t="s">
        <v>1006</v>
      </c>
      <c r="G100" s="24" t="s">
        <v>14</v>
      </c>
      <c r="H100" s="331">
        <v>117.3681</v>
      </c>
      <c r="I100" s="331">
        <v>130.40899999999999</v>
      </c>
      <c r="J100" s="331">
        <v>80</v>
      </c>
      <c r="K100" s="340">
        <v>0.9</v>
      </c>
      <c r="L100" s="331">
        <v>49.651200000000003</v>
      </c>
      <c r="M100" s="331">
        <v>55.167999999999999</v>
      </c>
      <c r="N100" s="331">
        <v>9</v>
      </c>
      <c r="O100" s="340">
        <v>0.9</v>
      </c>
      <c r="P100" s="331">
        <v>89.891099999999994</v>
      </c>
      <c r="Q100" s="331">
        <v>99.878999999999991</v>
      </c>
      <c r="R100" s="331">
        <v>12</v>
      </c>
      <c r="S100" s="340">
        <v>0.9</v>
      </c>
      <c r="T100" s="331">
        <v>256.91040000000004</v>
      </c>
      <c r="U100" s="331">
        <v>285.45600000000002</v>
      </c>
      <c r="V100" s="331">
        <v>101</v>
      </c>
      <c r="W100" s="340">
        <v>0.90000000000000013</v>
      </c>
      <c r="X100" s="242" t="s">
        <v>514</v>
      </c>
      <c r="Y100" s="427">
        <v>6</v>
      </c>
      <c r="Z100" t="s">
        <v>378</v>
      </c>
    </row>
    <row r="101" spans="1:27" x14ac:dyDescent="0.3">
      <c r="A101" t="s">
        <v>1203</v>
      </c>
      <c r="B101" s="125">
        <v>332410</v>
      </c>
      <c r="C101" s="125">
        <v>254</v>
      </c>
      <c r="D101" s="21" t="s">
        <v>302</v>
      </c>
      <c r="E101" s="21" t="s">
        <v>309</v>
      </c>
      <c r="F101" s="21" t="s">
        <v>916</v>
      </c>
      <c r="G101" s="24" t="s">
        <v>10</v>
      </c>
      <c r="H101" s="331">
        <v>210.79214999999994</v>
      </c>
      <c r="I101" s="331">
        <v>1405.2809999999999</v>
      </c>
      <c r="J101" s="331">
        <v>151.5</v>
      </c>
      <c r="K101" s="340">
        <v>0.14999999999999997</v>
      </c>
      <c r="L101" s="331">
        <v>673.14224999999976</v>
      </c>
      <c r="M101" s="331">
        <v>4487.6149999999998</v>
      </c>
      <c r="N101" s="331">
        <v>3</v>
      </c>
      <c r="O101" s="340">
        <v>0.14999999999999997</v>
      </c>
      <c r="P101" s="331">
        <v>22.128599999999995</v>
      </c>
      <c r="Q101" s="331">
        <v>147.524</v>
      </c>
      <c r="R101" s="331">
        <v>73.666666666666671</v>
      </c>
      <c r="S101" s="340">
        <v>0.14999999999999997</v>
      </c>
      <c r="T101" s="331">
        <v>906.06299999999976</v>
      </c>
      <c r="U101" s="331">
        <v>6040.42</v>
      </c>
      <c r="V101" s="331">
        <v>228.16666666666669</v>
      </c>
      <c r="W101" s="340">
        <v>0.14999999999999997</v>
      </c>
      <c r="X101" s="242" t="s">
        <v>514</v>
      </c>
      <c r="Y101" s="427">
        <v>12</v>
      </c>
      <c r="Z101" t="s">
        <v>309</v>
      </c>
    </row>
    <row r="102" spans="1:27" x14ac:dyDescent="0.3">
      <c r="A102" t="s">
        <v>1125</v>
      </c>
      <c r="B102" s="125">
        <v>331730</v>
      </c>
      <c r="C102" s="125">
        <v>169</v>
      </c>
      <c r="D102" s="21" t="s">
        <v>102</v>
      </c>
      <c r="E102" s="21" t="s">
        <v>152</v>
      </c>
      <c r="F102" s="21" t="s">
        <v>699</v>
      </c>
      <c r="G102" s="24" t="s">
        <v>5</v>
      </c>
      <c r="H102" s="331">
        <v>107.17668307499997</v>
      </c>
      <c r="I102" s="331">
        <v>191.36699999999999</v>
      </c>
      <c r="J102" s="331">
        <v>38.166666666666664</v>
      </c>
      <c r="K102" s="340">
        <v>0.56005833333333321</v>
      </c>
      <c r="L102" s="331">
        <v>24.958439566666662</v>
      </c>
      <c r="M102" s="331">
        <v>44.564</v>
      </c>
      <c r="N102" s="331">
        <v>5</v>
      </c>
      <c r="O102" s="340">
        <v>0.56005833333333321</v>
      </c>
      <c r="P102" s="331">
        <v>208.25545101666663</v>
      </c>
      <c r="Q102" s="331">
        <v>371.846</v>
      </c>
      <c r="R102" s="331">
        <v>25.083333333333336</v>
      </c>
      <c r="S102" s="340">
        <v>0.56005833333333321</v>
      </c>
      <c r="T102" s="331">
        <v>340.39057365833327</v>
      </c>
      <c r="U102" s="331">
        <v>607.77700000000004</v>
      </c>
      <c r="V102" s="331">
        <v>68.25</v>
      </c>
      <c r="W102" s="340">
        <v>0.56005833333333321</v>
      </c>
      <c r="X102" s="242" t="s">
        <v>514</v>
      </c>
      <c r="Y102" s="427">
        <v>12</v>
      </c>
      <c r="Z102" t="s">
        <v>152</v>
      </c>
    </row>
    <row r="103" spans="1:27" x14ac:dyDescent="0.3">
      <c r="A103" t="s">
        <v>1067</v>
      </c>
      <c r="B103" s="125">
        <v>331230</v>
      </c>
      <c r="C103" s="125">
        <v>2</v>
      </c>
      <c r="D103" s="21" t="s">
        <v>79</v>
      </c>
      <c r="E103" s="21" t="s">
        <v>101</v>
      </c>
      <c r="F103" s="21" t="s">
        <v>601</v>
      </c>
      <c r="G103" s="24" t="s">
        <v>13</v>
      </c>
      <c r="H103" s="331">
        <v>91.24047139999999</v>
      </c>
      <c r="I103" s="331">
        <v>310.553</v>
      </c>
      <c r="J103" s="331">
        <v>84.916666666666671</v>
      </c>
      <c r="K103" s="340">
        <v>0.29379999999999995</v>
      </c>
      <c r="L103" s="331">
        <v>28.203624799999993</v>
      </c>
      <c r="M103" s="331">
        <v>95.995999999999995</v>
      </c>
      <c r="N103" s="331">
        <v>2.0833333333333335</v>
      </c>
      <c r="O103" s="340">
        <v>0.29379999999999995</v>
      </c>
      <c r="P103" s="331">
        <v>8.3715371999999988</v>
      </c>
      <c r="Q103" s="331">
        <v>28.494</v>
      </c>
      <c r="R103" s="331">
        <v>18.666666666666668</v>
      </c>
      <c r="S103" s="340">
        <v>0.29379999999999995</v>
      </c>
      <c r="T103" s="331">
        <v>127.81563339999998</v>
      </c>
      <c r="U103" s="331">
        <v>435.04300000000001</v>
      </c>
      <c r="V103" s="331">
        <v>105.66666666666667</v>
      </c>
      <c r="W103" s="340">
        <v>0.29379999999999995</v>
      </c>
      <c r="X103" s="242" t="s">
        <v>514</v>
      </c>
      <c r="Y103" s="427">
        <v>12</v>
      </c>
      <c r="Z103" t="s">
        <v>101</v>
      </c>
    </row>
    <row r="104" spans="1:27" x14ac:dyDescent="0.3">
      <c r="A104" t="s">
        <v>1197</v>
      </c>
      <c r="B104" s="125">
        <v>332350</v>
      </c>
      <c r="C104" s="125">
        <v>254</v>
      </c>
      <c r="D104" s="21" t="s">
        <v>302</v>
      </c>
      <c r="E104" s="21" t="s">
        <v>303</v>
      </c>
      <c r="F104" s="21" t="s">
        <v>904</v>
      </c>
      <c r="G104" s="24" t="s">
        <v>10</v>
      </c>
      <c r="H104" s="331">
        <v>116.80154999999998</v>
      </c>
      <c r="I104" s="331">
        <v>778.67700000000002</v>
      </c>
      <c r="J104" s="331">
        <v>102.41666666666667</v>
      </c>
      <c r="K104" s="340">
        <v>0.14999999999999997</v>
      </c>
      <c r="L104" s="331">
        <v>423.40529999999995</v>
      </c>
      <c r="M104" s="331">
        <v>2822.7020000000002</v>
      </c>
      <c r="N104" s="331">
        <v>2</v>
      </c>
      <c r="O104" s="340">
        <v>0.14999999999999997</v>
      </c>
      <c r="P104" s="331">
        <v>12.022649999999997</v>
      </c>
      <c r="Q104" s="331">
        <v>80.150999999999996</v>
      </c>
      <c r="R104" s="331">
        <v>58.916666666666664</v>
      </c>
      <c r="S104" s="340">
        <v>0.14999999999999997</v>
      </c>
      <c r="T104" s="331">
        <v>552.22949999999992</v>
      </c>
      <c r="U104" s="331">
        <v>3681.53</v>
      </c>
      <c r="V104" s="331">
        <v>163.33333333333334</v>
      </c>
      <c r="W104" s="340">
        <v>0.14999999999999997</v>
      </c>
      <c r="X104" s="242" t="s">
        <v>514</v>
      </c>
      <c r="Y104" s="427">
        <v>12</v>
      </c>
      <c r="Z104" t="s">
        <v>303</v>
      </c>
    </row>
    <row r="105" spans="1:27" x14ac:dyDescent="0.3">
      <c r="A105" t="s">
        <v>1236</v>
      </c>
      <c r="B105" s="125">
        <v>332890</v>
      </c>
      <c r="C105" s="125">
        <v>409</v>
      </c>
      <c r="D105" s="21" t="s">
        <v>379</v>
      </c>
      <c r="E105" s="21" t="s">
        <v>380</v>
      </c>
      <c r="F105" s="21" t="s">
        <v>1011</v>
      </c>
      <c r="G105" s="24" t="s">
        <v>5</v>
      </c>
      <c r="H105" s="331">
        <v>151.46449999999999</v>
      </c>
      <c r="I105" s="331">
        <v>275.39</v>
      </c>
      <c r="J105" s="331">
        <v>67.75</v>
      </c>
      <c r="K105" s="340">
        <v>0.54999999999999993</v>
      </c>
      <c r="L105" s="331">
        <v>184.01569999999998</v>
      </c>
      <c r="M105" s="331">
        <v>334.57400000000001</v>
      </c>
      <c r="N105" s="331">
        <v>8</v>
      </c>
      <c r="O105" s="340">
        <v>0.54999999999999993</v>
      </c>
      <c r="P105" s="331">
        <v>77.780449999999988</v>
      </c>
      <c r="Q105" s="331">
        <v>141.41899999999998</v>
      </c>
      <c r="R105" s="331">
        <v>28.75</v>
      </c>
      <c r="S105" s="340">
        <v>0.54999999999999993</v>
      </c>
      <c r="T105" s="331">
        <v>413.26065</v>
      </c>
      <c r="U105" s="331">
        <v>751.38300000000004</v>
      </c>
      <c r="V105" s="331">
        <v>104.5</v>
      </c>
      <c r="W105" s="340">
        <v>0.54999999999999993</v>
      </c>
      <c r="X105" s="242" t="s">
        <v>514</v>
      </c>
      <c r="Y105" s="427">
        <v>12</v>
      </c>
      <c r="Z105" t="s">
        <v>380</v>
      </c>
    </row>
    <row r="106" spans="1:27" x14ac:dyDescent="0.3">
      <c r="A106" t="s">
        <v>1126</v>
      </c>
      <c r="B106" s="125">
        <v>332900</v>
      </c>
      <c r="C106" s="125">
        <v>53</v>
      </c>
      <c r="D106" s="21" t="s">
        <v>102</v>
      </c>
      <c r="E106" s="21" t="s">
        <v>383</v>
      </c>
      <c r="F106" s="21" t="s">
        <v>667</v>
      </c>
      <c r="G106" s="24" t="s">
        <v>13</v>
      </c>
      <c r="H106" s="331">
        <v>560.13190475833335</v>
      </c>
      <c r="I106" s="331">
        <v>1423.8530000000001</v>
      </c>
      <c r="J106" s="331">
        <v>275.66666666666669</v>
      </c>
      <c r="K106" s="340">
        <v>0.39339166666666664</v>
      </c>
      <c r="L106" s="331">
        <v>860.8412815416666</v>
      </c>
      <c r="M106" s="331">
        <v>2188.2550000000001</v>
      </c>
      <c r="N106" s="331">
        <v>26.5</v>
      </c>
      <c r="O106" s="340">
        <v>0.39339166666666664</v>
      </c>
      <c r="P106" s="331">
        <v>860.38691416666654</v>
      </c>
      <c r="Q106" s="331">
        <v>2187.1</v>
      </c>
      <c r="R106" s="331">
        <v>167.16666666666666</v>
      </c>
      <c r="S106" s="340">
        <v>0.39339166666666664</v>
      </c>
      <c r="T106" s="331">
        <v>2281.3601004666662</v>
      </c>
      <c r="U106" s="331">
        <v>5799.2079999999996</v>
      </c>
      <c r="V106" s="331">
        <v>469.33333333333337</v>
      </c>
      <c r="W106" s="340">
        <v>0.39339166666666658</v>
      </c>
      <c r="X106" s="242" t="s">
        <v>514</v>
      </c>
      <c r="Y106" s="427">
        <v>12</v>
      </c>
      <c r="Z106" t="s">
        <v>383</v>
      </c>
    </row>
    <row r="107" spans="1:27" x14ac:dyDescent="0.3">
      <c r="A107" t="s">
        <v>1146</v>
      </c>
      <c r="B107" s="125">
        <v>0</v>
      </c>
      <c r="C107" s="125">
        <v>10</v>
      </c>
      <c r="D107" s="21" t="s">
        <v>749</v>
      </c>
      <c r="E107" s="21" t="s">
        <v>749</v>
      </c>
      <c r="F107" s="21" t="s">
        <v>751</v>
      </c>
      <c r="G107" s="24" t="s">
        <v>7</v>
      </c>
      <c r="H107" s="331">
        <v>5370</v>
      </c>
      <c r="I107" s="331">
        <v>15912</v>
      </c>
      <c r="J107" s="331">
        <v>3081</v>
      </c>
      <c r="K107" s="340">
        <v>0.33748114630467574</v>
      </c>
      <c r="L107" s="331">
        <v>19533</v>
      </c>
      <c r="M107" s="331">
        <v>68896</v>
      </c>
      <c r="N107" s="331">
        <v>874</v>
      </c>
      <c r="O107" s="340">
        <v>0.28351428239665583</v>
      </c>
      <c r="P107" s="331">
        <v>2076</v>
      </c>
      <c r="Q107" s="331">
        <v>0</v>
      </c>
      <c r="R107" s="331">
        <v>0</v>
      </c>
      <c r="S107" s="340"/>
      <c r="T107" s="331">
        <v>26980</v>
      </c>
      <c r="U107" s="331">
        <v>84807</v>
      </c>
      <c r="V107" s="342">
        <f>3908*0+3081+874+0</f>
        <v>3955</v>
      </c>
      <c r="W107" s="340">
        <v>0.3181341162875706</v>
      </c>
      <c r="X107" s="242" t="s">
        <v>2176</v>
      </c>
      <c r="Y107" s="427">
        <v>0</v>
      </c>
      <c r="Z107" t="s">
        <v>505</v>
      </c>
      <c r="AA107" t="s">
        <v>2127</v>
      </c>
    </row>
    <row r="108" spans="1:27" x14ac:dyDescent="0.3">
      <c r="A108" t="s">
        <v>1217</v>
      </c>
      <c r="B108" s="125">
        <v>0</v>
      </c>
      <c r="C108" s="125">
        <v>100</v>
      </c>
      <c r="D108" s="21" t="s">
        <v>1360</v>
      </c>
      <c r="E108" s="21" t="s">
        <v>341</v>
      </c>
      <c r="F108" s="21" t="s">
        <v>947</v>
      </c>
      <c r="G108" s="24" t="s">
        <v>13</v>
      </c>
      <c r="H108" s="331">
        <v>7995</v>
      </c>
      <c r="I108" s="331">
        <v>44126</v>
      </c>
      <c r="J108" s="343">
        <v>3648.5341123904454</v>
      </c>
      <c r="K108" s="340">
        <v>0.18118569550831709</v>
      </c>
      <c r="L108" s="331">
        <v>7525</v>
      </c>
      <c r="M108" s="331">
        <v>47036</v>
      </c>
      <c r="N108" s="342">
        <v>1913.6071489946726</v>
      </c>
      <c r="O108" s="340">
        <v>0.15998384216344927</v>
      </c>
      <c r="P108" s="331">
        <f>3074.431</f>
        <v>3074.431</v>
      </c>
      <c r="Q108" s="331">
        <f>19615.584+2225.39</f>
        <v>21840.973999999998</v>
      </c>
      <c r="R108" s="331">
        <v>27.858738614881986</v>
      </c>
      <c r="S108" s="340">
        <v>0.14076437250463281</v>
      </c>
      <c r="T108" s="331">
        <v>18594.400000000001</v>
      </c>
      <c r="U108" s="331">
        <v>113002</v>
      </c>
      <c r="V108" s="331">
        <v>5590</v>
      </c>
      <c r="W108" s="340">
        <f>IFERROR(T108/U108,)</f>
        <v>0.16454930001238918</v>
      </c>
      <c r="X108" s="242" t="s">
        <v>2510</v>
      </c>
      <c r="Y108" s="427">
        <v>0</v>
      </c>
      <c r="Z108" t="s">
        <v>342</v>
      </c>
      <c r="AA108" t="s">
        <v>2127</v>
      </c>
    </row>
    <row r="109" spans="1:27" ht="28.8" x14ac:dyDescent="0.3">
      <c r="A109" t="s">
        <v>1133</v>
      </c>
      <c r="B109" s="125">
        <v>0</v>
      </c>
      <c r="C109" s="125">
        <v>214</v>
      </c>
      <c r="D109" s="21" t="s">
        <v>1345</v>
      </c>
      <c r="E109" s="21" t="s">
        <v>168</v>
      </c>
      <c r="F109" s="21" t="s">
        <v>718</v>
      </c>
      <c r="G109" s="24" t="s">
        <v>10</v>
      </c>
      <c r="H109" s="344">
        <v>2135.9</v>
      </c>
      <c r="I109" s="345">
        <v>11331</v>
      </c>
      <c r="J109" s="345">
        <v>1528</v>
      </c>
      <c r="K109" s="340">
        <v>0.19</v>
      </c>
      <c r="L109" s="346">
        <v>4953.8999999999996</v>
      </c>
      <c r="M109" s="345">
        <v>36000</v>
      </c>
      <c r="N109" s="345">
        <v>506</v>
      </c>
      <c r="O109" s="347">
        <v>0.14000000000000001</v>
      </c>
      <c r="P109" s="331">
        <f>0</f>
        <v>0</v>
      </c>
      <c r="Q109" s="331">
        <f>0</f>
        <v>0</v>
      </c>
      <c r="R109" s="331">
        <f>0</f>
        <v>0</v>
      </c>
      <c r="S109" s="340"/>
      <c r="T109" s="331">
        <v>7089.8</v>
      </c>
      <c r="U109" s="331">
        <v>47331</v>
      </c>
      <c r="V109" s="331">
        <v>2034</v>
      </c>
      <c r="W109" s="340">
        <v>0.14979189114956371</v>
      </c>
      <c r="X109" s="242" t="s">
        <v>2225</v>
      </c>
      <c r="Y109" s="427">
        <v>0</v>
      </c>
      <c r="Z109" t="s">
        <v>717</v>
      </c>
    </row>
    <row r="110" spans="1:27" x14ac:dyDescent="0.3">
      <c r="A110" t="s">
        <v>1208</v>
      </c>
      <c r="B110" s="125">
        <v>0</v>
      </c>
      <c r="C110" s="125">
        <v>212</v>
      </c>
      <c r="D110" s="21" t="s">
        <v>929</v>
      </c>
      <c r="E110" s="21" t="s">
        <v>1251</v>
      </c>
      <c r="F110" s="21" t="s">
        <v>825</v>
      </c>
      <c r="G110" s="24" t="s">
        <v>13</v>
      </c>
      <c r="H110" s="331">
        <v>2344</v>
      </c>
      <c r="I110" s="331">
        <v>23566</v>
      </c>
      <c r="J110" s="331">
        <v>1422</v>
      </c>
      <c r="K110" s="340">
        <v>9.9465331409657978E-2</v>
      </c>
      <c r="L110" s="331">
        <v>3365</v>
      </c>
      <c r="M110" s="331">
        <v>31316</v>
      </c>
      <c r="N110" s="331">
        <v>837</v>
      </c>
      <c r="O110" s="340">
        <v>0.10745305913909822</v>
      </c>
      <c r="P110" s="331">
        <v>0</v>
      </c>
      <c r="Q110" s="331">
        <v>0</v>
      </c>
      <c r="R110" s="331">
        <v>0</v>
      </c>
      <c r="S110" s="340"/>
      <c r="T110" s="331">
        <v>5710</v>
      </c>
      <c r="U110" s="331">
        <v>54883</v>
      </c>
      <c r="V110" s="331">
        <v>2259</v>
      </c>
      <c r="W110" s="340">
        <v>0.10403950221380026</v>
      </c>
      <c r="X110" s="242" t="s">
        <v>2100</v>
      </c>
      <c r="Y110" s="427">
        <v>0</v>
      </c>
      <c r="Z110" t="s">
        <v>322</v>
      </c>
      <c r="AA110" t="s">
        <v>2127</v>
      </c>
    </row>
    <row r="111" spans="1:27" x14ac:dyDescent="0.3">
      <c r="A111" t="s">
        <v>1163</v>
      </c>
      <c r="B111" s="125">
        <v>332650</v>
      </c>
      <c r="C111" s="125">
        <v>240</v>
      </c>
      <c r="D111" s="21" t="s">
        <v>239</v>
      </c>
      <c r="E111" s="21" t="s">
        <v>240</v>
      </c>
      <c r="F111" s="21" t="s">
        <v>816</v>
      </c>
      <c r="G111" s="24" t="s">
        <v>13</v>
      </c>
      <c r="H111" s="331">
        <v>503.000641325</v>
      </c>
      <c r="I111" s="331">
        <v>804.29700000000003</v>
      </c>
      <c r="J111" s="331">
        <v>196.58333333333334</v>
      </c>
      <c r="K111" s="340">
        <v>0.62539166666666668</v>
      </c>
      <c r="L111" s="331">
        <v>362.70090021666664</v>
      </c>
      <c r="M111" s="331">
        <v>579.95799999999997</v>
      </c>
      <c r="N111" s="331">
        <v>7.916666666666667</v>
      </c>
      <c r="O111" s="340">
        <v>0.62539166666666668</v>
      </c>
      <c r="P111" s="331">
        <v>146.49862330833335</v>
      </c>
      <c r="Q111" s="331">
        <v>234.251</v>
      </c>
      <c r="R111" s="331">
        <v>34.166666666666671</v>
      </c>
      <c r="S111" s="340">
        <v>0.62539166666666668</v>
      </c>
      <c r="T111" s="331">
        <v>1012.20016485</v>
      </c>
      <c r="U111" s="331">
        <v>1618.5059999999999</v>
      </c>
      <c r="V111" s="331">
        <v>238.66666666666669</v>
      </c>
      <c r="W111" s="340">
        <v>0.62539166666666668</v>
      </c>
      <c r="X111" s="242" t="s">
        <v>514</v>
      </c>
      <c r="Y111" s="427">
        <v>12</v>
      </c>
      <c r="Z111" t="s">
        <v>240</v>
      </c>
    </row>
    <row r="112" spans="1:27" x14ac:dyDescent="0.3">
      <c r="A112" t="s">
        <v>1237</v>
      </c>
      <c r="B112" s="125">
        <v>0</v>
      </c>
      <c r="C112" s="125">
        <v>111</v>
      </c>
      <c r="D112" s="21" t="s">
        <v>1364</v>
      </c>
      <c r="E112" s="21" t="s">
        <v>1253</v>
      </c>
      <c r="F112" s="21" t="s">
        <v>825</v>
      </c>
      <c r="G112" s="24" t="s">
        <v>13</v>
      </c>
      <c r="H112" s="342">
        <v>1504.2775510204081</v>
      </c>
      <c r="I112" s="342">
        <v>12277.937715857872</v>
      </c>
      <c r="J112" s="342">
        <v>1173.9874517374517</v>
      </c>
      <c r="K112" s="340">
        <v>0.12251874751551488</v>
      </c>
      <c r="L112" s="342">
        <v>2199.7224489795917</v>
      </c>
      <c r="M112" s="342">
        <v>17836.062284142132</v>
      </c>
      <c r="N112" s="342">
        <v>843.01254826254831</v>
      </c>
      <c r="O112" s="340">
        <v>0.12333004975741442</v>
      </c>
      <c r="P112" s="331">
        <v>0</v>
      </c>
      <c r="Q112" s="331">
        <v>0</v>
      </c>
      <c r="R112" s="331">
        <v>0</v>
      </c>
      <c r="S112" s="331"/>
      <c r="T112" s="331">
        <v>3704</v>
      </c>
      <c r="U112" s="331">
        <v>30114</v>
      </c>
      <c r="V112" s="331">
        <v>2017</v>
      </c>
      <c r="W112" s="340">
        <v>0.12299926944278408</v>
      </c>
      <c r="X112" s="242" t="s">
        <v>2100</v>
      </c>
      <c r="Y112" s="427">
        <v>0</v>
      </c>
      <c r="Z112" t="s">
        <v>382</v>
      </c>
    </row>
    <row r="113" spans="1:26" x14ac:dyDescent="0.3">
      <c r="A113" t="s">
        <v>1129</v>
      </c>
      <c r="B113" s="125">
        <v>331760</v>
      </c>
      <c r="C113" s="125">
        <v>5</v>
      </c>
      <c r="D113" s="21" t="s">
        <v>158</v>
      </c>
      <c r="E113" s="21" t="s">
        <v>159</v>
      </c>
      <c r="F113" s="21" t="s">
        <v>707</v>
      </c>
      <c r="G113" s="24" t="s">
        <v>9</v>
      </c>
      <c r="H113" s="331">
        <v>653.89479995000011</v>
      </c>
      <c r="I113" s="331">
        <v>937.33799999999997</v>
      </c>
      <c r="J113" s="331">
        <v>172.75</v>
      </c>
      <c r="K113" s="340">
        <v>0.6976083333333335</v>
      </c>
      <c r="L113" s="331">
        <v>606.7894948500001</v>
      </c>
      <c r="M113" s="331">
        <v>869.81399999999996</v>
      </c>
      <c r="N113" s="331">
        <v>5</v>
      </c>
      <c r="O113" s="340">
        <v>0.6976083333333335</v>
      </c>
      <c r="P113" s="331">
        <v>276.44613750833344</v>
      </c>
      <c r="Q113" s="331">
        <v>396.27700000000004</v>
      </c>
      <c r="R113" s="331">
        <v>30</v>
      </c>
      <c r="S113" s="340">
        <v>0.6976083333333335</v>
      </c>
      <c r="T113" s="331">
        <v>1537.1304323083339</v>
      </c>
      <c r="U113" s="331">
        <v>2203.4290000000001</v>
      </c>
      <c r="V113" s="331">
        <v>207.75</v>
      </c>
      <c r="W113" s="340">
        <v>0.6976083333333335</v>
      </c>
      <c r="X113" s="242" t="s">
        <v>514</v>
      </c>
      <c r="Y113" s="427">
        <v>12</v>
      </c>
      <c r="Z113" t="s">
        <v>159</v>
      </c>
    </row>
    <row r="114" spans="1:26" x14ac:dyDescent="0.3">
      <c r="A114" t="s">
        <v>1070</v>
      </c>
      <c r="B114" s="125">
        <v>331260</v>
      </c>
      <c r="C114" s="125">
        <v>169</v>
      </c>
      <c r="D114" s="21" t="s">
        <v>102</v>
      </c>
      <c r="E114" s="21" t="s">
        <v>105</v>
      </c>
      <c r="F114" s="21" t="s">
        <v>669</v>
      </c>
      <c r="G114" s="24" t="s">
        <v>14</v>
      </c>
      <c r="H114" s="331">
        <v>76.851453249999977</v>
      </c>
      <c r="I114" s="331">
        <v>135.07</v>
      </c>
      <c r="J114" s="331">
        <v>35.75</v>
      </c>
      <c r="K114" s="340">
        <v>0.5689749999999999</v>
      </c>
      <c r="L114" s="331">
        <v>0</v>
      </c>
      <c r="M114" s="331">
        <v>0</v>
      </c>
      <c r="N114" s="331">
        <v>11</v>
      </c>
      <c r="O114" s="340"/>
      <c r="P114" s="331">
        <v>123.96656607499999</v>
      </c>
      <c r="Q114" s="331">
        <v>217.87700000000001</v>
      </c>
      <c r="R114" s="331">
        <v>18</v>
      </c>
      <c r="S114" s="340">
        <v>0.5689749999999999</v>
      </c>
      <c r="T114" s="331">
        <v>200.81801932499997</v>
      </c>
      <c r="U114" s="331">
        <v>352.947</v>
      </c>
      <c r="V114" s="331">
        <v>64.75</v>
      </c>
      <c r="W114" s="340">
        <v>0.5689749999999999</v>
      </c>
      <c r="X114" s="242" t="s">
        <v>514</v>
      </c>
      <c r="Y114" s="427">
        <v>12</v>
      </c>
      <c r="Z114" t="s">
        <v>105</v>
      </c>
    </row>
    <row r="115" spans="1:26" x14ac:dyDescent="0.3">
      <c r="A115" t="s">
        <v>1130</v>
      </c>
      <c r="B115" s="125">
        <v>331770</v>
      </c>
      <c r="C115" s="125">
        <v>747</v>
      </c>
      <c r="D115" s="21" t="s">
        <v>160</v>
      </c>
      <c r="E115" s="21" t="s">
        <v>161</v>
      </c>
      <c r="F115" s="21" t="s">
        <v>709</v>
      </c>
      <c r="G115" s="24" t="s">
        <v>14</v>
      </c>
      <c r="H115" s="331">
        <v>202.16200000000001</v>
      </c>
      <c r="I115" s="331">
        <v>202.16200000000001</v>
      </c>
      <c r="J115" s="331">
        <v>94.666666666666671</v>
      </c>
      <c r="K115" s="340">
        <v>1</v>
      </c>
      <c r="L115" s="331">
        <v>130.602</v>
      </c>
      <c r="M115" s="331">
        <v>130.602</v>
      </c>
      <c r="N115" s="331">
        <v>5</v>
      </c>
      <c r="O115" s="340">
        <v>1</v>
      </c>
      <c r="P115" s="331">
        <v>53.921999999999997</v>
      </c>
      <c r="Q115" s="331">
        <v>53.921999999999997</v>
      </c>
      <c r="R115" s="331">
        <v>12.555555555555555</v>
      </c>
      <c r="S115" s="340">
        <v>1</v>
      </c>
      <c r="T115" s="331">
        <v>386.68600000000004</v>
      </c>
      <c r="U115" s="331">
        <v>386.68600000000004</v>
      </c>
      <c r="V115" s="331">
        <v>112.22222222222223</v>
      </c>
      <c r="W115" s="340">
        <v>1</v>
      </c>
      <c r="X115" s="242" t="s">
        <v>514</v>
      </c>
      <c r="Y115" s="427">
        <v>9</v>
      </c>
      <c r="Z115" t="s">
        <v>161</v>
      </c>
    </row>
    <row r="116" spans="1:26" x14ac:dyDescent="0.3">
      <c r="A116" t="s">
        <v>1131</v>
      </c>
      <c r="B116" s="125">
        <v>331750</v>
      </c>
      <c r="C116" s="125">
        <v>291</v>
      </c>
      <c r="D116" s="21" t="s">
        <v>162</v>
      </c>
      <c r="E116" s="21" t="s">
        <v>163</v>
      </c>
      <c r="F116" s="21" t="s">
        <v>711</v>
      </c>
      <c r="G116" s="24" t="s">
        <v>4</v>
      </c>
      <c r="H116" s="331">
        <v>61.542145145454533</v>
      </c>
      <c r="I116" s="331">
        <v>98.465999999999994</v>
      </c>
      <c r="J116" s="331">
        <v>31</v>
      </c>
      <c r="K116" s="340">
        <v>0.62500909090909085</v>
      </c>
      <c r="L116" s="331">
        <v>76.579863872727259</v>
      </c>
      <c r="M116" s="331">
        <v>122.526</v>
      </c>
      <c r="N116" s="331">
        <v>14.363636363636363</v>
      </c>
      <c r="O116" s="340">
        <v>0.62500909090909085</v>
      </c>
      <c r="P116" s="331">
        <v>44.716900418181815</v>
      </c>
      <c r="Q116" s="331">
        <v>71.546000000000006</v>
      </c>
      <c r="R116" s="331">
        <v>17.636363636363637</v>
      </c>
      <c r="S116" s="340">
        <v>0.62500909090909085</v>
      </c>
      <c r="T116" s="331">
        <v>182.83890943636362</v>
      </c>
      <c r="U116" s="331">
        <v>292.53800000000001</v>
      </c>
      <c r="V116" s="331">
        <v>63</v>
      </c>
      <c r="W116" s="340">
        <v>0.62500909090909085</v>
      </c>
      <c r="X116" s="242" t="s">
        <v>514</v>
      </c>
      <c r="Y116" s="427">
        <v>11</v>
      </c>
      <c r="Z116" t="s">
        <v>163</v>
      </c>
    </row>
    <row r="117" spans="1:26" x14ac:dyDescent="0.3">
      <c r="A117" t="s">
        <v>1132</v>
      </c>
      <c r="B117" s="125">
        <v>331780</v>
      </c>
      <c r="C117" s="125">
        <v>337</v>
      </c>
      <c r="D117" s="21" t="s">
        <v>164</v>
      </c>
      <c r="E117" s="21" t="s">
        <v>165</v>
      </c>
      <c r="F117" s="21" t="s">
        <v>713</v>
      </c>
      <c r="G117" s="24" t="s">
        <v>9</v>
      </c>
      <c r="H117" s="331">
        <v>284.25144</v>
      </c>
      <c r="I117" s="331">
        <v>430.68400000000003</v>
      </c>
      <c r="J117" s="331">
        <v>73.666666666666671</v>
      </c>
      <c r="K117" s="340">
        <v>0.65999999999999992</v>
      </c>
      <c r="L117" s="331">
        <v>273.47430000000003</v>
      </c>
      <c r="M117" s="331">
        <v>414.35500000000002</v>
      </c>
      <c r="N117" s="331">
        <v>8</v>
      </c>
      <c r="O117" s="340">
        <v>0.66</v>
      </c>
      <c r="P117" s="331">
        <v>85.57098000000002</v>
      </c>
      <c r="Q117" s="331">
        <v>129.65300000000002</v>
      </c>
      <c r="R117" s="331">
        <v>13.5</v>
      </c>
      <c r="S117" s="340">
        <v>0.66</v>
      </c>
      <c r="T117" s="331">
        <v>643.29672000000005</v>
      </c>
      <c r="U117" s="331">
        <v>974.69200000000001</v>
      </c>
      <c r="V117" s="331">
        <v>95.166666666666671</v>
      </c>
      <c r="W117" s="340">
        <v>0.66</v>
      </c>
      <c r="X117" s="242" t="s">
        <v>514</v>
      </c>
      <c r="Y117" s="427">
        <v>12</v>
      </c>
      <c r="Z117" t="s">
        <v>165</v>
      </c>
    </row>
    <row r="118" spans="1:26" x14ac:dyDescent="0.3">
      <c r="A118" t="s">
        <v>1198</v>
      </c>
      <c r="B118" s="125">
        <v>332360</v>
      </c>
      <c r="C118" s="125">
        <v>254</v>
      </c>
      <c r="D118" s="21" t="s">
        <v>302</v>
      </c>
      <c r="E118" s="21" t="s">
        <v>304</v>
      </c>
      <c r="F118" s="21" t="s">
        <v>906</v>
      </c>
      <c r="G118" s="24" t="s">
        <v>10</v>
      </c>
      <c r="H118" s="331">
        <v>98.305799999999977</v>
      </c>
      <c r="I118" s="331">
        <v>655.37199999999996</v>
      </c>
      <c r="J118" s="331">
        <v>57.916666666666664</v>
      </c>
      <c r="K118" s="340">
        <v>0.14999999999999997</v>
      </c>
      <c r="L118" s="331">
        <v>347.34434999999991</v>
      </c>
      <c r="M118" s="331">
        <v>2315.6289999999999</v>
      </c>
      <c r="N118" s="331">
        <v>1.8333333333333333</v>
      </c>
      <c r="O118" s="340">
        <v>0.14999999999999997</v>
      </c>
      <c r="P118" s="331">
        <v>10.681049999999997</v>
      </c>
      <c r="Q118" s="331">
        <v>71.206999999999994</v>
      </c>
      <c r="R118" s="331">
        <v>57.75</v>
      </c>
      <c r="S118" s="340">
        <v>0.14999999999999997</v>
      </c>
      <c r="T118" s="331">
        <v>456.33119999999985</v>
      </c>
      <c r="U118" s="331">
        <v>3042.2079999999996</v>
      </c>
      <c r="V118" s="331">
        <v>117.5</v>
      </c>
      <c r="W118" s="340">
        <v>0.14999999999999997</v>
      </c>
      <c r="X118" s="242" t="s">
        <v>514</v>
      </c>
      <c r="Y118" s="427">
        <v>12</v>
      </c>
      <c r="Z118" t="s">
        <v>304</v>
      </c>
    </row>
    <row r="119" spans="1:26" x14ac:dyDescent="0.3">
      <c r="A119" t="s">
        <v>1134</v>
      </c>
      <c r="B119" s="125">
        <v>331790</v>
      </c>
      <c r="C119" s="125">
        <v>420</v>
      </c>
      <c r="D119" s="21" t="s">
        <v>170</v>
      </c>
      <c r="E119" s="21" t="s">
        <v>171</v>
      </c>
      <c r="F119" s="21" t="s">
        <v>720</v>
      </c>
      <c r="G119" s="24" t="s">
        <v>14</v>
      </c>
      <c r="H119" s="331">
        <v>85.282200000000017</v>
      </c>
      <c r="I119" s="331">
        <v>94.757999999999996</v>
      </c>
      <c r="J119" s="331">
        <v>33</v>
      </c>
      <c r="K119" s="340">
        <v>0.90000000000000024</v>
      </c>
      <c r="L119" s="331">
        <v>92.975400000000022</v>
      </c>
      <c r="M119" s="331">
        <v>103.306</v>
      </c>
      <c r="N119" s="331">
        <v>3</v>
      </c>
      <c r="O119" s="340">
        <v>0.90000000000000024</v>
      </c>
      <c r="P119" s="331">
        <v>85.677300000000031</v>
      </c>
      <c r="Q119" s="331">
        <v>95.197000000000003</v>
      </c>
      <c r="R119" s="331">
        <v>11</v>
      </c>
      <c r="S119" s="340">
        <v>0.90000000000000024</v>
      </c>
      <c r="T119" s="331">
        <v>263.93490000000003</v>
      </c>
      <c r="U119" s="331">
        <v>293.26099999999997</v>
      </c>
      <c r="V119" s="331">
        <v>47</v>
      </c>
      <c r="W119" s="340">
        <v>0.90000000000000024</v>
      </c>
      <c r="X119" s="242" t="s">
        <v>514</v>
      </c>
      <c r="Y119" s="427">
        <v>12</v>
      </c>
      <c r="Z119" t="s">
        <v>171</v>
      </c>
    </row>
    <row r="120" spans="1:26" x14ac:dyDescent="0.3">
      <c r="A120" t="s">
        <v>1071</v>
      </c>
      <c r="B120" s="125">
        <v>331800</v>
      </c>
      <c r="C120" s="125">
        <v>43</v>
      </c>
      <c r="D120" s="21" t="s">
        <v>102</v>
      </c>
      <c r="E120" s="21" t="s">
        <v>1072</v>
      </c>
      <c r="F120" s="21" t="s">
        <v>607</v>
      </c>
      <c r="G120" s="24" t="s">
        <v>9</v>
      </c>
      <c r="H120" s="331">
        <v>3351.5833748500008</v>
      </c>
      <c r="I120" s="331">
        <v>10516.971</v>
      </c>
      <c r="J120" s="331">
        <v>1723.1666666666667</v>
      </c>
      <c r="K120" s="340">
        <v>0.31868333333333343</v>
      </c>
      <c r="L120" s="331">
        <v>4912.6823646833345</v>
      </c>
      <c r="M120" s="331">
        <v>15415.561</v>
      </c>
      <c r="N120" s="331">
        <v>43.666666666666664</v>
      </c>
      <c r="O120" s="340">
        <v>0.31868333333333343</v>
      </c>
      <c r="P120" s="331">
        <v>4857.2419812333355</v>
      </c>
      <c r="Q120" s="331">
        <v>15241.594000000001</v>
      </c>
      <c r="R120" s="331">
        <v>1082.8333333333333</v>
      </c>
      <c r="S120" s="340">
        <v>0.31868333333333349</v>
      </c>
      <c r="T120" s="331">
        <v>13121.507720766669</v>
      </c>
      <c r="U120" s="331">
        <v>41174.125999999997</v>
      </c>
      <c r="V120" s="331">
        <v>2849.666666666667</v>
      </c>
      <c r="W120" s="340">
        <v>0.31868333333333343</v>
      </c>
      <c r="X120" s="242" t="s">
        <v>514</v>
      </c>
      <c r="Y120" s="427">
        <v>12</v>
      </c>
      <c r="Z120" t="s">
        <v>1072</v>
      </c>
    </row>
    <row r="121" spans="1:26" x14ac:dyDescent="0.3">
      <c r="A121" t="s">
        <v>1043</v>
      </c>
      <c r="B121" s="125">
        <v>331060</v>
      </c>
      <c r="C121" s="125">
        <v>2</v>
      </c>
      <c r="D121" s="21" t="s">
        <v>79</v>
      </c>
      <c r="E121" s="21" t="s">
        <v>594</v>
      </c>
      <c r="F121" s="21" t="s">
        <v>593</v>
      </c>
      <c r="G121" s="24" t="s">
        <v>14</v>
      </c>
      <c r="H121" s="331">
        <v>76.001634741666663</v>
      </c>
      <c r="I121" s="331">
        <v>102.131</v>
      </c>
      <c r="J121" s="331">
        <v>32.333333333333336</v>
      </c>
      <c r="K121" s="340">
        <v>0.74415833333333326</v>
      </c>
      <c r="L121" s="331">
        <v>66.329064724999995</v>
      </c>
      <c r="M121" s="331">
        <v>89.132999999999996</v>
      </c>
      <c r="N121" s="331">
        <v>7</v>
      </c>
      <c r="O121" s="340">
        <v>0.74415833333333337</v>
      </c>
      <c r="P121" s="331">
        <v>210.09003650833336</v>
      </c>
      <c r="Q121" s="331">
        <v>282.31900000000002</v>
      </c>
      <c r="R121" s="331">
        <v>29.083333333333336</v>
      </c>
      <c r="S121" s="340">
        <v>0.74415833333333337</v>
      </c>
      <c r="T121" s="331">
        <v>352.42073597500001</v>
      </c>
      <c r="U121" s="331">
        <v>473.58299999999997</v>
      </c>
      <c r="V121" s="331">
        <v>68.416666666666671</v>
      </c>
      <c r="W121" s="340">
        <v>0.74415833333333337</v>
      </c>
      <c r="X121" s="242" t="s">
        <v>514</v>
      </c>
      <c r="Y121" s="427">
        <v>12</v>
      </c>
      <c r="Z121" t="s">
        <v>594</v>
      </c>
    </row>
    <row r="122" spans="1:26" x14ac:dyDescent="0.3">
      <c r="A122" t="s">
        <v>1143</v>
      </c>
      <c r="B122" s="125">
        <v>0</v>
      </c>
      <c r="C122" s="125">
        <v>8</v>
      </c>
      <c r="D122" s="21" t="s">
        <v>188</v>
      </c>
      <c r="E122" s="21" t="s">
        <v>188</v>
      </c>
      <c r="F122" s="21" t="s">
        <v>561</v>
      </c>
      <c r="G122" s="24" t="s">
        <v>12</v>
      </c>
      <c r="H122" s="331">
        <v>126428.2</v>
      </c>
      <c r="I122" s="331">
        <v>613667</v>
      </c>
      <c r="J122" s="331">
        <v>96560</v>
      </c>
      <c r="K122" s="340">
        <v>0.20602085495879688</v>
      </c>
      <c r="L122" s="331">
        <v>203410.3</v>
      </c>
      <c r="M122" s="331">
        <v>1250354</v>
      </c>
      <c r="N122" s="331">
        <v>16232</v>
      </c>
      <c r="O122" s="340">
        <v>0.16268216840990629</v>
      </c>
      <c r="P122" s="331">
        <v>8108.8</v>
      </c>
      <c r="Q122" s="331">
        <v>58913</v>
      </c>
      <c r="R122" s="331">
        <v>7</v>
      </c>
      <c r="S122" s="340">
        <v>0.13764024918099571</v>
      </c>
      <c r="T122" s="331">
        <v>337947.3</v>
      </c>
      <c r="U122" s="331">
        <v>1922934</v>
      </c>
      <c r="V122" s="331">
        <v>112799</v>
      </c>
      <c r="W122" s="340">
        <v>0.17574565741725925</v>
      </c>
      <c r="X122" s="242" t="s">
        <v>1038</v>
      </c>
      <c r="Y122" s="427">
        <v>0</v>
      </c>
      <c r="Z122" t="s">
        <v>503</v>
      </c>
    </row>
    <row r="123" spans="1:26" x14ac:dyDescent="0.3">
      <c r="A123" t="s">
        <v>1135</v>
      </c>
      <c r="B123" s="125">
        <v>331810</v>
      </c>
      <c r="C123" s="125">
        <v>767</v>
      </c>
      <c r="D123" t="s">
        <v>722</v>
      </c>
      <c r="E123" t="s">
        <v>173</v>
      </c>
      <c r="F123" t="s">
        <v>723</v>
      </c>
      <c r="G123" s="24" t="s">
        <v>14</v>
      </c>
      <c r="H123" s="331">
        <v>37.634900000000002</v>
      </c>
      <c r="I123" s="331">
        <v>32.725999999999999</v>
      </c>
      <c r="J123" s="331">
        <v>17.75</v>
      </c>
      <c r="K123" s="340">
        <v>1.1500000000000001</v>
      </c>
      <c r="L123" s="331">
        <v>28.888000000000005</v>
      </c>
      <c r="M123" s="331">
        <v>25.12</v>
      </c>
      <c r="N123" s="331">
        <v>1.8333333333333333</v>
      </c>
      <c r="O123" s="340">
        <v>1.1500000000000001</v>
      </c>
      <c r="P123" s="331">
        <v>21.886800000000001</v>
      </c>
      <c r="Q123" s="331">
        <v>19.032</v>
      </c>
      <c r="R123" s="331">
        <v>5</v>
      </c>
      <c r="S123" s="340">
        <v>1.1500000000000001</v>
      </c>
      <c r="T123" s="331">
        <v>88.409700000000015</v>
      </c>
      <c r="U123" s="331">
        <v>76.878</v>
      </c>
      <c r="V123" s="331">
        <v>24.583333333333332</v>
      </c>
      <c r="W123" s="340">
        <v>1.1500000000000001</v>
      </c>
      <c r="X123" s="242" t="s">
        <v>514</v>
      </c>
      <c r="Y123" s="427">
        <v>12</v>
      </c>
      <c r="Z123" t="s">
        <v>173</v>
      </c>
    </row>
    <row r="124" spans="1:26" x14ac:dyDescent="0.3">
      <c r="A124" t="s">
        <v>1073</v>
      </c>
      <c r="B124" s="125">
        <v>331270</v>
      </c>
      <c r="C124" s="125">
        <v>169</v>
      </c>
      <c r="D124" s="21" t="s">
        <v>102</v>
      </c>
      <c r="E124" s="21" t="s">
        <v>106</v>
      </c>
      <c r="F124" s="21" t="s">
        <v>610</v>
      </c>
      <c r="G124" s="24" t="s">
        <v>5</v>
      </c>
      <c r="H124" s="331">
        <v>298.79746563333327</v>
      </c>
      <c r="I124" s="331">
        <v>566.56600000000003</v>
      </c>
      <c r="J124" s="331">
        <v>88.75</v>
      </c>
      <c r="K124" s="340">
        <v>0.5273833333333332</v>
      </c>
      <c r="L124" s="331">
        <v>26.151357349999994</v>
      </c>
      <c r="M124" s="331">
        <v>49.587000000000003</v>
      </c>
      <c r="N124" s="331">
        <v>8</v>
      </c>
      <c r="O124" s="340">
        <v>0.5273833333333332</v>
      </c>
      <c r="P124" s="331">
        <v>325.03742338333325</v>
      </c>
      <c r="Q124" s="331">
        <v>616.32100000000003</v>
      </c>
      <c r="R124" s="331">
        <v>30.416666666666664</v>
      </c>
      <c r="S124" s="340">
        <v>0.5273833333333332</v>
      </c>
      <c r="T124" s="331">
        <v>649.98624636666659</v>
      </c>
      <c r="U124" s="331">
        <v>1232.4740000000002</v>
      </c>
      <c r="V124" s="331">
        <v>127.16666666666666</v>
      </c>
      <c r="W124" s="340">
        <v>0.5273833333333332</v>
      </c>
      <c r="X124" s="242" t="s">
        <v>514</v>
      </c>
      <c r="Y124" s="427">
        <v>12</v>
      </c>
      <c r="Z124" t="s">
        <v>106</v>
      </c>
    </row>
    <row r="125" spans="1:26" x14ac:dyDescent="0.3">
      <c r="A125" t="s">
        <v>1136</v>
      </c>
      <c r="B125" s="125">
        <v>331820</v>
      </c>
      <c r="C125" s="125">
        <v>432</v>
      </c>
      <c r="D125" s="21" t="s">
        <v>174</v>
      </c>
      <c r="E125" s="21" t="s">
        <v>175</v>
      </c>
      <c r="F125" s="21" t="s">
        <v>725</v>
      </c>
      <c r="G125" s="24" t="s">
        <v>11</v>
      </c>
      <c r="H125" s="331">
        <v>385.47851324999999</v>
      </c>
      <c r="I125" s="331">
        <v>799.66499999999996</v>
      </c>
      <c r="J125" s="331">
        <v>106</v>
      </c>
      <c r="K125" s="340">
        <v>0.48205000000000003</v>
      </c>
      <c r="L125" s="331">
        <v>343.48472750000002</v>
      </c>
      <c r="M125" s="331">
        <v>712.55</v>
      </c>
      <c r="N125" s="331">
        <v>12</v>
      </c>
      <c r="O125" s="340">
        <v>0.48205000000000003</v>
      </c>
      <c r="P125" s="331">
        <v>118.20781895</v>
      </c>
      <c r="Q125" s="331">
        <v>245.21899999999999</v>
      </c>
      <c r="R125" s="331">
        <v>25.25</v>
      </c>
      <c r="S125" s="340">
        <v>0.48205000000000003</v>
      </c>
      <c r="T125" s="331">
        <v>847.1710597</v>
      </c>
      <c r="U125" s="331">
        <v>1757.434</v>
      </c>
      <c r="V125" s="331">
        <v>143.25</v>
      </c>
      <c r="W125" s="340">
        <v>0.48205000000000003</v>
      </c>
      <c r="X125" s="242" t="s">
        <v>514</v>
      </c>
      <c r="Y125" s="427">
        <v>12</v>
      </c>
      <c r="Z125" t="s">
        <v>175</v>
      </c>
    </row>
    <row r="126" spans="1:26" x14ac:dyDescent="0.3">
      <c r="A126" t="s">
        <v>1154</v>
      </c>
      <c r="B126" s="125">
        <v>331830</v>
      </c>
      <c r="C126" s="125">
        <v>341</v>
      </c>
      <c r="D126" s="21" t="s">
        <v>217</v>
      </c>
      <c r="E126" s="21" t="s">
        <v>218</v>
      </c>
      <c r="F126" s="21" t="s">
        <v>786</v>
      </c>
      <c r="G126" s="24" t="s">
        <v>14</v>
      </c>
      <c r="H126" s="331">
        <v>164.51733631666667</v>
      </c>
      <c r="I126" s="331">
        <v>235.96299999999999</v>
      </c>
      <c r="J126" s="331">
        <v>116.25</v>
      </c>
      <c r="K126" s="340">
        <v>0.69721666666666671</v>
      </c>
      <c r="L126" s="331">
        <v>49.400589700000005</v>
      </c>
      <c r="M126" s="331">
        <v>70.853999999999999</v>
      </c>
      <c r="N126" s="331">
        <v>1</v>
      </c>
      <c r="O126" s="340">
        <v>0.69721666666666671</v>
      </c>
      <c r="P126" s="331">
        <v>31.921367866666667</v>
      </c>
      <c r="Q126" s="331">
        <v>45.783999999999999</v>
      </c>
      <c r="R126" s="331">
        <v>17.75</v>
      </c>
      <c r="S126" s="340">
        <v>0.69721666666666671</v>
      </c>
      <c r="T126" s="331">
        <v>245.83929388333334</v>
      </c>
      <c r="U126" s="331">
        <v>352.601</v>
      </c>
      <c r="V126" s="331">
        <v>135</v>
      </c>
      <c r="W126" s="340">
        <v>0.69721666666666671</v>
      </c>
      <c r="X126" s="242" t="s">
        <v>514</v>
      </c>
      <c r="Y126" s="427">
        <v>12</v>
      </c>
      <c r="Z126" t="s">
        <v>218</v>
      </c>
    </row>
    <row r="127" spans="1:26" x14ac:dyDescent="0.3">
      <c r="A127" t="s">
        <v>1137</v>
      </c>
      <c r="B127" s="125">
        <v>331840</v>
      </c>
      <c r="C127" s="125">
        <v>682</v>
      </c>
      <c r="D127" s="21" t="s">
        <v>176</v>
      </c>
      <c r="E127" s="21" t="s">
        <v>177</v>
      </c>
      <c r="F127" s="21" t="s">
        <v>727</v>
      </c>
      <c r="G127" s="24" t="s">
        <v>14</v>
      </c>
      <c r="H127" s="331">
        <v>9.2596499999999988</v>
      </c>
      <c r="I127" s="331">
        <v>9.7469999999999999</v>
      </c>
      <c r="J127" s="331">
        <v>45</v>
      </c>
      <c r="K127" s="340">
        <v>0.94999999999999984</v>
      </c>
      <c r="L127" s="331">
        <v>6.6594999999999995</v>
      </c>
      <c r="M127" s="331">
        <v>7.01</v>
      </c>
      <c r="N127" s="331">
        <v>10</v>
      </c>
      <c r="O127" s="340">
        <v>0.95</v>
      </c>
      <c r="P127" s="331">
        <v>21.925999999999998</v>
      </c>
      <c r="Q127" s="331">
        <v>23.08</v>
      </c>
      <c r="R127" s="331">
        <v>11</v>
      </c>
      <c r="S127" s="340">
        <v>0.95</v>
      </c>
      <c r="T127" s="331">
        <v>37.845149999999997</v>
      </c>
      <c r="U127" s="331">
        <v>39.836999999999996</v>
      </c>
      <c r="V127" s="331">
        <v>66</v>
      </c>
      <c r="W127" s="340">
        <v>0.95</v>
      </c>
      <c r="X127" s="242" t="s">
        <v>514</v>
      </c>
      <c r="Y127" s="427">
        <v>2</v>
      </c>
      <c r="Z127" t="s">
        <v>177</v>
      </c>
    </row>
    <row r="128" spans="1:26" x14ac:dyDescent="0.3">
      <c r="A128" t="s">
        <v>1192</v>
      </c>
      <c r="B128" s="125">
        <v>332310</v>
      </c>
      <c r="C128" s="125">
        <v>365</v>
      </c>
      <c r="D128" s="21" t="s">
        <v>290</v>
      </c>
      <c r="E128" s="21" t="s">
        <v>291</v>
      </c>
      <c r="F128" s="21" t="s">
        <v>894</v>
      </c>
      <c r="G128" s="24" t="s">
        <v>9</v>
      </c>
      <c r="H128" s="331">
        <v>327.74829999999992</v>
      </c>
      <c r="I128" s="331">
        <v>595.90599999999995</v>
      </c>
      <c r="J128" s="331">
        <v>98.75</v>
      </c>
      <c r="K128" s="340">
        <v>0.54999999999999993</v>
      </c>
      <c r="L128" s="331">
        <v>122.21769999999998</v>
      </c>
      <c r="M128" s="331">
        <v>222.214</v>
      </c>
      <c r="N128" s="331">
        <v>15.166666666666666</v>
      </c>
      <c r="O128" s="340">
        <v>0.54999999999999993</v>
      </c>
      <c r="P128" s="331">
        <v>205.53829999999999</v>
      </c>
      <c r="Q128" s="331">
        <v>373.70600000000002</v>
      </c>
      <c r="R128" s="331">
        <v>26.25</v>
      </c>
      <c r="S128" s="340">
        <v>0.54999999999999993</v>
      </c>
      <c r="T128" s="331">
        <v>655.50429999999994</v>
      </c>
      <c r="U128" s="331">
        <v>1191.826</v>
      </c>
      <c r="V128" s="331">
        <v>140.16666666666666</v>
      </c>
      <c r="W128" s="340">
        <v>0.54999999999999993</v>
      </c>
      <c r="X128" s="242" t="s">
        <v>514</v>
      </c>
      <c r="Y128" s="427">
        <v>12</v>
      </c>
      <c r="Z128" t="s">
        <v>291</v>
      </c>
    </row>
    <row r="129" spans="1:26" x14ac:dyDescent="0.3">
      <c r="A129" t="s">
        <v>1138</v>
      </c>
      <c r="B129" s="125">
        <v>331850</v>
      </c>
      <c r="C129" s="125">
        <v>686</v>
      </c>
      <c r="D129" s="21" t="s">
        <v>178</v>
      </c>
      <c r="E129" s="21" t="s">
        <v>179</v>
      </c>
      <c r="F129" s="21" t="s">
        <v>729</v>
      </c>
      <c r="G129" s="24" t="s">
        <v>7</v>
      </c>
      <c r="H129" s="331">
        <v>69.657103333333339</v>
      </c>
      <c r="I129" s="331">
        <v>79.305999999999997</v>
      </c>
      <c r="J129" s="331">
        <v>26</v>
      </c>
      <c r="K129" s="340">
        <v>0.87833333333333341</v>
      </c>
      <c r="L129" s="331">
        <v>71.68341833333335</v>
      </c>
      <c r="M129" s="331">
        <v>81.613</v>
      </c>
      <c r="N129" s="331">
        <v>8.9166666666666661</v>
      </c>
      <c r="O129" s="340">
        <v>0.87833333333333352</v>
      </c>
      <c r="P129" s="331">
        <v>56.744725000000017</v>
      </c>
      <c r="Q129" s="331">
        <v>64.605000000000004</v>
      </c>
      <c r="R129" s="331">
        <v>18.083333333333336</v>
      </c>
      <c r="S129" s="340">
        <v>0.87833333333333352</v>
      </c>
      <c r="T129" s="331">
        <v>198.08524666666671</v>
      </c>
      <c r="U129" s="331">
        <v>225.524</v>
      </c>
      <c r="V129" s="331">
        <v>53</v>
      </c>
      <c r="W129" s="340">
        <v>0.87833333333333352</v>
      </c>
      <c r="X129" s="242" t="s">
        <v>514</v>
      </c>
      <c r="Y129" s="427">
        <v>12</v>
      </c>
      <c r="Z129" t="s">
        <v>179</v>
      </c>
    </row>
    <row r="130" spans="1:26" x14ac:dyDescent="0.3">
      <c r="A130" t="s">
        <v>1074</v>
      </c>
      <c r="B130" s="125">
        <v>331280</v>
      </c>
      <c r="C130" s="125">
        <v>169</v>
      </c>
      <c r="D130" s="21" t="s">
        <v>102</v>
      </c>
      <c r="E130" s="21" t="s">
        <v>107</v>
      </c>
      <c r="F130" s="21" t="s">
        <v>612</v>
      </c>
      <c r="G130" s="24" t="s">
        <v>9</v>
      </c>
      <c r="H130" s="331">
        <v>526.82414300000016</v>
      </c>
      <c r="I130" s="331">
        <v>1047.26</v>
      </c>
      <c r="J130" s="331">
        <v>208</v>
      </c>
      <c r="K130" s="340">
        <v>0.50305000000000011</v>
      </c>
      <c r="L130" s="331">
        <v>90.149075250000024</v>
      </c>
      <c r="M130" s="331">
        <v>179.20500000000001</v>
      </c>
      <c r="N130" s="331">
        <v>10</v>
      </c>
      <c r="O130" s="340">
        <v>0.50305000000000011</v>
      </c>
      <c r="P130" s="331">
        <v>628.99862850000011</v>
      </c>
      <c r="Q130" s="331">
        <v>1250.3699999999999</v>
      </c>
      <c r="R130" s="331">
        <v>43</v>
      </c>
      <c r="S130" s="340">
        <v>0.50305000000000011</v>
      </c>
      <c r="T130" s="331">
        <v>1245.9718467500004</v>
      </c>
      <c r="U130" s="331">
        <v>2476.835</v>
      </c>
      <c r="V130" s="331">
        <v>261</v>
      </c>
      <c r="W130" s="340">
        <v>0.50305000000000011</v>
      </c>
      <c r="X130" s="242" t="s">
        <v>514</v>
      </c>
      <c r="Y130" s="427">
        <v>12</v>
      </c>
      <c r="Z130" t="s">
        <v>107</v>
      </c>
    </row>
    <row r="131" spans="1:26" x14ac:dyDescent="0.3">
      <c r="A131" t="s">
        <v>1141</v>
      </c>
      <c r="B131" s="125">
        <v>331860</v>
      </c>
      <c r="C131" s="125">
        <v>297</v>
      </c>
      <c r="D131" t="s">
        <v>180</v>
      </c>
      <c r="E131" t="s">
        <v>181</v>
      </c>
      <c r="F131" t="s">
        <v>735</v>
      </c>
      <c r="G131" s="24" t="s">
        <v>6</v>
      </c>
      <c r="H131" s="331">
        <v>57.058359750000008</v>
      </c>
      <c r="I131" s="331">
        <v>137.18700000000001</v>
      </c>
      <c r="J131" s="331">
        <v>52.5</v>
      </c>
      <c r="K131" s="340">
        <v>0.41591666666666671</v>
      </c>
      <c r="L131" s="331">
        <v>141.28730758333336</v>
      </c>
      <c r="M131" s="331">
        <v>339.70100000000002</v>
      </c>
      <c r="N131" s="331">
        <v>10</v>
      </c>
      <c r="O131" s="340">
        <v>0.41591666666666671</v>
      </c>
      <c r="P131" s="331">
        <v>54.129890500000009</v>
      </c>
      <c r="Q131" s="331">
        <v>130.14600000000002</v>
      </c>
      <c r="R131" s="331">
        <v>57.416666666666664</v>
      </c>
      <c r="S131" s="340">
        <v>0.41591666666666671</v>
      </c>
      <c r="T131" s="331">
        <v>252.4755578333334</v>
      </c>
      <c r="U131" s="331">
        <v>607.03400000000011</v>
      </c>
      <c r="V131" s="331">
        <v>119.91666666666666</v>
      </c>
      <c r="W131" s="340">
        <v>0.41591666666666671</v>
      </c>
      <c r="X131" s="242" t="s">
        <v>514</v>
      </c>
      <c r="Y131" s="427">
        <v>12</v>
      </c>
      <c r="Z131" t="s">
        <v>181</v>
      </c>
    </row>
    <row r="132" spans="1:26" x14ac:dyDescent="0.3">
      <c r="A132" t="s">
        <v>1139</v>
      </c>
      <c r="B132" s="125">
        <v>331870</v>
      </c>
      <c r="C132" s="125">
        <v>658</v>
      </c>
      <c r="D132" s="21" t="s">
        <v>182</v>
      </c>
      <c r="E132" s="21" t="s">
        <v>183</v>
      </c>
      <c r="F132" s="21" t="s">
        <v>731</v>
      </c>
      <c r="G132" s="24" t="s">
        <v>6</v>
      </c>
      <c r="H132" s="331">
        <v>134.79610000000002</v>
      </c>
      <c r="I132" s="331">
        <v>234.428</v>
      </c>
      <c r="J132" s="331">
        <v>68.916666666666671</v>
      </c>
      <c r="K132" s="340">
        <v>0.57500000000000007</v>
      </c>
      <c r="L132" s="331">
        <v>73.340100000000007</v>
      </c>
      <c r="M132" s="331">
        <v>127.548</v>
      </c>
      <c r="N132" s="331">
        <v>7</v>
      </c>
      <c r="O132" s="340">
        <v>0.57500000000000007</v>
      </c>
      <c r="P132" s="331">
        <v>30.328950000000006</v>
      </c>
      <c r="Q132" s="331">
        <v>52.746000000000002</v>
      </c>
      <c r="R132" s="331">
        <v>12.083333333333334</v>
      </c>
      <c r="S132" s="340">
        <v>0.57500000000000007</v>
      </c>
      <c r="T132" s="331">
        <v>238.46515000000002</v>
      </c>
      <c r="U132" s="331">
        <v>414.72199999999998</v>
      </c>
      <c r="V132" s="331">
        <v>88</v>
      </c>
      <c r="W132" s="340">
        <v>0.57500000000000007</v>
      </c>
      <c r="X132" s="242" t="s">
        <v>514</v>
      </c>
      <c r="Y132" s="427">
        <v>12</v>
      </c>
      <c r="Z132" t="s">
        <v>183</v>
      </c>
    </row>
    <row r="133" spans="1:26" x14ac:dyDescent="0.3">
      <c r="A133" t="s">
        <v>1155</v>
      </c>
      <c r="B133" s="125">
        <v>0</v>
      </c>
      <c r="C133" s="125">
        <v>13</v>
      </c>
      <c r="D133" s="21" t="s">
        <v>219</v>
      </c>
      <c r="E133" s="21" t="s">
        <v>219</v>
      </c>
      <c r="F133" s="21" t="s">
        <v>561</v>
      </c>
      <c r="G133" s="24" t="s">
        <v>12</v>
      </c>
      <c r="H133" s="331">
        <v>78157.8</v>
      </c>
      <c r="I133" s="331">
        <v>290706</v>
      </c>
      <c r="J133" s="331">
        <v>40112</v>
      </c>
      <c r="K133" s="340">
        <v>0.26885513198901984</v>
      </c>
      <c r="L133" s="331">
        <v>30969.8</v>
      </c>
      <c r="M133" s="331">
        <v>119688</v>
      </c>
      <c r="N133" s="331">
        <v>6773</v>
      </c>
      <c r="O133" s="340">
        <v>0.25875442817993449</v>
      </c>
      <c r="P133" s="331">
        <v>144122.20000000001</v>
      </c>
      <c r="Q133" s="331">
        <v>786000</v>
      </c>
      <c r="R133" s="331">
        <v>541</v>
      </c>
      <c r="S133" s="340">
        <v>0.18336157760814251</v>
      </c>
      <c r="T133" s="331">
        <v>253249.8</v>
      </c>
      <c r="U133" s="331">
        <v>1196394</v>
      </c>
      <c r="V133" s="331">
        <v>47426</v>
      </c>
      <c r="W133" s="340">
        <v>0.21167759116144011</v>
      </c>
      <c r="X133" s="242" t="s">
        <v>1038</v>
      </c>
      <c r="Y133" s="427">
        <v>0</v>
      </c>
      <c r="Z133" t="s">
        <v>502</v>
      </c>
    </row>
    <row r="134" spans="1:26" x14ac:dyDescent="0.3">
      <c r="A134" t="s">
        <v>1140</v>
      </c>
      <c r="B134" s="125">
        <v>331880</v>
      </c>
      <c r="C134" s="125">
        <v>437</v>
      </c>
      <c r="D134" s="21" t="s">
        <v>184</v>
      </c>
      <c r="E134" s="21" t="s">
        <v>185</v>
      </c>
      <c r="F134" s="21" t="s">
        <v>733</v>
      </c>
      <c r="G134" s="24" t="s">
        <v>6</v>
      </c>
      <c r="H134" s="331">
        <v>59.556000000000004</v>
      </c>
      <c r="I134" s="331">
        <v>85.08</v>
      </c>
      <c r="J134" s="331">
        <v>42.5</v>
      </c>
      <c r="K134" s="340">
        <v>0.70000000000000007</v>
      </c>
      <c r="L134" s="331">
        <v>31.537800000000004</v>
      </c>
      <c r="M134" s="331">
        <v>45.054000000000002</v>
      </c>
      <c r="N134" s="331">
        <v>7.7</v>
      </c>
      <c r="O134" s="340">
        <v>0.70000000000000007</v>
      </c>
      <c r="P134" s="331">
        <v>58.488500000000009</v>
      </c>
      <c r="Q134" s="331">
        <v>83.555000000000007</v>
      </c>
      <c r="R134" s="331">
        <v>4.4000000000000004</v>
      </c>
      <c r="S134" s="340">
        <v>0.70000000000000007</v>
      </c>
      <c r="T134" s="331">
        <v>149.58230000000003</v>
      </c>
      <c r="U134" s="331">
        <v>213.68900000000002</v>
      </c>
      <c r="V134" s="331">
        <v>54.6</v>
      </c>
      <c r="W134" s="340">
        <v>0.70000000000000007</v>
      </c>
      <c r="X134" s="242" t="s">
        <v>514</v>
      </c>
      <c r="Y134" s="427">
        <v>10</v>
      </c>
      <c r="Z134" t="s">
        <v>185</v>
      </c>
    </row>
    <row r="135" spans="1:26" x14ac:dyDescent="0.3">
      <c r="A135" t="s">
        <v>1164</v>
      </c>
      <c r="B135" s="125">
        <v>332660</v>
      </c>
      <c r="C135" s="125">
        <v>240</v>
      </c>
      <c r="D135" s="21" t="s">
        <v>239</v>
      </c>
      <c r="E135" s="21" t="s">
        <v>241</v>
      </c>
      <c r="F135" s="21" t="s">
        <v>567</v>
      </c>
      <c r="G135" s="24" t="s">
        <v>13</v>
      </c>
      <c r="H135" s="331">
        <v>462.82610605000002</v>
      </c>
      <c r="I135" s="331">
        <v>740.05799999999999</v>
      </c>
      <c r="J135" s="331">
        <v>216.25</v>
      </c>
      <c r="K135" s="340">
        <v>0.62539166666666668</v>
      </c>
      <c r="L135" s="331">
        <v>213.87331834166667</v>
      </c>
      <c r="M135" s="331">
        <v>341.983</v>
      </c>
      <c r="N135" s="331">
        <v>1.4166666666666667</v>
      </c>
      <c r="O135" s="340">
        <v>0.62539166666666668</v>
      </c>
      <c r="P135" s="331">
        <v>84.78935138333334</v>
      </c>
      <c r="Q135" s="331">
        <v>135.578</v>
      </c>
      <c r="R135" s="331">
        <v>41.083333333333329</v>
      </c>
      <c r="S135" s="340">
        <v>0.62539166666666668</v>
      </c>
      <c r="T135" s="331">
        <v>761.48877577500014</v>
      </c>
      <c r="U135" s="331">
        <v>1217.6190000000001</v>
      </c>
      <c r="V135" s="331">
        <v>258.75</v>
      </c>
      <c r="W135" s="340">
        <v>0.62539166666666668</v>
      </c>
      <c r="X135" s="242" t="s">
        <v>514</v>
      </c>
      <c r="Y135" s="427">
        <v>12</v>
      </c>
      <c r="Z135" t="s">
        <v>241</v>
      </c>
    </row>
    <row r="136" spans="1:26" x14ac:dyDescent="0.3">
      <c r="A136" t="s">
        <v>1044</v>
      </c>
      <c r="B136" s="125">
        <v>331070</v>
      </c>
      <c r="C136" s="125">
        <v>2</v>
      </c>
      <c r="D136" s="21" t="s">
        <v>79</v>
      </c>
      <c r="E136" s="21" t="s">
        <v>84</v>
      </c>
      <c r="F136" s="21" t="s">
        <v>584</v>
      </c>
      <c r="G136" s="24" t="s">
        <v>7</v>
      </c>
      <c r="H136" s="331">
        <v>113.01855784999999</v>
      </c>
      <c r="I136" s="331">
        <v>177.078</v>
      </c>
      <c r="J136" s="331">
        <v>50.083333333333336</v>
      </c>
      <c r="K136" s="340">
        <v>0.6382416666666666</v>
      </c>
      <c r="L136" s="331">
        <v>88.367749958333334</v>
      </c>
      <c r="M136" s="331">
        <v>138.45500000000001</v>
      </c>
      <c r="N136" s="331">
        <v>2</v>
      </c>
      <c r="O136" s="340">
        <v>0.6382416666666666</v>
      </c>
      <c r="P136" s="331">
        <v>27.167394783333332</v>
      </c>
      <c r="Q136" s="331">
        <v>42.566000000000003</v>
      </c>
      <c r="R136" s="331">
        <v>19.833333333333332</v>
      </c>
      <c r="S136" s="340">
        <v>0.6382416666666666</v>
      </c>
      <c r="T136" s="331">
        <v>228.55370259166668</v>
      </c>
      <c r="U136" s="331">
        <v>358.09900000000005</v>
      </c>
      <c r="V136" s="331">
        <v>71.916666666666671</v>
      </c>
      <c r="W136" s="340">
        <v>0.6382416666666666</v>
      </c>
      <c r="X136" s="242" t="s">
        <v>514</v>
      </c>
      <c r="Y136" s="427">
        <v>12</v>
      </c>
      <c r="Z136" t="s">
        <v>84</v>
      </c>
    </row>
    <row r="137" spans="1:26" x14ac:dyDescent="0.3">
      <c r="A137" t="s">
        <v>1142</v>
      </c>
      <c r="B137" s="125">
        <v>331890</v>
      </c>
      <c r="C137" s="125">
        <v>368</v>
      </c>
      <c r="D137" s="21" t="s">
        <v>186</v>
      </c>
      <c r="E137" s="21" t="s">
        <v>187</v>
      </c>
      <c r="F137" s="21" t="s">
        <v>737</v>
      </c>
      <c r="G137" s="24" t="s">
        <v>7</v>
      </c>
      <c r="H137" s="331">
        <v>68.312300000000008</v>
      </c>
      <c r="I137" s="331">
        <v>97.588999999999999</v>
      </c>
      <c r="J137" s="331">
        <v>43.666666666666664</v>
      </c>
      <c r="K137" s="340">
        <v>0.70000000000000007</v>
      </c>
      <c r="L137" s="331">
        <v>160.4701</v>
      </c>
      <c r="M137" s="331">
        <v>229.24299999999999</v>
      </c>
      <c r="N137" s="331">
        <v>2</v>
      </c>
      <c r="O137" s="340">
        <v>0.70000000000000007</v>
      </c>
      <c r="P137" s="331">
        <v>25.455500000000004</v>
      </c>
      <c r="Q137" s="331">
        <v>36.365000000000002</v>
      </c>
      <c r="R137" s="331">
        <v>33.666666666666664</v>
      </c>
      <c r="S137" s="340">
        <v>0.70000000000000007</v>
      </c>
      <c r="T137" s="331">
        <v>254.23790000000002</v>
      </c>
      <c r="U137" s="331">
        <v>363.197</v>
      </c>
      <c r="V137" s="331">
        <v>79.333333333333329</v>
      </c>
      <c r="W137" s="340">
        <v>0.70000000000000007</v>
      </c>
      <c r="X137" s="242" t="s">
        <v>514</v>
      </c>
      <c r="Y137" s="427">
        <v>12</v>
      </c>
      <c r="Z137" t="s">
        <v>187</v>
      </c>
    </row>
    <row r="138" spans="1:26" x14ac:dyDescent="0.3">
      <c r="A138" t="s">
        <v>1184</v>
      </c>
      <c r="B138" s="125">
        <v>332230</v>
      </c>
      <c r="C138" s="125">
        <v>343</v>
      </c>
      <c r="D138" s="21" t="s">
        <v>280</v>
      </c>
      <c r="E138" s="21" t="s">
        <v>281</v>
      </c>
      <c r="F138" s="21" t="s">
        <v>879</v>
      </c>
      <c r="G138" s="24" t="s">
        <v>9</v>
      </c>
      <c r="H138" s="331">
        <v>104.89972456666669</v>
      </c>
      <c r="I138" s="331">
        <v>94.281999999999996</v>
      </c>
      <c r="J138" s="331">
        <v>32.5</v>
      </c>
      <c r="K138" s="340">
        <v>1.112616666666667</v>
      </c>
      <c r="L138" s="331">
        <v>70.130453733333354</v>
      </c>
      <c r="M138" s="331">
        <v>63.031999999999996</v>
      </c>
      <c r="N138" s="331">
        <v>9.5833333333333339</v>
      </c>
      <c r="O138" s="340">
        <v>1.112616666666667</v>
      </c>
      <c r="P138" s="331">
        <v>79.556542133333366</v>
      </c>
      <c r="Q138" s="331">
        <v>71.504000000000005</v>
      </c>
      <c r="R138" s="331">
        <v>5.9166666666666661</v>
      </c>
      <c r="S138" s="340">
        <v>1.112616666666667</v>
      </c>
      <c r="T138" s="331">
        <v>254.5867204333334</v>
      </c>
      <c r="U138" s="331">
        <v>228.81799999999998</v>
      </c>
      <c r="V138" s="331">
        <v>48</v>
      </c>
      <c r="W138" s="340">
        <v>1.112616666666667</v>
      </c>
      <c r="X138" s="242" t="s">
        <v>514</v>
      </c>
      <c r="Y138" s="427">
        <v>12</v>
      </c>
      <c r="Z138" t="s">
        <v>281</v>
      </c>
    </row>
    <row r="139" spans="1:26" x14ac:dyDescent="0.3">
      <c r="A139" t="s">
        <v>1144</v>
      </c>
      <c r="B139" s="125">
        <v>331900</v>
      </c>
      <c r="C139" s="125">
        <v>256</v>
      </c>
      <c r="D139" s="21" t="s">
        <v>192</v>
      </c>
      <c r="E139" s="21" t="s">
        <v>193</v>
      </c>
      <c r="F139" s="21" t="s">
        <v>743</v>
      </c>
      <c r="G139" s="24" t="s">
        <v>14</v>
      </c>
      <c r="H139" s="331">
        <v>102.14251985</v>
      </c>
      <c r="I139" s="331">
        <v>127.617</v>
      </c>
      <c r="J139" s="331">
        <v>43.25</v>
      </c>
      <c r="K139" s="340">
        <v>0.80038333333333334</v>
      </c>
      <c r="L139" s="331">
        <v>56.169301566666668</v>
      </c>
      <c r="M139" s="331">
        <v>70.177999999999997</v>
      </c>
      <c r="N139" s="331">
        <v>6.083333333333333</v>
      </c>
      <c r="O139" s="340">
        <v>0.80038333333333334</v>
      </c>
      <c r="P139" s="331">
        <v>146.68305196666665</v>
      </c>
      <c r="Q139" s="331">
        <v>183.26599999999999</v>
      </c>
      <c r="R139" s="331">
        <v>9.9166666666666679</v>
      </c>
      <c r="S139" s="340">
        <v>0.80038333333333334</v>
      </c>
      <c r="T139" s="331">
        <v>304.9948733833333</v>
      </c>
      <c r="U139" s="331">
        <v>381.06099999999998</v>
      </c>
      <c r="V139" s="331">
        <v>59.25</v>
      </c>
      <c r="W139" s="340">
        <v>0.80038333333333334</v>
      </c>
      <c r="X139" s="242" t="s">
        <v>514</v>
      </c>
      <c r="Y139" s="427">
        <v>12</v>
      </c>
      <c r="Z139" t="s">
        <v>193</v>
      </c>
    </row>
    <row r="140" spans="1:26" x14ac:dyDescent="0.3">
      <c r="A140" t="s">
        <v>1145</v>
      </c>
      <c r="B140" s="125">
        <v>331910</v>
      </c>
      <c r="C140" s="125">
        <v>360</v>
      </c>
      <c r="D140" s="21" t="s">
        <v>194</v>
      </c>
      <c r="E140" s="21" t="s">
        <v>195</v>
      </c>
      <c r="F140" s="21" t="s">
        <v>747</v>
      </c>
      <c r="G140" s="24" t="s">
        <v>6</v>
      </c>
      <c r="H140" s="331">
        <v>135.10642499999997</v>
      </c>
      <c r="I140" s="331">
        <v>146.06100000000001</v>
      </c>
      <c r="J140" s="331">
        <v>24.833333333333332</v>
      </c>
      <c r="K140" s="340">
        <v>0.92499999999999982</v>
      </c>
      <c r="L140" s="331">
        <v>90.777649999999994</v>
      </c>
      <c r="M140" s="331">
        <v>98.138000000000005</v>
      </c>
      <c r="N140" s="331">
        <v>4</v>
      </c>
      <c r="O140" s="340">
        <v>0.92499999999999993</v>
      </c>
      <c r="P140" s="331">
        <v>31.57857499999999</v>
      </c>
      <c r="Q140" s="331">
        <v>34.138999999999996</v>
      </c>
      <c r="R140" s="331">
        <v>24.416666666666668</v>
      </c>
      <c r="S140" s="340">
        <v>0.92499999999999982</v>
      </c>
      <c r="T140" s="331">
        <v>257.46264999999994</v>
      </c>
      <c r="U140" s="331">
        <v>278.33799999999997</v>
      </c>
      <c r="V140" s="331">
        <v>53.25</v>
      </c>
      <c r="W140" s="340">
        <v>0.92499999999999993</v>
      </c>
      <c r="X140" s="242" t="s">
        <v>514</v>
      </c>
      <c r="Y140" s="427">
        <v>12</v>
      </c>
      <c r="Z140" t="s">
        <v>195</v>
      </c>
    </row>
    <row r="141" spans="1:26" x14ac:dyDescent="0.3">
      <c r="A141" t="s">
        <v>1045</v>
      </c>
      <c r="B141" s="125">
        <v>331080</v>
      </c>
      <c r="C141" s="125">
        <v>2</v>
      </c>
      <c r="D141" s="21" t="s">
        <v>79</v>
      </c>
      <c r="E141" s="21" t="s">
        <v>85</v>
      </c>
      <c r="F141" s="21" t="s">
        <v>563</v>
      </c>
      <c r="G141" s="24" t="s">
        <v>13</v>
      </c>
      <c r="H141" s="331">
        <v>246.98796459999997</v>
      </c>
      <c r="I141" s="331">
        <v>840.66700000000003</v>
      </c>
      <c r="J141" s="331">
        <v>184.91666666666666</v>
      </c>
      <c r="K141" s="340">
        <v>0.29379999999999995</v>
      </c>
      <c r="L141" s="331">
        <v>64.901007599999986</v>
      </c>
      <c r="M141" s="331">
        <v>220.90199999999999</v>
      </c>
      <c r="N141" s="331">
        <v>14</v>
      </c>
      <c r="O141" s="340">
        <v>0.29379999999999995</v>
      </c>
      <c r="P141" s="331">
        <v>52.353397199999996</v>
      </c>
      <c r="Q141" s="331">
        <v>178.19400000000002</v>
      </c>
      <c r="R141" s="331">
        <v>54</v>
      </c>
      <c r="S141" s="340">
        <v>0.29379999999999995</v>
      </c>
      <c r="T141" s="331">
        <v>364.24236939999992</v>
      </c>
      <c r="U141" s="331">
        <v>1239.7629999999999</v>
      </c>
      <c r="V141" s="331">
        <v>252.91666666666666</v>
      </c>
      <c r="W141" s="340">
        <v>0.29379999999999995</v>
      </c>
      <c r="X141" s="242" t="s">
        <v>514</v>
      </c>
      <c r="Y141" s="427">
        <v>12</v>
      </c>
      <c r="Z141" t="s">
        <v>85</v>
      </c>
    </row>
    <row r="142" spans="1:26" x14ac:dyDescent="0.3">
      <c r="A142" t="s">
        <v>1152</v>
      </c>
      <c r="B142" s="125">
        <v>331980</v>
      </c>
      <c r="C142" s="125">
        <v>88</v>
      </c>
      <c r="D142" s="21" t="s">
        <v>215</v>
      </c>
      <c r="E142" s="21" t="s">
        <v>216</v>
      </c>
      <c r="F142" s="21" t="s">
        <v>781</v>
      </c>
      <c r="G142" s="24" t="s">
        <v>4</v>
      </c>
      <c r="H142" s="331">
        <v>124.67818957499998</v>
      </c>
      <c r="I142" s="331">
        <v>174.089</v>
      </c>
      <c r="J142" s="331">
        <v>40.166666666666664</v>
      </c>
      <c r="K142" s="340">
        <v>0.7161749999999999</v>
      </c>
      <c r="L142" s="331">
        <v>837.77936647499985</v>
      </c>
      <c r="M142" s="331">
        <v>1169.797</v>
      </c>
      <c r="N142" s="331">
        <v>4</v>
      </c>
      <c r="O142" s="340">
        <v>0.7161749999999999</v>
      </c>
      <c r="P142" s="331">
        <v>495.88816409999993</v>
      </c>
      <c r="Q142" s="331">
        <v>692.41200000000003</v>
      </c>
      <c r="R142" s="331">
        <v>79.75</v>
      </c>
      <c r="S142" s="340">
        <v>0.7161749999999999</v>
      </c>
      <c r="T142" s="331">
        <v>1458.3457201499998</v>
      </c>
      <c r="U142" s="331">
        <v>2036.298</v>
      </c>
      <c r="V142" s="331">
        <v>123.91666666666666</v>
      </c>
      <c r="W142" s="340">
        <v>0.7161749999999999</v>
      </c>
      <c r="X142" s="242" t="s">
        <v>514</v>
      </c>
      <c r="Y142" s="427">
        <v>12</v>
      </c>
      <c r="Z142" t="s">
        <v>216</v>
      </c>
    </row>
    <row r="143" spans="1:26" x14ac:dyDescent="0.3">
      <c r="A143" t="s">
        <v>1147</v>
      </c>
      <c r="B143" s="125">
        <v>331920</v>
      </c>
      <c r="C143" s="125">
        <v>160</v>
      </c>
      <c r="D143" s="21" t="s">
        <v>201</v>
      </c>
      <c r="E143" s="21" t="s">
        <v>758</v>
      </c>
      <c r="F143" s="21" t="s">
        <v>757</v>
      </c>
      <c r="G143" s="24" t="s">
        <v>7</v>
      </c>
      <c r="H143" s="331">
        <v>1850.3361570666668</v>
      </c>
      <c r="I143" s="331">
        <v>4994.2719999999999</v>
      </c>
      <c r="J143" s="331">
        <v>971.5</v>
      </c>
      <c r="K143" s="340">
        <v>0.37049166666666672</v>
      </c>
      <c r="L143" s="331">
        <v>6120.3615399500004</v>
      </c>
      <c r="M143" s="331">
        <v>16519.565999999999</v>
      </c>
      <c r="N143" s="331">
        <v>48.166666666666664</v>
      </c>
      <c r="O143" s="340">
        <v>0.37049166666666672</v>
      </c>
      <c r="P143" s="331">
        <v>1217.3800429166668</v>
      </c>
      <c r="Q143" s="331">
        <v>3285.85</v>
      </c>
      <c r="R143" s="331">
        <v>662.33333333333337</v>
      </c>
      <c r="S143" s="340">
        <v>0.37049166666666672</v>
      </c>
      <c r="T143" s="331">
        <v>9188.0777399333347</v>
      </c>
      <c r="U143" s="331">
        <v>24799.687999999998</v>
      </c>
      <c r="V143" s="331">
        <v>1682</v>
      </c>
      <c r="W143" s="340">
        <v>0.37049166666666672</v>
      </c>
      <c r="X143" s="242" t="s">
        <v>514</v>
      </c>
      <c r="Y143" s="427">
        <v>12</v>
      </c>
      <c r="Z143" t="s">
        <v>758</v>
      </c>
    </row>
    <row r="144" spans="1:26" x14ac:dyDescent="0.3">
      <c r="A144" t="s">
        <v>1158</v>
      </c>
      <c r="B144" s="125">
        <v>0</v>
      </c>
      <c r="C144" s="125">
        <v>32</v>
      </c>
      <c r="D144" s="21" t="s">
        <v>228</v>
      </c>
      <c r="E144" s="21" t="s">
        <v>228</v>
      </c>
      <c r="F144" s="21" t="s">
        <v>561</v>
      </c>
      <c r="G144" s="24" t="s">
        <v>12</v>
      </c>
      <c r="H144" s="331">
        <v>49744.6</v>
      </c>
      <c r="I144" s="331">
        <v>176313</v>
      </c>
      <c r="J144" s="331">
        <v>28602</v>
      </c>
      <c r="K144" s="340">
        <v>0.28213801591487864</v>
      </c>
      <c r="L144" s="331">
        <v>40589.800000000003</v>
      </c>
      <c r="M144" s="331">
        <v>163237</v>
      </c>
      <c r="N144" s="331">
        <v>4329</v>
      </c>
      <c r="O144" s="340">
        <v>0.24865563567083446</v>
      </c>
      <c r="P144" s="331">
        <v>14029</v>
      </c>
      <c r="Q144" s="331">
        <v>121882</v>
      </c>
      <c r="R144" s="331">
        <v>23</v>
      </c>
      <c r="S144" s="340">
        <v>0.11510313253802859</v>
      </c>
      <c r="T144" s="331">
        <v>104363.4</v>
      </c>
      <c r="U144" s="331">
        <v>461432</v>
      </c>
      <c r="V144" s="331">
        <v>32954</v>
      </c>
      <c r="W144" s="340">
        <v>0.22617287054213839</v>
      </c>
      <c r="X144" s="242" t="s">
        <v>1038</v>
      </c>
      <c r="Y144" s="427">
        <v>0</v>
      </c>
      <c r="Z144" t="s">
        <v>1159</v>
      </c>
    </row>
    <row r="145" spans="1:26" x14ac:dyDescent="0.3">
      <c r="A145" t="s">
        <v>1046</v>
      </c>
      <c r="B145" s="125">
        <v>331090</v>
      </c>
      <c r="C145" s="125">
        <v>2</v>
      </c>
      <c r="D145" s="21" t="s">
        <v>79</v>
      </c>
      <c r="E145" s="21" t="s">
        <v>83</v>
      </c>
      <c r="F145" s="21" t="s">
        <v>563</v>
      </c>
      <c r="G145" s="24" t="s">
        <v>13</v>
      </c>
      <c r="H145" s="331">
        <v>1052.1207163999995</v>
      </c>
      <c r="I145" s="331">
        <v>3581.078</v>
      </c>
      <c r="J145" s="331">
        <v>657</v>
      </c>
      <c r="K145" s="340">
        <v>0.29379999999999989</v>
      </c>
      <c r="L145" s="331">
        <v>1429.4797867999994</v>
      </c>
      <c r="M145" s="331">
        <v>4865.4859999999999</v>
      </c>
      <c r="N145" s="331">
        <v>43.416666666666664</v>
      </c>
      <c r="O145" s="340">
        <v>0.29379999999999989</v>
      </c>
      <c r="P145" s="331">
        <v>547.02504479999982</v>
      </c>
      <c r="Q145" s="331">
        <v>1861.896</v>
      </c>
      <c r="R145" s="331">
        <v>344.83333333333337</v>
      </c>
      <c r="S145" s="340">
        <v>0.29379999999999989</v>
      </c>
      <c r="T145" s="331">
        <v>3028.6255479999986</v>
      </c>
      <c r="U145" s="331">
        <v>10308.459999999999</v>
      </c>
      <c r="V145" s="331">
        <v>1045.25</v>
      </c>
      <c r="W145" s="340">
        <v>0.29379999999999989</v>
      </c>
      <c r="X145" s="242" t="s">
        <v>514</v>
      </c>
      <c r="Y145" s="427">
        <v>12</v>
      </c>
      <c r="Z145" t="s">
        <v>83</v>
      </c>
    </row>
    <row r="146" spans="1:26" x14ac:dyDescent="0.3">
      <c r="A146" t="s">
        <v>1185</v>
      </c>
      <c r="B146" s="125">
        <v>332240</v>
      </c>
      <c r="C146" s="125">
        <v>343</v>
      </c>
      <c r="D146" s="21" t="s">
        <v>280</v>
      </c>
      <c r="E146" s="21" t="s">
        <v>282</v>
      </c>
      <c r="F146" s="21" t="s">
        <v>881</v>
      </c>
      <c r="G146" s="24" t="s">
        <v>9</v>
      </c>
      <c r="H146" s="331">
        <v>93.487366000000023</v>
      </c>
      <c r="I146" s="331">
        <v>84.021000000000001</v>
      </c>
      <c r="J146" s="331">
        <v>31.5</v>
      </c>
      <c r="K146" s="340">
        <v>1.1126666666666669</v>
      </c>
      <c r="L146" s="331">
        <v>155.7455166666667</v>
      </c>
      <c r="M146" s="331">
        <v>139.97499999999999</v>
      </c>
      <c r="N146" s="331">
        <v>4</v>
      </c>
      <c r="O146" s="340">
        <v>1.1126666666666669</v>
      </c>
      <c r="P146" s="331">
        <v>41.429030666666677</v>
      </c>
      <c r="Q146" s="331">
        <v>37.234000000000002</v>
      </c>
      <c r="R146" s="331">
        <v>16.166666666666668</v>
      </c>
      <c r="S146" s="340">
        <v>1.1126666666666669</v>
      </c>
      <c r="T146" s="331">
        <v>290.66191333333342</v>
      </c>
      <c r="U146" s="331">
        <v>261.23</v>
      </c>
      <c r="V146" s="331">
        <v>51.666666666666671</v>
      </c>
      <c r="W146" s="340">
        <v>1.1126666666666669</v>
      </c>
      <c r="X146" s="242" t="s">
        <v>514</v>
      </c>
      <c r="Y146" s="427">
        <v>12</v>
      </c>
      <c r="Z146" t="s">
        <v>282</v>
      </c>
    </row>
    <row r="147" spans="1:26" x14ac:dyDescent="0.3">
      <c r="A147" t="s">
        <v>1168</v>
      </c>
      <c r="B147" s="125">
        <v>332060</v>
      </c>
      <c r="C147" s="125">
        <v>369</v>
      </c>
      <c r="D147" s="21" t="s">
        <v>244</v>
      </c>
      <c r="E147" s="21" t="s">
        <v>245</v>
      </c>
      <c r="F147" s="21" t="s">
        <v>823</v>
      </c>
      <c r="G147" s="24" t="s">
        <v>11</v>
      </c>
      <c r="H147" s="331">
        <v>184.62895619999995</v>
      </c>
      <c r="I147" s="331">
        <v>273.64600000000002</v>
      </c>
      <c r="J147" s="331">
        <v>49.083333333333336</v>
      </c>
      <c r="K147" s="340">
        <v>0.67469999999999974</v>
      </c>
      <c r="L147" s="331">
        <v>217.46525579999994</v>
      </c>
      <c r="M147" s="331">
        <v>322.31400000000002</v>
      </c>
      <c r="N147" s="331">
        <v>5</v>
      </c>
      <c r="O147" s="340">
        <v>0.67469999999999974</v>
      </c>
      <c r="P147" s="331">
        <v>101.61386819999996</v>
      </c>
      <c r="Q147" s="331">
        <v>150.60599999999999</v>
      </c>
      <c r="R147" s="331">
        <v>14.333333333333334</v>
      </c>
      <c r="S147" s="340">
        <v>0.67469999999999974</v>
      </c>
      <c r="T147" s="331">
        <v>503.70808019999981</v>
      </c>
      <c r="U147" s="331">
        <v>746.56600000000003</v>
      </c>
      <c r="V147" s="331">
        <v>68.416666666666671</v>
      </c>
      <c r="W147" s="340">
        <v>0.67469999999999974</v>
      </c>
      <c r="X147" s="242" t="s">
        <v>514</v>
      </c>
      <c r="Y147" s="427">
        <v>12</v>
      </c>
      <c r="Z147" t="s">
        <v>245</v>
      </c>
    </row>
    <row r="148" spans="1:26" x14ac:dyDescent="0.3">
      <c r="A148" t="s">
        <v>1205</v>
      </c>
      <c r="B148" s="125">
        <v>332430</v>
      </c>
      <c r="C148" s="125">
        <v>45</v>
      </c>
      <c r="D148" s="21" t="s">
        <v>312</v>
      </c>
      <c r="E148" s="21" t="s">
        <v>921</v>
      </c>
      <c r="F148" s="21" t="s">
        <v>920</v>
      </c>
      <c r="G148" s="287" t="s">
        <v>6</v>
      </c>
      <c r="H148" s="331">
        <v>2283.5585138500001</v>
      </c>
      <c r="I148" s="331">
        <v>5193.7420000000002</v>
      </c>
      <c r="J148" s="331">
        <v>985.58333333333337</v>
      </c>
      <c r="K148" s="340">
        <v>0.43967499999999998</v>
      </c>
      <c r="L148" s="331">
        <v>4715.6647438500004</v>
      </c>
      <c r="M148" s="331">
        <v>10725.342000000001</v>
      </c>
      <c r="N148" s="331">
        <v>51.833333333333336</v>
      </c>
      <c r="O148" s="340">
        <v>0.43967500000000004</v>
      </c>
      <c r="P148" s="331">
        <v>760.98289487499994</v>
      </c>
      <c r="Q148" s="331">
        <v>1730.7849999999999</v>
      </c>
      <c r="R148" s="331">
        <v>443.08333333333337</v>
      </c>
      <c r="S148" s="340">
        <v>0.43967499999999998</v>
      </c>
      <c r="T148" s="331">
        <v>7760.2061525749996</v>
      </c>
      <c r="U148" s="331">
        <v>17649.868999999999</v>
      </c>
      <c r="V148" s="331">
        <v>1480.5</v>
      </c>
      <c r="W148" s="340">
        <v>0.43967499999999998</v>
      </c>
      <c r="X148" s="242" t="s">
        <v>514</v>
      </c>
      <c r="Y148" s="427">
        <v>12</v>
      </c>
      <c r="Z148" t="s">
        <v>921</v>
      </c>
    </row>
    <row r="149" spans="1:26" x14ac:dyDescent="0.3">
      <c r="A149" t="s">
        <v>1148</v>
      </c>
      <c r="B149" s="125">
        <v>331930</v>
      </c>
      <c r="C149" s="125">
        <v>383</v>
      </c>
      <c r="D149" s="21" t="s">
        <v>397</v>
      </c>
      <c r="E149" s="21" t="s">
        <v>398</v>
      </c>
      <c r="F149" s="21" t="s">
        <v>762</v>
      </c>
      <c r="G149" s="24" t="s">
        <v>5</v>
      </c>
      <c r="H149" s="331">
        <v>71.518200000000022</v>
      </c>
      <c r="I149" s="331">
        <v>110.02800000000001</v>
      </c>
      <c r="J149" s="331">
        <v>35.166666666666664</v>
      </c>
      <c r="K149" s="340">
        <v>0.65000000000000013</v>
      </c>
      <c r="L149" s="331">
        <v>136.98295000000002</v>
      </c>
      <c r="M149" s="331">
        <v>210.74299999999999</v>
      </c>
      <c r="N149" s="331">
        <v>2.8333333333333335</v>
      </c>
      <c r="O149" s="340">
        <v>0.65000000000000013</v>
      </c>
      <c r="P149" s="331">
        <v>5.5016000000000016</v>
      </c>
      <c r="Q149" s="331">
        <v>8.4640000000000004</v>
      </c>
      <c r="R149" s="331">
        <v>10.5</v>
      </c>
      <c r="S149" s="340">
        <v>0.65000000000000013</v>
      </c>
      <c r="T149" s="331">
        <v>214.00275000000005</v>
      </c>
      <c r="U149" s="331">
        <v>329.23500000000001</v>
      </c>
      <c r="V149" s="331">
        <v>48.5</v>
      </c>
      <c r="W149" s="340">
        <v>0.65000000000000013</v>
      </c>
      <c r="X149" s="242" t="s">
        <v>514</v>
      </c>
      <c r="Y149" s="427">
        <v>12</v>
      </c>
      <c r="Z149" t="s">
        <v>398</v>
      </c>
    </row>
    <row r="150" spans="1:26" x14ac:dyDescent="0.3">
      <c r="A150" t="s">
        <v>1047</v>
      </c>
      <c r="B150" s="125">
        <v>331100</v>
      </c>
      <c r="C150" s="125">
        <v>2</v>
      </c>
      <c r="D150" s="21" t="s">
        <v>79</v>
      </c>
      <c r="E150" s="21" t="s">
        <v>1048</v>
      </c>
      <c r="F150" s="21" t="s">
        <v>587</v>
      </c>
      <c r="G150" s="24" t="s">
        <v>14</v>
      </c>
      <c r="H150" s="331">
        <v>43.98147022500001</v>
      </c>
      <c r="I150" s="331">
        <v>98.906999999999996</v>
      </c>
      <c r="J150" s="331">
        <v>25.083333333333332</v>
      </c>
      <c r="K150" s="340">
        <v>0.4446750000000001</v>
      </c>
      <c r="L150" s="331">
        <v>77.175569625000023</v>
      </c>
      <c r="M150" s="331">
        <v>173.55500000000001</v>
      </c>
      <c r="N150" s="331">
        <v>6</v>
      </c>
      <c r="O150" s="340">
        <v>0.4446750000000001</v>
      </c>
      <c r="P150" s="331">
        <v>67.031198850000024</v>
      </c>
      <c r="Q150" s="331">
        <v>150.74200000000002</v>
      </c>
      <c r="R150" s="331">
        <v>14.083333333333334</v>
      </c>
      <c r="S150" s="340">
        <v>0.4446750000000001</v>
      </c>
      <c r="T150" s="331">
        <v>188.18823870000006</v>
      </c>
      <c r="U150" s="331">
        <v>423.20400000000001</v>
      </c>
      <c r="V150" s="331">
        <v>45.166666666666671</v>
      </c>
      <c r="W150" s="340">
        <v>0.4446750000000001</v>
      </c>
      <c r="X150" s="242" t="s">
        <v>514</v>
      </c>
      <c r="Y150" s="427">
        <v>12</v>
      </c>
      <c r="Z150" t="s">
        <v>1048</v>
      </c>
    </row>
    <row r="151" spans="1:26" x14ac:dyDescent="0.3">
      <c r="A151" t="s">
        <v>1049</v>
      </c>
      <c r="B151" s="125">
        <v>331110</v>
      </c>
      <c r="C151" s="125">
        <v>2</v>
      </c>
      <c r="D151" s="21" t="s">
        <v>79</v>
      </c>
      <c r="E151" s="21" t="s">
        <v>597</v>
      </c>
      <c r="F151" s="21" t="s">
        <v>596</v>
      </c>
      <c r="G151" s="24" t="s">
        <v>14</v>
      </c>
      <c r="H151" s="331">
        <v>213.85058124999998</v>
      </c>
      <c r="I151" s="331">
        <v>311.92500000000001</v>
      </c>
      <c r="J151" s="331">
        <v>138.91666666666666</v>
      </c>
      <c r="K151" s="340">
        <v>0.68558333333333321</v>
      </c>
      <c r="L151" s="331">
        <v>92.544837416666653</v>
      </c>
      <c r="M151" s="331">
        <v>134.98699999999999</v>
      </c>
      <c r="N151" s="331">
        <v>11.916666666666666</v>
      </c>
      <c r="O151" s="340">
        <v>0.68558333333333321</v>
      </c>
      <c r="P151" s="331">
        <v>188.00340399999996</v>
      </c>
      <c r="Q151" s="331">
        <v>274.22399999999999</v>
      </c>
      <c r="R151" s="331">
        <v>34.083333333333329</v>
      </c>
      <c r="S151" s="340">
        <v>0.68558333333333321</v>
      </c>
      <c r="T151" s="331">
        <v>494.39882266666655</v>
      </c>
      <c r="U151" s="331">
        <v>721.13599999999997</v>
      </c>
      <c r="V151" s="331">
        <v>184.91666666666666</v>
      </c>
      <c r="W151" s="340">
        <v>0.68558333333333321</v>
      </c>
      <c r="X151" s="242" t="s">
        <v>514</v>
      </c>
      <c r="Y151" s="427">
        <v>12</v>
      </c>
      <c r="Z151" t="s">
        <v>597</v>
      </c>
    </row>
    <row r="152" spans="1:26" x14ac:dyDescent="0.3">
      <c r="A152" t="s">
        <v>1075</v>
      </c>
      <c r="B152" s="125">
        <v>331290</v>
      </c>
      <c r="C152" s="125">
        <v>169</v>
      </c>
      <c r="D152" s="21" t="s">
        <v>102</v>
      </c>
      <c r="E152" s="21" t="s">
        <v>108</v>
      </c>
      <c r="F152" s="21" t="s">
        <v>671</v>
      </c>
      <c r="G152" s="24" t="s">
        <v>9</v>
      </c>
      <c r="H152" s="331">
        <v>271.96670716666665</v>
      </c>
      <c r="I152" s="331">
        <v>536.64400000000001</v>
      </c>
      <c r="J152" s="331">
        <v>107.75</v>
      </c>
      <c r="K152" s="340">
        <v>0.50679166666666664</v>
      </c>
      <c r="L152" s="331">
        <v>61.972005374999995</v>
      </c>
      <c r="M152" s="331">
        <v>122.283</v>
      </c>
      <c r="N152" s="331">
        <v>7</v>
      </c>
      <c r="O152" s="340">
        <v>0.50679166666666664</v>
      </c>
      <c r="P152" s="331">
        <v>257.21450854166665</v>
      </c>
      <c r="Q152" s="331">
        <v>507.53499999999997</v>
      </c>
      <c r="R152" s="331">
        <v>37.75</v>
      </c>
      <c r="S152" s="340">
        <v>0.50679166666666664</v>
      </c>
      <c r="T152" s="331">
        <v>591.15322108333328</v>
      </c>
      <c r="U152" s="331">
        <v>1166.462</v>
      </c>
      <c r="V152" s="331">
        <v>152.5</v>
      </c>
      <c r="W152" s="340">
        <v>0.50679166666666664</v>
      </c>
      <c r="X152" s="242" t="s">
        <v>514</v>
      </c>
      <c r="Y152" s="427">
        <v>12</v>
      </c>
      <c r="Z152" t="s">
        <v>108</v>
      </c>
    </row>
    <row r="153" spans="1:26" x14ac:dyDescent="0.3">
      <c r="A153" t="s">
        <v>1149</v>
      </c>
      <c r="B153" s="125">
        <v>331940</v>
      </c>
      <c r="C153" s="125">
        <v>320</v>
      </c>
      <c r="D153" s="21" t="s">
        <v>205</v>
      </c>
      <c r="E153" s="21" t="s">
        <v>206</v>
      </c>
      <c r="F153" s="21" t="s">
        <v>773</v>
      </c>
      <c r="G153" s="24" t="s">
        <v>6</v>
      </c>
      <c r="H153" s="331">
        <v>112.04050000000002</v>
      </c>
      <c r="I153" s="331">
        <v>172.37</v>
      </c>
      <c r="J153" s="331">
        <v>85.083333333333329</v>
      </c>
      <c r="K153" s="340">
        <v>0.65000000000000013</v>
      </c>
      <c r="L153" s="331">
        <v>176.83120000000002</v>
      </c>
      <c r="M153" s="331">
        <v>272.048</v>
      </c>
      <c r="N153" s="331">
        <v>18</v>
      </c>
      <c r="O153" s="340">
        <v>0.65000000000000013</v>
      </c>
      <c r="P153" s="331">
        <v>82.030650000000009</v>
      </c>
      <c r="Q153" s="331">
        <v>126.20099999999999</v>
      </c>
      <c r="R153" s="331">
        <v>23.916666666666668</v>
      </c>
      <c r="S153" s="340">
        <v>0.65000000000000013</v>
      </c>
      <c r="T153" s="331">
        <v>370.90235000000007</v>
      </c>
      <c r="U153" s="331">
        <v>570.61900000000003</v>
      </c>
      <c r="V153" s="331">
        <v>127</v>
      </c>
      <c r="W153" s="340">
        <v>0.65000000000000013</v>
      </c>
      <c r="X153" s="242" t="s">
        <v>514</v>
      </c>
      <c r="Y153" s="427">
        <v>12</v>
      </c>
      <c r="Z153" t="s">
        <v>206</v>
      </c>
    </row>
    <row r="154" spans="1:26" x14ac:dyDescent="0.3">
      <c r="A154" t="s">
        <v>1076</v>
      </c>
      <c r="B154" s="125">
        <v>331950</v>
      </c>
      <c r="C154" s="125">
        <v>688</v>
      </c>
      <c r="D154" s="21" t="s">
        <v>102</v>
      </c>
      <c r="E154" s="21" t="s">
        <v>109</v>
      </c>
      <c r="F154" s="21" t="s">
        <v>1077</v>
      </c>
      <c r="G154" s="24" t="s">
        <v>6</v>
      </c>
      <c r="H154" s="331">
        <v>126.81221541666666</v>
      </c>
      <c r="I154" s="331">
        <v>233.05</v>
      </c>
      <c r="J154" s="331">
        <v>51.166666666666664</v>
      </c>
      <c r="K154" s="340">
        <v>0.54414166666666663</v>
      </c>
      <c r="L154" s="331">
        <v>0</v>
      </c>
      <c r="M154" s="331">
        <v>0</v>
      </c>
      <c r="N154" s="331">
        <v>9.4166666666666661</v>
      </c>
      <c r="O154" s="340"/>
      <c r="P154" s="331">
        <v>119.49677484999999</v>
      </c>
      <c r="Q154" s="331">
        <v>219.60599999999999</v>
      </c>
      <c r="R154" s="331">
        <v>20.916666666666668</v>
      </c>
      <c r="S154" s="340">
        <v>0.54414166666666663</v>
      </c>
      <c r="T154" s="331">
        <v>246.30899026666665</v>
      </c>
      <c r="U154" s="331">
        <v>452.65600000000001</v>
      </c>
      <c r="V154" s="331">
        <v>81.5</v>
      </c>
      <c r="W154" s="340">
        <v>0.54414166666666663</v>
      </c>
      <c r="X154" s="242" t="s">
        <v>514</v>
      </c>
      <c r="Y154" s="427">
        <v>12</v>
      </c>
      <c r="Z154" t="s">
        <v>109</v>
      </c>
    </row>
    <row r="155" spans="1:26" x14ac:dyDescent="0.3">
      <c r="A155" t="s">
        <v>1169</v>
      </c>
      <c r="B155" s="125">
        <v>0</v>
      </c>
      <c r="C155" s="125">
        <v>103</v>
      </c>
      <c r="D155" s="21" t="s">
        <v>246</v>
      </c>
      <c r="E155" s="21" t="s">
        <v>246</v>
      </c>
      <c r="F155" s="21" t="s">
        <v>825</v>
      </c>
      <c r="G155" s="24" t="s">
        <v>13</v>
      </c>
      <c r="H155" s="331">
        <v>8830.2999999999993</v>
      </c>
      <c r="I155" s="331">
        <v>74727</v>
      </c>
      <c r="J155" s="331">
        <v>6499</v>
      </c>
      <c r="K155" s="340">
        <v>0.11816746289828307</v>
      </c>
      <c r="L155" s="331">
        <v>8123.4</v>
      </c>
      <c r="M155" s="331">
        <v>72078</v>
      </c>
      <c r="N155" s="331">
        <v>1354</v>
      </c>
      <c r="O155" s="340">
        <v>0.11270290518604845</v>
      </c>
      <c r="P155" s="331">
        <v>2234.6</v>
      </c>
      <c r="Q155" s="331">
        <v>23156</v>
      </c>
      <c r="R155" s="331">
        <v>14</v>
      </c>
      <c r="S155" s="340">
        <v>9.6501986526170314E-2</v>
      </c>
      <c r="T155" s="331">
        <v>19188.3</v>
      </c>
      <c r="U155" s="331">
        <v>169961</v>
      </c>
      <c r="V155" s="331">
        <v>7867</v>
      </c>
      <c r="W155" s="340">
        <v>0.11289825312865892</v>
      </c>
      <c r="X155" s="242" t="s">
        <v>1038</v>
      </c>
      <c r="Y155" s="427">
        <v>0</v>
      </c>
      <c r="Z155" t="s">
        <v>1170</v>
      </c>
    </row>
    <row r="156" spans="1:26" x14ac:dyDescent="0.3">
      <c r="A156" t="s">
        <v>1150</v>
      </c>
      <c r="B156" s="125">
        <v>331960</v>
      </c>
      <c r="C156" s="125">
        <v>701</v>
      </c>
      <c r="D156" s="21" t="s">
        <v>207</v>
      </c>
      <c r="E156" s="21" t="s">
        <v>208</v>
      </c>
      <c r="F156" s="21" t="s">
        <v>775</v>
      </c>
      <c r="G156" s="24" t="s">
        <v>13</v>
      </c>
      <c r="H156" s="331">
        <v>55.003079999999997</v>
      </c>
      <c r="I156" s="331">
        <v>83.337999999999994</v>
      </c>
      <c r="J156" s="331">
        <v>44.416666666666664</v>
      </c>
      <c r="K156" s="340">
        <v>0.66</v>
      </c>
      <c r="L156" s="331">
        <v>137.76774</v>
      </c>
      <c r="M156" s="331">
        <v>208.739</v>
      </c>
      <c r="N156" s="331">
        <v>6.75</v>
      </c>
      <c r="O156" s="340">
        <v>0.66</v>
      </c>
      <c r="P156" s="331">
        <v>5.7862200000000001</v>
      </c>
      <c r="Q156" s="331">
        <v>8.7669999999999995</v>
      </c>
      <c r="R156" s="331">
        <v>27.666666666666668</v>
      </c>
      <c r="S156" s="340">
        <v>0.66</v>
      </c>
      <c r="T156" s="331">
        <v>198.55704</v>
      </c>
      <c r="U156" s="331">
        <v>300.84399999999999</v>
      </c>
      <c r="V156" s="331">
        <v>78.833333333333343</v>
      </c>
      <c r="W156" s="340">
        <v>0.66</v>
      </c>
      <c r="X156" s="242" t="s">
        <v>514</v>
      </c>
      <c r="Y156" s="427">
        <v>12</v>
      </c>
      <c r="Z156" t="s">
        <v>208</v>
      </c>
    </row>
    <row r="157" spans="1:26" x14ac:dyDescent="0.3">
      <c r="A157" t="s">
        <v>1078</v>
      </c>
      <c r="B157" s="125">
        <v>331300</v>
      </c>
      <c r="C157" s="125">
        <v>169</v>
      </c>
      <c r="D157" s="21" t="s">
        <v>102</v>
      </c>
      <c r="E157" s="21" t="s">
        <v>110</v>
      </c>
      <c r="F157" s="21" t="s">
        <v>614</v>
      </c>
      <c r="G157" s="24" t="s">
        <v>5</v>
      </c>
      <c r="H157" s="331">
        <v>290.73884525</v>
      </c>
      <c r="I157" s="331">
        <v>565.14499999999998</v>
      </c>
      <c r="J157" s="331">
        <v>90.666666666666671</v>
      </c>
      <c r="K157" s="340">
        <v>0.51444999999999996</v>
      </c>
      <c r="L157" s="331">
        <v>75.286670799999996</v>
      </c>
      <c r="M157" s="331">
        <v>146.34399999999999</v>
      </c>
      <c r="N157" s="331">
        <v>11.416666666666666</v>
      </c>
      <c r="O157" s="340">
        <v>0.51444999999999996</v>
      </c>
      <c r="P157" s="331">
        <v>301.82935834999995</v>
      </c>
      <c r="Q157" s="331">
        <v>586.70299999999997</v>
      </c>
      <c r="R157" s="331">
        <v>36.333333333333329</v>
      </c>
      <c r="S157" s="340">
        <v>0.51444999999999996</v>
      </c>
      <c r="T157" s="331">
        <v>667.85487439999997</v>
      </c>
      <c r="U157" s="331">
        <v>1298.192</v>
      </c>
      <c r="V157" s="331">
        <v>138.41666666666666</v>
      </c>
      <c r="W157" s="340">
        <v>0.51444999999999996</v>
      </c>
      <c r="X157" s="242" t="s">
        <v>514</v>
      </c>
      <c r="Y157" s="427">
        <v>12</v>
      </c>
      <c r="Z157" t="s">
        <v>110</v>
      </c>
    </row>
    <row r="158" spans="1:26" x14ac:dyDescent="0.3">
      <c r="A158" t="s">
        <v>1079</v>
      </c>
      <c r="B158" s="125">
        <v>331310</v>
      </c>
      <c r="C158" s="125">
        <v>169</v>
      </c>
      <c r="D158" s="21" t="s">
        <v>102</v>
      </c>
      <c r="E158" s="21" t="s">
        <v>111</v>
      </c>
      <c r="F158" s="21" t="s">
        <v>603</v>
      </c>
      <c r="G158" s="24" t="s">
        <v>9</v>
      </c>
      <c r="H158" s="331">
        <v>606.94532866666646</v>
      </c>
      <c r="I158" s="331">
        <v>1187.605</v>
      </c>
      <c r="J158" s="331">
        <v>214.16666666666666</v>
      </c>
      <c r="K158" s="340">
        <v>0.51106666666666645</v>
      </c>
      <c r="L158" s="331">
        <v>450.37545573333313</v>
      </c>
      <c r="M158" s="331">
        <v>881.24599999999998</v>
      </c>
      <c r="N158" s="331">
        <v>20.416666666666668</v>
      </c>
      <c r="O158" s="340">
        <v>0.51106666666666645</v>
      </c>
      <c r="P158" s="331">
        <v>826.68815226666629</v>
      </c>
      <c r="Q158" s="331">
        <v>1617.5740000000001</v>
      </c>
      <c r="R158" s="331">
        <v>64.416666666666657</v>
      </c>
      <c r="S158" s="340">
        <v>0.51106666666666645</v>
      </c>
      <c r="T158" s="331">
        <v>1884.0089366666659</v>
      </c>
      <c r="U158" s="331">
        <v>3686.4250000000002</v>
      </c>
      <c r="V158" s="331">
        <v>299</v>
      </c>
      <c r="W158" s="340">
        <v>0.51106666666666645</v>
      </c>
      <c r="X158" s="242" t="s">
        <v>514</v>
      </c>
      <c r="Y158" s="427">
        <v>12</v>
      </c>
      <c r="Z158" t="s">
        <v>111</v>
      </c>
    </row>
    <row r="159" spans="1:26" x14ac:dyDescent="0.3">
      <c r="A159" t="s">
        <v>1151</v>
      </c>
      <c r="B159" s="125">
        <v>331970</v>
      </c>
      <c r="C159" s="125">
        <v>442</v>
      </c>
      <c r="D159" s="21" t="s">
        <v>210</v>
      </c>
      <c r="E159" s="21" t="s">
        <v>211</v>
      </c>
      <c r="F159" s="21" t="s">
        <v>777</v>
      </c>
      <c r="G159" s="287" t="s">
        <v>4</v>
      </c>
      <c r="H159" s="331">
        <v>76.298439999999999</v>
      </c>
      <c r="I159" s="331">
        <v>123.062</v>
      </c>
      <c r="J159" s="331">
        <v>27.25</v>
      </c>
      <c r="K159" s="340">
        <v>0.62</v>
      </c>
      <c r="L159" s="331">
        <v>174.32850000000002</v>
      </c>
      <c r="M159" s="331">
        <v>281.17500000000001</v>
      </c>
      <c r="N159" s="331">
        <v>10.833333333333334</v>
      </c>
      <c r="O159" s="340">
        <v>0.62</v>
      </c>
      <c r="P159" s="331">
        <v>59.252780000000001</v>
      </c>
      <c r="Q159" s="331">
        <v>95.569000000000003</v>
      </c>
      <c r="R159" s="331">
        <v>16.833333333333336</v>
      </c>
      <c r="S159" s="340">
        <v>0.62</v>
      </c>
      <c r="T159" s="331">
        <v>309.87972000000002</v>
      </c>
      <c r="U159" s="331">
        <v>499.80600000000004</v>
      </c>
      <c r="V159" s="331">
        <v>54.916666666666671</v>
      </c>
      <c r="W159" s="340">
        <v>0.62</v>
      </c>
      <c r="X159" s="242" t="s">
        <v>514</v>
      </c>
      <c r="Y159" s="427">
        <v>12</v>
      </c>
      <c r="Z159" t="s">
        <v>211</v>
      </c>
    </row>
    <row r="160" spans="1:26" x14ac:dyDescent="0.3">
      <c r="A160" t="s">
        <v>1157</v>
      </c>
      <c r="B160" s="125">
        <v>332020</v>
      </c>
      <c r="C160" s="125">
        <v>63</v>
      </c>
      <c r="D160" s="21" t="s">
        <v>226</v>
      </c>
      <c r="E160" s="21" t="s">
        <v>227</v>
      </c>
      <c r="F160" s="21" t="s">
        <v>800</v>
      </c>
      <c r="G160" s="24" t="s">
        <v>14</v>
      </c>
      <c r="H160" s="331">
        <v>631.38499680000007</v>
      </c>
      <c r="I160" s="331">
        <v>986.976</v>
      </c>
      <c r="J160" s="331">
        <v>269.33333333333331</v>
      </c>
      <c r="K160" s="340">
        <v>0.63971666666666671</v>
      </c>
      <c r="L160" s="331">
        <v>520.32122743333332</v>
      </c>
      <c r="M160" s="331">
        <v>813.36199999999997</v>
      </c>
      <c r="N160" s="331">
        <v>17</v>
      </c>
      <c r="O160" s="340">
        <v>0.63971666666666671</v>
      </c>
      <c r="P160" s="331">
        <v>477.13075668333335</v>
      </c>
      <c r="Q160" s="331">
        <v>745.84699999999998</v>
      </c>
      <c r="R160" s="331">
        <v>81.166666666666657</v>
      </c>
      <c r="S160" s="340">
        <v>0.63971666666666671</v>
      </c>
      <c r="T160" s="331">
        <v>1628.8369809166668</v>
      </c>
      <c r="U160" s="331">
        <v>2546.1849999999999</v>
      </c>
      <c r="V160" s="331">
        <v>367.5</v>
      </c>
      <c r="W160" s="340">
        <v>0.63971666666666671</v>
      </c>
      <c r="X160" s="242" t="s">
        <v>514</v>
      </c>
      <c r="Y160" s="427">
        <v>12</v>
      </c>
      <c r="Z160" t="s">
        <v>227</v>
      </c>
    </row>
    <row r="161" spans="1:26" x14ac:dyDescent="0.3">
      <c r="A161" t="s">
        <v>1153</v>
      </c>
      <c r="B161" s="125">
        <v>331990</v>
      </c>
      <c r="C161" s="125">
        <v>274</v>
      </c>
      <c r="D161" s="21" t="s">
        <v>213</v>
      </c>
      <c r="E161" s="21" t="s">
        <v>214</v>
      </c>
      <c r="F161" s="21" t="s">
        <v>784</v>
      </c>
      <c r="G161" s="24" t="s">
        <v>14</v>
      </c>
      <c r="H161" s="331">
        <v>504.2011</v>
      </c>
      <c r="I161" s="331">
        <v>845.97500000000002</v>
      </c>
      <c r="J161" s="331">
        <v>188.41666666666666</v>
      </c>
      <c r="K161" s="340">
        <v>0.59599999999999997</v>
      </c>
      <c r="L161" s="331">
        <v>1737.078356</v>
      </c>
      <c r="M161" s="331">
        <v>2914.5610000000001</v>
      </c>
      <c r="N161" s="331">
        <v>12.833333333333334</v>
      </c>
      <c r="O161" s="340">
        <v>0.59599999999999997</v>
      </c>
      <c r="P161" s="331">
        <v>518.70535599999994</v>
      </c>
      <c r="Q161" s="331">
        <v>870.31099999999992</v>
      </c>
      <c r="R161" s="331">
        <v>159.66666666666666</v>
      </c>
      <c r="S161" s="340">
        <v>0.59599999999999997</v>
      </c>
      <c r="T161" s="331">
        <v>2759.9848120000001</v>
      </c>
      <c r="U161" s="331">
        <v>4630.8470000000007</v>
      </c>
      <c r="V161" s="331">
        <v>360.91666666666663</v>
      </c>
      <c r="W161" s="340">
        <v>0.59599999999999997</v>
      </c>
      <c r="X161" s="242" t="s">
        <v>514</v>
      </c>
      <c r="Y161" s="427">
        <v>12</v>
      </c>
      <c r="Z161" t="s">
        <v>214</v>
      </c>
    </row>
    <row r="162" spans="1:26" x14ac:dyDescent="0.3">
      <c r="A162" t="s">
        <v>1080</v>
      </c>
      <c r="B162" s="125">
        <v>331320</v>
      </c>
      <c r="C162" s="125">
        <v>169</v>
      </c>
      <c r="D162" s="21" t="s">
        <v>102</v>
      </c>
      <c r="E162" s="21" t="s">
        <v>112</v>
      </c>
      <c r="F162" s="21" t="s">
        <v>617</v>
      </c>
      <c r="G162" s="24" t="s">
        <v>5</v>
      </c>
      <c r="H162" s="331">
        <v>484.77445449999988</v>
      </c>
      <c r="I162" s="331">
        <v>906.85500000000002</v>
      </c>
      <c r="J162" s="331">
        <v>165</v>
      </c>
      <c r="K162" s="340">
        <v>0.53456666666666652</v>
      </c>
      <c r="L162" s="331">
        <v>82.820948233333311</v>
      </c>
      <c r="M162" s="331">
        <v>154.93100000000001</v>
      </c>
      <c r="N162" s="331">
        <v>15</v>
      </c>
      <c r="O162" s="340">
        <v>0.53456666666666652</v>
      </c>
      <c r="P162" s="331">
        <v>548.56643309999981</v>
      </c>
      <c r="Q162" s="331">
        <v>1026.1889999999999</v>
      </c>
      <c r="R162" s="331">
        <v>35.416666666666664</v>
      </c>
      <c r="S162" s="340">
        <v>0.53456666666666652</v>
      </c>
      <c r="T162" s="331">
        <v>1116.161835833333</v>
      </c>
      <c r="U162" s="331">
        <v>2087.9749999999999</v>
      </c>
      <c r="V162" s="331">
        <v>215.41666666666666</v>
      </c>
      <c r="W162" s="340">
        <v>0.53456666666666652</v>
      </c>
      <c r="X162" s="242" t="s">
        <v>514</v>
      </c>
      <c r="Y162" s="427">
        <v>12</v>
      </c>
      <c r="Z162" t="s">
        <v>112</v>
      </c>
    </row>
    <row r="163" spans="1:26" x14ac:dyDescent="0.3">
      <c r="A163" t="s">
        <v>1156</v>
      </c>
      <c r="B163" s="125">
        <v>332000</v>
      </c>
      <c r="C163" s="125">
        <v>373</v>
      </c>
      <c r="D163" s="21" t="s">
        <v>223</v>
      </c>
      <c r="E163" s="21" t="s">
        <v>224</v>
      </c>
      <c r="F163" s="21" t="s">
        <v>795</v>
      </c>
      <c r="G163" s="287" t="s">
        <v>5</v>
      </c>
      <c r="H163" s="331">
        <v>91.016310000000004</v>
      </c>
      <c r="I163" s="331">
        <v>275.80700000000002</v>
      </c>
      <c r="J163" s="331">
        <v>48.833333333333336</v>
      </c>
      <c r="K163" s="340">
        <v>0.33</v>
      </c>
      <c r="L163" s="331">
        <v>134.22354000000001</v>
      </c>
      <c r="M163" s="331">
        <v>406.738</v>
      </c>
      <c r="N163" s="331">
        <v>9.6666666666666661</v>
      </c>
      <c r="O163" s="340">
        <v>0.33</v>
      </c>
      <c r="P163" s="331">
        <v>59.364690000000003</v>
      </c>
      <c r="Q163" s="331">
        <v>179.893</v>
      </c>
      <c r="R163" s="331">
        <v>40.416666666666664</v>
      </c>
      <c r="S163" s="340">
        <v>0.33</v>
      </c>
      <c r="T163" s="331">
        <v>284.60453999999999</v>
      </c>
      <c r="U163" s="331">
        <v>862.43799999999999</v>
      </c>
      <c r="V163" s="331">
        <v>98.916666666666657</v>
      </c>
      <c r="W163" s="340">
        <v>0.33</v>
      </c>
      <c r="X163" s="242" t="s">
        <v>514</v>
      </c>
      <c r="Y163" s="427">
        <v>12</v>
      </c>
      <c r="Z163" t="s">
        <v>224</v>
      </c>
    </row>
    <row r="164" spans="1:26" x14ac:dyDescent="0.3">
      <c r="A164" t="s">
        <v>1081</v>
      </c>
      <c r="B164" s="125">
        <v>331330</v>
      </c>
      <c r="C164" s="125">
        <v>169</v>
      </c>
      <c r="D164" s="21" t="s">
        <v>102</v>
      </c>
      <c r="E164" s="21" t="s">
        <v>113</v>
      </c>
      <c r="F164" s="21" t="s">
        <v>673</v>
      </c>
      <c r="G164" s="24" t="s">
        <v>9</v>
      </c>
      <c r="H164" s="331">
        <v>238.31452858333336</v>
      </c>
      <c r="I164" s="331">
        <v>447.49</v>
      </c>
      <c r="J164" s="331">
        <v>78.5</v>
      </c>
      <c r="K164" s="340">
        <v>0.53255833333333336</v>
      </c>
      <c r="L164" s="331">
        <v>22.568757050000002</v>
      </c>
      <c r="M164" s="331">
        <v>42.378</v>
      </c>
      <c r="N164" s="331">
        <v>10</v>
      </c>
      <c r="O164" s="340">
        <v>0.53255833333333336</v>
      </c>
      <c r="P164" s="331">
        <v>132.02227594999999</v>
      </c>
      <c r="Q164" s="331">
        <v>247.90199999999999</v>
      </c>
      <c r="R164" s="331">
        <v>9.4166666666666679</v>
      </c>
      <c r="S164" s="340">
        <v>0.53255833333333336</v>
      </c>
      <c r="T164" s="331">
        <v>392.90556158333334</v>
      </c>
      <c r="U164" s="331">
        <v>737.77</v>
      </c>
      <c r="V164" s="331">
        <v>97.916666666666671</v>
      </c>
      <c r="W164" s="340">
        <v>0.53255833333333336</v>
      </c>
      <c r="X164" s="242" t="s">
        <v>514</v>
      </c>
      <c r="Y164" s="427">
        <v>12</v>
      </c>
      <c r="Z164" t="s">
        <v>113</v>
      </c>
    </row>
    <row r="165" spans="1:26" x14ac:dyDescent="0.3">
      <c r="A165" t="s">
        <v>1082</v>
      </c>
      <c r="B165" s="125">
        <v>331340</v>
      </c>
      <c r="C165" s="125">
        <v>169</v>
      </c>
      <c r="D165" s="21" t="s">
        <v>102</v>
      </c>
      <c r="E165" s="21" t="s">
        <v>114</v>
      </c>
      <c r="F165" s="21" t="s">
        <v>675</v>
      </c>
      <c r="G165" s="24" t="s">
        <v>14</v>
      </c>
      <c r="H165" s="331">
        <v>139.03566950000001</v>
      </c>
      <c r="I165" s="331">
        <v>269.815</v>
      </c>
      <c r="J165" s="331">
        <v>67.833333333333329</v>
      </c>
      <c r="K165" s="340">
        <v>0.51530000000000009</v>
      </c>
      <c r="L165" s="331">
        <v>21.756481300000001</v>
      </c>
      <c r="M165" s="331">
        <v>42.220999999999997</v>
      </c>
      <c r="N165" s="331">
        <v>10</v>
      </c>
      <c r="O165" s="340">
        <v>0.51530000000000009</v>
      </c>
      <c r="P165" s="331">
        <v>133.12054080000004</v>
      </c>
      <c r="Q165" s="331">
        <v>258.33600000000001</v>
      </c>
      <c r="R165" s="331">
        <v>17.916666666666664</v>
      </c>
      <c r="S165" s="340">
        <v>0.51530000000000009</v>
      </c>
      <c r="T165" s="331">
        <v>293.91269160000007</v>
      </c>
      <c r="U165" s="331">
        <v>570.37200000000007</v>
      </c>
      <c r="V165" s="331">
        <v>95.75</v>
      </c>
      <c r="W165" s="340">
        <v>0.51530000000000009</v>
      </c>
      <c r="X165" s="242" t="s">
        <v>514</v>
      </c>
      <c r="Y165" s="427">
        <v>12</v>
      </c>
      <c r="Z165" t="s">
        <v>114</v>
      </c>
    </row>
    <row r="166" spans="1:26" x14ac:dyDescent="0.3">
      <c r="A166" t="s">
        <v>1172</v>
      </c>
      <c r="B166" s="125">
        <v>0</v>
      </c>
      <c r="C166" s="125">
        <v>16</v>
      </c>
      <c r="D166" s="21" t="s">
        <v>256</v>
      </c>
      <c r="E166" s="21" t="s">
        <v>256</v>
      </c>
      <c r="F166" s="21" t="s">
        <v>837</v>
      </c>
      <c r="G166" s="24" t="s">
        <v>8</v>
      </c>
      <c r="H166" s="331">
        <v>6772</v>
      </c>
      <c r="I166" s="331">
        <v>38678</v>
      </c>
      <c r="J166" s="331">
        <v>4948</v>
      </c>
      <c r="K166" s="340">
        <v>0.17508661254459901</v>
      </c>
      <c r="L166" s="331">
        <v>3695</v>
      </c>
      <c r="M166" s="331">
        <v>21485</v>
      </c>
      <c r="N166" s="331">
        <v>1096</v>
      </c>
      <c r="O166" s="340">
        <v>0.17198045147777519</v>
      </c>
      <c r="P166" s="331">
        <v>13326</v>
      </c>
      <c r="Q166" s="331">
        <v>86351</v>
      </c>
      <c r="R166" s="331">
        <v>118</v>
      </c>
      <c r="S166" s="340">
        <v>0.15432363261571957</v>
      </c>
      <c r="T166" s="331">
        <v>23793</v>
      </c>
      <c r="U166" s="331">
        <v>146514</v>
      </c>
      <c r="V166" s="331">
        <v>6162</v>
      </c>
      <c r="W166" s="340">
        <v>0.16239403742987019</v>
      </c>
      <c r="X166" s="242" t="s">
        <v>1038</v>
      </c>
      <c r="Y166" s="427">
        <v>0</v>
      </c>
      <c r="Z166" t="s">
        <v>510</v>
      </c>
    </row>
    <row r="167" spans="1:26" x14ac:dyDescent="0.3">
      <c r="A167" t="s">
        <v>1050</v>
      </c>
      <c r="B167" s="125">
        <v>332010</v>
      </c>
      <c r="C167" s="125">
        <v>417</v>
      </c>
      <c r="D167" s="21" t="s">
        <v>79</v>
      </c>
      <c r="E167" s="21" t="s">
        <v>225</v>
      </c>
      <c r="F167" s="21" t="s">
        <v>797</v>
      </c>
      <c r="G167" s="24" t="s">
        <v>13</v>
      </c>
      <c r="H167" s="331">
        <v>684.46674107500007</v>
      </c>
      <c r="I167" s="331">
        <v>1391.1690000000001</v>
      </c>
      <c r="J167" s="331">
        <v>485.41666666666669</v>
      </c>
      <c r="K167" s="340">
        <v>0.49200833333333333</v>
      </c>
      <c r="L167" s="331">
        <v>280.98399113333335</v>
      </c>
      <c r="M167" s="331">
        <v>571.096</v>
      </c>
      <c r="N167" s="331">
        <v>5</v>
      </c>
      <c r="O167" s="340">
        <v>0.49200833333333338</v>
      </c>
      <c r="P167" s="331">
        <v>115.27017237500002</v>
      </c>
      <c r="Q167" s="331">
        <v>234.28500000000003</v>
      </c>
      <c r="R167" s="331">
        <v>117.16666666666667</v>
      </c>
      <c r="S167" s="340">
        <v>0.49200833333333333</v>
      </c>
      <c r="T167" s="331">
        <v>1080.7209045833333</v>
      </c>
      <c r="U167" s="331">
        <v>2196.5500000000002</v>
      </c>
      <c r="V167" s="331">
        <v>607.58333333333337</v>
      </c>
      <c r="W167" s="340">
        <v>0.49200833333333327</v>
      </c>
      <c r="X167" s="242" t="s">
        <v>514</v>
      </c>
      <c r="Y167" s="427">
        <v>12</v>
      </c>
      <c r="Z167" t="s">
        <v>225</v>
      </c>
    </row>
    <row r="168" spans="1:26" x14ac:dyDescent="0.3">
      <c r="A168" t="s">
        <v>1051</v>
      </c>
      <c r="B168" s="125">
        <v>331120</v>
      </c>
      <c r="C168" s="125">
        <v>2</v>
      </c>
      <c r="D168" s="21" t="s">
        <v>79</v>
      </c>
      <c r="E168" s="21" t="s">
        <v>1052</v>
      </c>
      <c r="F168" s="21" t="s">
        <v>567</v>
      </c>
      <c r="G168" s="24" t="s">
        <v>13</v>
      </c>
      <c r="H168" s="331">
        <v>1691.7108578999996</v>
      </c>
      <c r="I168" s="331">
        <v>5748.2529999999997</v>
      </c>
      <c r="J168" s="331">
        <v>1136.5833333333333</v>
      </c>
      <c r="K168" s="340">
        <v>0.29429999999999995</v>
      </c>
      <c r="L168" s="331">
        <v>1913.0182775999997</v>
      </c>
      <c r="M168" s="331">
        <v>6500.232</v>
      </c>
      <c r="N168" s="331">
        <v>39</v>
      </c>
      <c r="O168" s="340">
        <v>0.29429999999999995</v>
      </c>
      <c r="P168" s="331">
        <v>643.51637999999991</v>
      </c>
      <c r="Q168" s="331">
        <v>2186.6</v>
      </c>
      <c r="R168" s="331">
        <v>385.41666666666669</v>
      </c>
      <c r="S168" s="340">
        <v>0.29429999999999995</v>
      </c>
      <c r="T168" s="331">
        <v>4248.2455154999989</v>
      </c>
      <c r="U168" s="331">
        <v>14435.084999999999</v>
      </c>
      <c r="V168" s="331">
        <v>1561</v>
      </c>
      <c r="W168" s="340">
        <v>0.29429999999999995</v>
      </c>
      <c r="X168" s="242" t="s">
        <v>514</v>
      </c>
      <c r="Y168" s="427">
        <v>12</v>
      </c>
      <c r="Z168" t="s">
        <v>1052</v>
      </c>
    </row>
    <row r="169" spans="1:26" x14ac:dyDescent="0.3">
      <c r="A169" t="s">
        <v>1053</v>
      </c>
      <c r="B169" s="125">
        <v>331130</v>
      </c>
      <c r="C169" s="125">
        <v>2</v>
      </c>
      <c r="D169" t="s">
        <v>79</v>
      </c>
      <c r="E169" t="s">
        <v>89</v>
      </c>
      <c r="F169" t="s">
        <v>599</v>
      </c>
      <c r="G169" s="24" t="s">
        <v>14</v>
      </c>
      <c r="H169" s="331">
        <v>19.413435399999997</v>
      </c>
      <c r="I169" s="331">
        <v>24.780999999999999</v>
      </c>
      <c r="J169" s="331">
        <v>9.25</v>
      </c>
      <c r="K169" s="340">
        <v>0.78339999999999999</v>
      </c>
      <c r="L169" s="331">
        <v>13.499548799999999</v>
      </c>
      <c r="M169" s="331">
        <v>17.231999999999999</v>
      </c>
      <c r="N169" s="331">
        <v>3</v>
      </c>
      <c r="O169" s="340">
        <v>0.78339999999999999</v>
      </c>
      <c r="P169" s="331">
        <v>42.165721599999998</v>
      </c>
      <c r="Q169" s="331">
        <v>53.823999999999998</v>
      </c>
      <c r="R169" s="331">
        <v>4</v>
      </c>
      <c r="S169" s="340">
        <v>0.78339999999999999</v>
      </c>
      <c r="T169" s="331">
        <v>75.078705799999994</v>
      </c>
      <c r="U169" s="331">
        <v>95.836999999999989</v>
      </c>
      <c r="V169" s="331">
        <v>16.25</v>
      </c>
      <c r="W169" s="340">
        <v>0.78339999999999999</v>
      </c>
      <c r="X169" s="242" t="s">
        <v>514</v>
      </c>
      <c r="Y169" s="427">
        <v>12</v>
      </c>
      <c r="Z169" t="s">
        <v>89</v>
      </c>
    </row>
    <row r="170" spans="1:26" x14ac:dyDescent="0.3">
      <c r="A170" t="s">
        <v>1054</v>
      </c>
      <c r="B170" s="125">
        <v>331140</v>
      </c>
      <c r="C170" s="125">
        <v>2</v>
      </c>
      <c r="D170" t="s">
        <v>79</v>
      </c>
      <c r="E170" t="s">
        <v>90</v>
      </c>
      <c r="F170" t="s">
        <v>563</v>
      </c>
      <c r="G170" s="24" t="s">
        <v>13</v>
      </c>
      <c r="H170" s="331">
        <v>217.00389691666663</v>
      </c>
      <c r="I170" s="331">
        <v>738.59</v>
      </c>
      <c r="J170" s="331">
        <v>130.66666666666666</v>
      </c>
      <c r="K170" s="340">
        <v>0.29380833333333328</v>
      </c>
      <c r="L170" s="331">
        <v>882.96955040833325</v>
      </c>
      <c r="M170" s="331">
        <v>3005.2570000000001</v>
      </c>
      <c r="N170" s="331">
        <v>1</v>
      </c>
      <c r="O170" s="340">
        <v>0.29380833333333328</v>
      </c>
      <c r="P170" s="331">
        <v>12.359928966666663</v>
      </c>
      <c r="Q170" s="331">
        <v>42.067999999999998</v>
      </c>
      <c r="R170" s="331">
        <v>34.166666666666671</v>
      </c>
      <c r="S170" s="340">
        <v>0.29380833333333328</v>
      </c>
      <c r="T170" s="331">
        <v>1112.3333762916666</v>
      </c>
      <c r="U170" s="331">
        <v>3785.9150000000004</v>
      </c>
      <c r="V170" s="331">
        <v>165.83333333333331</v>
      </c>
      <c r="W170" s="340">
        <v>0.29380833333333328</v>
      </c>
      <c r="X170" s="242" t="s">
        <v>514</v>
      </c>
      <c r="Y170" s="427">
        <v>12</v>
      </c>
      <c r="Z170" t="s">
        <v>90</v>
      </c>
    </row>
    <row r="171" spans="1:26" x14ac:dyDescent="0.3">
      <c r="A171" t="s">
        <v>1083</v>
      </c>
      <c r="B171" s="125">
        <v>331350</v>
      </c>
      <c r="C171" s="125">
        <v>169</v>
      </c>
      <c r="D171" s="21" t="s">
        <v>102</v>
      </c>
      <c r="E171" s="21" t="s">
        <v>115</v>
      </c>
      <c r="F171" s="21" t="s">
        <v>677</v>
      </c>
      <c r="G171" s="24" t="s">
        <v>14</v>
      </c>
      <c r="H171" s="331">
        <v>143.41230640000001</v>
      </c>
      <c r="I171" s="331">
        <v>280.63200000000001</v>
      </c>
      <c r="J171" s="331">
        <v>72.25</v>
      </c>
      <c r="K171" s="340">
        <v>0.51103333333333334</v>
      </c>
      <c r="L171" s="331">
        <v>0</v>
      </c>
      <c r="M171" s="331">
        <v>0</v>
      </c>
      <c r="N171" s="331">
        <v>9.5</v>
      </c>
      <c r="O171" s="340"/>
      <c r="P171" s="331">
        <v>140.29551410000002</v>
      </c>
      <c r="Q171" s="331">
        <v>274.53300000000002</v>
      </c>
      <c r="R171" s="331">
        <v>18.833333333333336</v>
      </c>
      <c r="S171" s="340">
        <v>0.51103333333333334</v>
      </c>
      <c r="T171" s="331">
        <v>283.70782049999997</v>
      </c>
      <c r="U171" s="331">
        <v>555.16499999999996</v>
      </c>
      <c r="V171" s="331">
        <v>100.58333333333334</v>
      </c>
      <c r="W171" s="340">
        <v>0.51103333333333334</v>
      </c>
      <c r="X171" s="242" t="s">
        <v>514</v>
      </c>
      <c r="Y171" s="427">
        <v>12</v>
      </c>
      <c r="Z171" t="s">
        <v>115</v>
      </c>
    </row>
    <row r="172" spans="1:26" x14ac:dyDescent="0.3">
      <c r="A172" t="s">
        <v>1165</v>
      </c>
      <c r="B172" s="125">
        <v>332670</v>
      </c>
      <c r="C172" s="125">
        <v>240</v>
      </c>
      <c r="D172" s="21" t="s">
        <v>239</v>
      </c>
      <c r="E172" s="21" t="s">
        <v>242</v>
      </c>
      <c r="F172" s="21" t="s">
        <v>818</v>
      </c>
      <c r="G172" s="24" t="s">
        <v>13</v>
      </c>
      <c r="H172" s="331">
        <v>1201.7057222916667</v>
      </c>
      <c r="I172" s="331">
        <v>1921.5250000000001</v>
      </c>
      <c r="J172" s="331">
        <v>408.75</v>
      </c>
      <c r="K172" s="340">
        <v>0.62539166666666668</v>
      </c>
      <c r="L172" s="331">
        <v>1119.8444546916667</v>
      </c>
      <c r="M172" s="331">
        <v>1790.6289999999999</v>
      </c>
      <c r="N172" s="331">
        <v>27</v>
      </c>
      <c r="O172" s="340">
        <v>0.62539166666666668</v>
      </c>
      <c r="P172" s="331">
        <v>555.50852565833327</v>
      </c>
      <c r="Q172" s="331">
        <v>888.25699999999995</v>
      </c>
      <c r="R172" s="331">
        <v>76.583333333333343</v>
      </c>
      <c r="S172" s="340">
        <v>0.62539166666666668</v>
      </c>
      <c r="T172" s="331">
        <v>2877.058702641667</v>
      </c>
      <c r="U172" s="331">
        <v>4600.4110000000001</v>
      </c>
      <c r="V172" s="331">
        <v>512.33333333333337</v>
      </c>
      <c r="W172" s="340">
        <v>0.62539166666666668</v>
      </c>
      <c r="X172" s="242" t="s">
        <v>514</v>
      </c>
      <c r="Y172" s="427">
        <v>12</v>
      </c>
      <c r="Z172" t="s">
        <v>242</v>
      </c>
    </row>
    <row r="173" spans="1:26" x14ac:dyDescent="0.3">
      <c r="A173" t="s">
        <v>1084</v>
      </c>
      <c r="B173" s="125">
        <v>331360</v>
      </c>
      <c r="C173" s="125">
        <v>169</v>
      </c>
      <c r="D173" s="21" t="s">
        <v>102</v>
      </c>
      <c r="E173" s="21" t="s">
        <v>116</v>
      </c>
      <c r="F173" s="21" t="s">
        <v>619</v>
      </c>
      <c r="G173" s="24" t="s">
        <v>9</v>
      </c>
      <c r="H173" s="331">
        <v>706.40730766666661</v>
      </c>
      <c r="I173" s="331">
        <v>1418.0139999999999</v>
      </c>
      <c r="J173" s="331">
        <v>266.5</v>
      </c>
      <c r="K173" s="340">
        <v>0.49816666666666665</v>
      </c>
      <c r="L173" s="331">
        <v>199.85898683333335</v>
      </c>
      <c r="M173" s="331">
        <v>401.18900000000002</v>
      </c>
      <c r="N173" s="331">
        <v>10.916666666666666</v>
      </c>
      <c r="O173" s="340">
        <v>0.49816666666666665</v>
      </c>
      <c r="P173" s="331">
        <v>856.0809845</v>
      </c>
      <c r="Q173" s="331">
        <v>1718.463</v>
      </c>
      <c r="R173" s="331">
        <v>62.25</v>
      </c>
      <c r="S173" s="340">
        <v>0.4981666666666667</v>
      </c>
      <c r="T173" s="331">
        <v>1762.3472790000003</v>
      </c>
      <c r="U173" s="331">
        <v>3537.6660000000002</v>
      </c>
      <c r="V173" s="331">
        <v>339.66666666666669</v>
      </c>
      <c r="W173" s="340">
        <v>0.4981666666666667</v>
      </c>
      <c r="X173" s="242" t="s">
        <v>514</v>
      </c>
      <c r="Y173" s="427">
        <v>12</v>
      </c>
      <c r="Z173" t="s">
        <v>116</v>
      </c>
    </row>
    <row r="174" spans="1:26" x14ac:dyDescent="0.3">
      <c r="A174" t="s">
        <v>1160</v>
      </c>
      <c r="B174" s="125">
        <v>332030</v>
      </c>
      <c r="C174" s="125">
        <v>332</v>
      </c>
      <c r="D174" s="21" t="s">
        <v>233</v>
      </c>
      <c r="E174" s="21" t="s">
        <v>234</v>
      </c>
      <c r="F174" s="21" t="s">
        <v>809</v>
      </c>
      <c r="G174" s="24" t="s">
        <v>14</v>
      </c>
      <c r="H174" s="331">
        <v>139.18271999999999</v>
      </c>
      <c r="I174" s="331">
        <v>196.03200000000001</v>
      </c>
      <c r="J174" s="331">
        <v>40.75</v>
      </c>
      <c r="K174" s="340">
        <v>0.70999999999999985</v>
      </c>
      <c r="L174" s="331">
        <v>112.50660000000001</v>
      </c>
      <c r="M174" s="331">
        <v>158.46</v>
      </c>
      <c r="N174" s="331">
        <v>3</v>
      </c>
      <c r="O174" s="340">
        <v>0.71</v>
      </c>
      <c r="P174" s="331">
        <v>70.384429999999995</v>
      </c>
      <c r="Q174" s="331">
        <v>99.132999999999996</v>
      </c>
      <c r="R174" s="331">
        <v>21.75</v>
      </c>
      <c r="S174" s="340">
        <v>0.71</v>
      </c>
      <c r="T174" s="331">
        <v>322.07374999999996</v>
      </c>
      <c r="U174" s="331">
        <v>453.625</v>
      </c>
      <c r="V174" s="331">
        <v>65.5</v>
      </c>
      <c r="W174" s="340">
        <v>0.71</v>
      </c>
      <c r="X174" s="242" t="s">
        <v>514</v>
      </c>
      <c r="Y174" s="427">
        <v>12</v>
      </c>
      <c r="Z174" t="s">
        <v>234</v>
      </c>
    </row>
    <row r="175" spans="1:26" x14ac:dyDescent="0.3">
      <c r="A175" t="s">
        <v>1085</v>
      </c>
      <c r="B175" s="125">
        <v>331370</v>
      </c>
      <c r="C175" s="125">
        <v>169</v>
      </c>
      <c r="D175" s="21" t="s">
        <v>102</v>
      </c>
      <c r="E175" s="21" t="s">
        <v>117</v>
      </c>
      <c r="F175" s="21" t="s">
        <v>679</v>
      </c>
      <c r="G175" s="24" t="s">
        <v>14</v>
      </c>
      <c r="H175" s="331">
        <v>283.86479360000004</v>
      </c>
      <c r="I175" s="331">
        <v>552.76800000000003</v>
      </c>
      <c r="J175" s="331">
        <v>101.41666666666667</v>
      </c>
      <c r="K175" s="340">
        <v>0.5135333333333334</v>
      </c>
      <c r="L175" s="331">
        <v>0</v>
      </c>
      <c r="M175" s="331">
        <v>0</v>
      </c>
      <c r="N175" s="331">
        <v>16.333333333333332</v>
      </c>
      <c r="O175" s="340"/>
      <c r="P175" s="331">
        <v>252.59266773333334</v>
      </c>
      <c r="Q175" s="331">
        <v>491.87199999999996</v>
      </c>
      <c r="R175" s="331">
        <v>31.833333333333336</v>
      </c>
      <c r="S175" s="340">
        <v>0.5135333333333334</v>
      </c>
      <c r="T175" s="331">
        <v>536.4574613333333</v>
      </c>
      <c r="U175" s="331">
        <v>1044.6399999999999</v>
      </c>
      <c r="V175" s="331">
        <v>149.58333333333334</v>
      </c>
      <c r="W175" s="340">
        <v>0.5135333333333334</v>
      </c>
      <c r="X175" s="242" t="s">
        <v>514</v>
      </c>
      <c r="Y175" s="427">
        <v>12</v>
      </c>
      <c r="Z175" t="s">
        <v>117</v>
      </c>
    </row>
    <row r="176" spans="1:26" x14ac:dyDescent="0.3">
      <c r="A176" t="s">
        <v>1055</v>
      </c>
      <c r="B176" s="125">
        <v>331150</v>
      </c>
      <c r="C176" s="125">
        <v>2</v>
      </c>
      <c r="D176" s="21" t="s">
        <v>79</v>
      </c>
      <c r="E176" s="21" t="s">
        <v>91</v>
      </c>
      <c r="F176" s="21" t="s">
        <v>563</v>
      </c>
      <c r="G176" s="24" t="s">
        <v>13</v>
      </c>
      <c r="H176" s="331">
        <v>194.59725479999997</v>
      </c>
      <c r="I176" s="331">
        <v>662.346</v>
      </c>
      <c r="J176" s="331">
        <v>115.66666666666667</v>
      </c>
      <c r="K176" s="340">
        <v>0.29379999999999995</v>
      </c>
      <c r="L176" s="331">
        <v>148.78854639999997</v>
      </c>
      <c r="M176" s="331">
        <v>506.428</v>
      </c>
      <c r="N176" s="331">
        <v>9.5</v>
      </c>
      <c r="O176" s="340">
        <v>0.29379999999999995</v>
      </c>
      <c r="P176" s="331">
        <v>140.61708699999997</v>
      </c>
      <c r="Q176" s="331">
        <v>478.61500000000001</v>
      </c>
      <c r="R176" s="331">
        <v>60.666666666666664</v>
      </c>
      <c r="S176" s="340">
        <v>0.29379999999999995</v>
      </c>
      <c r="T176" s="331">
        <v>484.00288819999997</v>
      </c>
      <c r="U176" s="331">
        <v>1647.3890000000001</v>
      </c>
      <c r="V176" s="331">
        <v>185.83333333333331</v>
      </c>
      <c r="W176" s="340">
        <v>0.29379999999999995</v>
      </c>
      <c r="X176" s="242" t="s">
        <v>514</v>
      </c>
      <c r="Y176" s="427">
        <v>12</v>
      </c>
      <c r="Z176" t="s">
        <v>91</v>
      </c>
    </row>
    <row r="177" spans="1:27" x14ac:dyDescent="0.3">
      <c r="A177" t="s">
        <v>1182</v>
      </c>
      <c r="B177" s="125">
        <v>0</v>
      </c>
      <c r="C177" s="125">
        <v>18</v>
      </c>
      <c r="D177" s="21" t="s">
        <v>870</v>
      </c>
      <c r="E177" s="21" t="s">
        <v>870</v>
      </c>
      <c r="F177" s="21" t="s">
        <v>561</v>
      </c>
      <c r="G177" s="24" t="s">
        <v>12</v>
      </c>
      <c r="H177" s="331">
        <v>98188.800000000003</v>
      </c>
      <c r="I177" s="331">
        <v>458646</v>
      </c>
      <c r="J177" s="331">
        <v>61091</v>
      </c>
      <c r="K177" s="340">
        <v>0.21408406483431666</v>
      </c>
      <c r="L177" s="331">
        <v>57465.4</v>
      </c>
      <c r="M177" s="331">
        <v>310092</v>
      </c>
      <c r="N177" s="331">
        <v>6664</v>
      </c>
      <c r="O177" s="340">
        <v>0.18531726068392607</v>
      </c>
      <c r="P177" s="331">
        <v>0</v>
      </c>
      <c r="Q177" s="331">
        <v>0</v>
      </c>
      <c r="R177" s="331">
        <v>0</v>
      </c>
      <c r="S177" s="340"/>
      <c r="T177" s="331">
        <v>155654.20000000001</v>
      </c>
      <c r="U177" s="331">
        <v>768738</v>
      </c>
      <c r="V177" s="331">
        <v>67755</v>
      </c>
      <c r="W177" s="340">
        <v>0.20248016879613082</v>
      </c>
      <c r="X177" s="242" t="s">
        <v>1038</v>
      </c>
      <c r="Y177" s="427">
        <v>0</v>
      </c>
      <c r="Z177" t="s">
        <v>508</v>
      </c>
    </row>
    <row r="178" spans="1:27" x14ac:dyDescent="0.3">
      <c r="A178" t="s">
        <v>1161</v>
      </c>
      <c r="B178" s="125">
        <v>332040</v>
      </c>
      <c r="C178" s="125">
        <v>681</v>
      </c>
      <c r="D178" s="21" t="s">
        <v>235</v>
      </c>
      <c r="E178" s="21" t="s">
        <v>236</v>
      </c>
      <c r="F178" s="21" t="s">
        <v>811</v>
      </c>
      <c r="G178" s="24" t="s">
        <v>6</v>
      </c>
      <c r="H178" s="331">
        <v>86.148608000000038</v>
      </c>
      <c r="I178" s="331">
        <v>93.912000000000006</v>
      </c>
      <c r="J178" s="331">
        <v>30.25</v>
      </c>
      <c r="K178" s="340">
        <v>0.91733333333333367</v>
      </c>
      <c r="L178" s="331">
        <v>89.436330666666692</v>
      </c>
      <c r="M178" s="331">
        <v>97.495999999999995</v>
      </c>
      <c r="N178" s="331">
        <v>13.666666666666666</v>
      </c>
      <c r="O178" s="340">
        <v>0.91733333333333367</v>
      </c>
      <c r="P178" s="331">
        <v>79.192469333333364</v>
      </c>
      <c r="Q178" s="331">
        <v>86.329000000000008</v>
      </c>
      <c r="R178" s="331">
        <v>12.083333333333334</v>
      </c>
      <c r="S178" s="340">
        <v>0.91733333333333356</v>
      </c>
      <c r="T178" s="331">
        <v>254.77740800000007</v>
      </c>
      <c r="U178" s="331">
        <v>277.73699999999997</v>
      </c>
      <c r="V178" s="331">
        <v>56</v>
      </c>
      <c r="W178" s="340">
        <v>0.91733333333333367</v>
      </c>
      <c r="X178" s="242" t="s">
        <v>514</v>
      </c>
      <c r="Y178" s="427">
        <v>12</v>
      </c>
      <c r="Z178" t="s">
        <v>236</v>
      </c>
    </row>
    <row r="179" spans="1:27" x14ac:dyDescent="0.3">
      <c r="A179" t="s">
        <v>1162</v>
      </c>
      <c r="B179" s="125">
        <v>332050</v>
      </c>
      <c r="C179" s="125">
        <v>280</v>
      </c>
      <c r="D179" s="21" t="s">
        <v>237</v>
      </c>
      <c r="E179" s="21" t="s">
        <v>814</v>
      </c>
      <c r="F179" s="21" t="s">
        <v>813</v>
      </c>
      <c r="G179" s="24" t="s">
        <v>6</v>
      </c>
      <c r="H179" s="331">
        <v>526.1113866666667</v>
      </c>
      <c r="I179" s="331">
        <v>820.34</v>
      </c>
      <c r="J179" s="331">
        <v>183.83333333333334</v>
      </c>
      <c r="K179" s="340">
        <v>0.64133333333333331</v>
      </c>
      <c r="L179" s="331">
        <v>1115.7243933333334</v>
      </c>
      <c r="M179" s="331">
        <v>1739.6949999999999</v>
      </c>
      <c r="N179" s="331">
        <v>12.75</v>
      </c>
      <c r="O179" s="340">
        <v>0.64133333333333342</v>
      </c>
      <c r="P179" s="331">
        <v>271.26540133333339</v>
      </c>
      <c r="Q179" s="331">
        <v>422.971</v>
      </c>
      <c r="R179" s="331">
        <v>97.75</v>
      </c>
      <c r="S179" s="340">
        <v>0.64133333333333342</v>
      </c>
      <c r="T179" s="331">
        <v>1913.1011813333339</v>
      </c>
      <c r="U179" s="331">
        <v>2983.0060000000003</v>
      </c>
      <c r="V179" s="331">
        <v>294.33333333333337</v>
      </c>
      <c r="W179" s="340">
        <v>0.64133333333333342</v>
      </c>
      <c r="X179" s="242" t="s">
        <v>514</v>
      </c>
      <c r="Y179" s="427">
        <v>12</v>
      </c>
      <c r="Z179" t="s">
        <v>814</v>
      </c>
    </row>
    <row r="180" spans="1:27" x14ac:dyDescent="0.3">
      <c r="A180" t="s">
        <v>1166</v>
      </c>
      <c r="B180" s="125">
        <v>332680</v>
      </c>
      <c r="C180" s="125">
        <v>240</v>
      </c>
      <c r="D180" s="21" t="s">
        <v>239</v>
      </c>
      <c r="E180" s="21" t="s">
        <v>243</v>
      </c>
      <c r="F180" s="21" t="s">
        <v>820</v>
      </c>
      <c r="G180" s="24" t="s">
        <v>13</v>
      </c>
      <c r="H180" s="331">
        <v>592.78562134166668</v>
      </c>
      <c r="I180" s="331">
        <v>947.86300000000006</v>
      </c>
      <c r="J180" s="331">
        <v>235.25</v>
      </c>
      <c r="K180" s="340">
        <v>0.62539166666666668</v>
      </c>
      <c r="L180" s="331">
        <v>504.94435862500001</v>
      </c>
      <c r="M180" s="331">
        <v>807.40499999999997</v>
      </c>
      <c r="N180" s="331">
        <v>14.166666666666666</v>
      </c>
      <c r="O180" s="340">
        <v>0.62539166666666668</v>
      </c>
      <c r="P180" s="331">
        <v>158.92077798333335</v>
      </c>
      <c r="Q180" s="331">
        <v>254.114</v>
      </c>
      <c r="R180" s="331">
        <v>57.833333333333336</v>
      </c>
      <c r="S180" s="340">
        <v>0.62539166666666668</v>
      </c>
      <c r="T180" s="331">
        <v>1256.6507579500001</v>
      </c>
      <c r="U180" s="331">
        <v>2009.3820000000001</v>
      </c>
      <c r="V180" s="331">
        <v>307.25</v>
      </c>
      <c r="W180" s="340">
        <v>0.62539166666666668</v>
      </c>
      <c r="X180" s="242" t="s">
        <v>514</v>
      </c>
      <c r="Y180" s="427">
        <v>12</v>
      </c>
      <c r="Z180" t="s">
        <v>243</v>
      </c>
    </row>
    <row r="181" spans="1:27" x14ac:dyDescent="0.3">
      <c r="A181" t="s">
        <v>1199</v>
      </c>
      <c r="B181" s="125">
        <v>332370</v>
      </c>
      <c r="C181" s="125">
        <v>254</v>
      </c>
      <c r="D181" t="s">
        <v>302</v>
      </c>
      <c r="E181" t="s">
        <v>305</v>
      </c>
      <c r="F181" t="s">
        <v>908</v>
      </c>
      <c r="G181" s="24" t="s">
        <v>10</v>
      </c>
      <c r="H181" s="331">
        <v>113.75669999999998</v>
      </c>
      <c r="I181" s="331">
        <v>758.37800000000004</v>
      </c>
      <c r="J181" s="331">
        <v>78</v>
      </c>
      <c r="K181" s="340">
        <v>0.14999999999999997</v>
      </c>
      <c r="L181" s="331">
        <v>368.39579999999995</v>
      </c>
      <c r="M181" s="331">
        <v>2455.9720000000002</v>
      </c>
      <c r="N181" s="331">
        <v>3</v>
      </c>
      <c r="O181" s="340">
        <v>0.14999999999999997</v>
      </c>
      <c r="P181" s="331">
        <v>103.52669999999998</v>
      </c>
      <c r="Q181" s="331">
        <v>690.178</v>
      </c>
      <c r="R181" s="331">
        <v>54</v>
      </c>
      <c r="S181" s="340">
        <v>0.14999999999999997</v>
      </c>
      <c r="T181" s="331">
        <v>585.67919999999992</v>
      </c>
      <c r="U181" s="331">
        <v>3904.5280000000002</v>
      </c>
      <c r="V181" s="331">
        <v>135</v>
      </c>
      <c r="W181" s="340">
        <v>0.14999999999999997</v>
      </c>
      <c r="X181" s="242" t="s">
        <v>514</v>
      </c>
      <c r="Y181" s="427">
        <v>12</v>
      </c>
      <c r="Z181" t="s">
        <v>305</v>
      </c>
    </row>
    <row r="182" spans="1:27" x14ac:dyDescent="0.3">
      <c r="A182" t="s">
        <v>1086</v>
      </c>
      <c r="B182" s="125">
        <v>331720</v>
      </c>
      <c r="C182" s="125">
        <v>169</v>
      </c>
      <c r="D182" s="21" t="s">
        <v>102</v>
      </c>
      <c r="E182" s="21" t="s">
        <v>394</v>
      </c>
      <c r="F182" s="21" t="s">
        <v>665</v>
      </c>
      <c r="G182" s="24" t="s">
        <v>9</v>
      </c>
      <c r="H182" s="331">
        <v>177.13182891666665</v>
      </c>
      <c r="I182" s="331">
        <v>344.97800000000001</v>
      </c>
      <c r="J182" s="331">
        <v>67.833333333333329</v>
      </c>
      <c r="K182" s="340">
        <v>0.51345833333333324</v>
      </c>
      <c r="L182" s="331">
        <v>33.333714999999998</v>
      </c>
      <c r="M182" s="331">
        <v>64.92</v>
      </c>
      <c r="N182" s="331">
        <v>3</v>
      </c>
      <c r="O182" s="340">
        <v>0.51345833333333324</v>
      </c>
      <c r="P182" s="331">
        <v>185.98385058333329</v>
      </c>
      <c r="Q182" s="331">
        <v>362.21799999999996</v>
      </c>
      <c r="R182" s="331">
        <v>26.583333333333332</v>
      </c>
      <c r="S182" s="340">
        <v>0.51345833333333324</v>
      </c>
      <c r="T182" s="331">
        <v>396.44939449999993</v>
      </c>
      <c r="U182" s="331">
        <v>772.11599999999999</v>
      </c>
      <c r="V182" s="331">
        <v>97.416666666666657</v>
      </c>
      <c r="W182" s="340">
        <v>0.51345833333333324</v>
      </c>
      <c r="X182" s="242" t="s">
        <v>514</v>
      </c>
      <c r="Y182" s="427">
        <v>12</v>
      </c>
      <c r="Z182" t="s">
        <v>394</v>
      </c>
    </row>
    <row r="183" spans="1:27" x14ac:dyDescent="0.3">
      <c r="A183" t="s">
        <v>1087</v>
      </c>
      <c r="B183" s="125">
        <v>331380</v>
      </c>
      <c r="C183" s="125">
        <v>169</v>
      </c>
      <c r="D183" s="21" t="s">
        <v>102</v>
      </c>
      <c r="E183" s="21" t="s">
        <v>118</v>
      </c>
      <c r="F183" s="21" t="s">
        <v>681</v>
      </c>
      <c r="G183" s="24" t="s">
        <v>14</v>
      </c>
      <c r="H183" s="331">
        <v>141.1383252</v>
      </c>
      <c r="I183" s="331">
        <v>261.65800000000002</v>
      </c>
      <c r="J183" s="331">
        <v>63.833333333333336</v>
      </c>
      <c r="K183" s="340">
        <v>0.53939999999999999</v>
      </c>
      <c r="L183" s="331">
        <v>0</v>
      </c>
      <c r="M183" s="331">
        <v>0</v>
      </c>
      <c r="N183" s="331">
        <v>11.75</v>
      </c>
      <c r="O183" s="340"/>
      <c r="P183" s="331">
        <v>199.6556736</v>
      </c>
      <c r="Q183" s="331">
        <v>370.14400000000001</v>
      </c>
      <c r="R183" s="331">
        <v>23.166666666666668</v>
      </c>
      <c r="S183" s="340">
        <v>0.53939999999999999</v>
      </c>
      <c r="T183" s="331">
        <v>340.7939988</v>
      </c>
      <c r="U183" s="331">
        <v>631.80200000000002</v>
      </c>
      <c r="V183" s="331">
        <v>98.75</v>
      </c>
      <c r="W183" s="340">
        <v>0.53939999999999999</v>
      </c>
      <c r="X183" s="242" t="s">
        <v>514</v>
      </c>
      <c r="Y183" s="427">
        <v>12</v>
      </c>
      <c r="Z183" t="s">
        <v>118</v>
      </c>
    </row>
    <row r="184" spans="1:27" x14ac:dyDescent="0.3">
      <c r="A184" t="s">
        <v>1127</v>
      </c>
      <c r="B184" s="125">
        <v>331740</v>
      </c>
      <c r="C184" s="125">
        <v>683</v>
      </c>
      <c r="D184" s="21" t="s">
        <v>153</v>
      </c>
      <c r="E184" s="21" t="s">
        <v>154</v>
      </c>
      <c r="F184" s="21" t="s">
        <v>701</v>
      </c>
      <c r="G184" s="24" t="s">
        <v>8</v>
      </c>
      <c r="H184" s="331">
        <v>45.113599999999998</v>
      </c>
      <c r="I184" s="331">
        <v>64.447999999999993</v>
      </c>
      <c r="J184" s="331">
        <v>13</v>
      </c>
      <c r="K184" s="340">
        <v>0.70000000000000007</v>
      </c>
      <c r="L184" s="331">
        <v>56.942200000000007</v>
      </c>
      <c r="M184" s="331">
        <v>81.346000000000004</v>
      </c>
      <c r="N184" s="331">
        <v>4</v>
      </c>
      <c r="O184" s="340">
        <v>0.70000000000000007</v>
      </c>
      <c r="P184" s="331">
        <v>23.989000000000004</v>
      </c>
      <c r="Q184" s="331">
        <v>34.270000000000003</v>
      </c>
      <c r="R184" s="331">
        <v>10.333333333333334</v>
      </c>
      <c r="S184" s="340">
        <v>0.70000000000000007</v>
      </c>
      <c r="T184" s="331">
        <v>126.04480000000002</v>
      </c>
      <c r="U184" s="331">
        <v>180.06400000000002</v>
      </c>
      <c r="V184" s="331">
        <v>27.333333333333336</v>
      </c>
      <c r="W184" s="340">
        <v>0.70000000000000007</v>
      </c>
      <c r="X184" s="242" t="s">
        <v>514</v>
      </c>
      <c r="Y184" s="427">
        <v>12</v>
      </c>
      <c r="Z184" t="s">
        <v>154</v>
      </c>
    </row>
    <row r="185" spans="1:27" x14ac:dyDescent="0.3">
      <c r="A185" t="s">
        <v>1088</v>
      </c>
      <c r="B185" s="125">
        <v>331390</v>
      </c>
      <c r="C185" s="125">
        <v>169</v>
      </c>
      <c r="D185" s="21" t="s">
        <v>102</v>
      </c>
      <c r="E185" s="21" t="s">
        <v>119</v>
      </c>
      <c r="F185" s="21" t="s">
        <v>621</v>
      </c>
      <c r="G185" s="24" t="s">
        <v>9</v>
      </c>
      <c r="H185" s="331">
        <v>385.9730153000001</v>
      </c>
      <c r="I185" s="331">
        <v>749.899</v>
      </c>
      <c r="J185" s="331">
        <v>119.91666666666667</v>
      </c>
      <c r="K185" s="340">
        <v>0.51470000000000016</v>
      </c>
      <c r="L185" s="331">
        <v>0</v>
      </c>
      <c r="M185" s="331">
        <v>0</v>
      </c>
      <c r="N185" s="331">
        <v>12</v>
      </c>
      <c r="O185" s="340"/>
      <c r="P185" s="331">
        <v>355.64020020000009</v>
      </c>
      <c r="Q185" s="331">
        <v>690.96600000000001</v>
      </c>
      <c r="R185" s="331">
        <v>21.75</v>
      </c>
      <c r="S185" s="340">
        <v>0.51470000000000016</v>
      </c>
      <c r="T185" s="331">
        <v>741.61321550000025</v>
      </c>
      <c r="U185" s="331">
        <v>1440.865</v>
      </c>
      <c r="V185" s="331">
        <v>153.66666666666669</v>
      </c>
      <c r="W185" s="340">
        <v>0.51470000000000016</v>
      </c>
      <c r="X185" s="242" t="s">
        <v>514</v>
      </c>
      <c r="Y185" s="427">
        <v>12</v>
      </c>
      <c r="Z185" t="s">
        <v>119</v>
      </c>
    </row>
    <row r="186" spans="1:27" x14ac:dyDescent="0.3">
      <c r="A186" t="s">
        <v>1089</v>
      </c>
      <c r="B186" s="125">
        <v>331400</v>
      </c>
      <c r="C186" s="125">
        <v>169</v>
      </c>
      <c r="D186" s="21" t="s">
        <v>102</v>
      </c>
      <c r="E186" s="21" t="s">
        <v>120</v>
      </c>
      <c r="F186" s="21" t="s">
        <v>623</v>
      </c>
      <c r="G186" s="24" t="s">
        <v>11</v>
      </c>
      <c r="H186" s="331">
        <v>393.81690859166667</v>
      </c>
      <c r="I186" s="331">
        <v>745.00699999999995</v>
      </c>
      <c r="J186" s="331">
        <v>115.16666666666667</v>
      </c>
      <c r="K186" s="340">
        <v>0.52860833333333335</v>
      </c>
      <c r="L186" s="331">
        <v>110.16303388333333</v>
      </c>
      <c r="M186" s="331">
        <v>208.40199999999999</v>
      </c>
      <c r="N186" s="331">
        <v>12.833333333333334</v>
      </c>
      <c r="O186" s="340">
        <v>0.52860833333333335</v>
      </c>
      <c r="P186" s="331">
        <v>340.614594275</v>
      </c>
      <c r="Q186" s="331">
        <v>644.36099999999999</v>
      </c>
      <c r="R186" s="331">
        <v>26.583333333333332</v>
      </c>
      <c r="S186" s="340">
        <v>0.52860833333333335</v>
      </c>
      <c r="T186" s="331">
        <v>844.59453674999997</v>
      </c>
      <c r="U186" s="331">
        <v>1597.77</v>
      </c>
      <c r="V186" s="331">
        <v>154.58333333333334</v>
      </c>
      <c r="W186" s="340">
        <v>0.52860833333333335</v>
      </c>
      <c r="X186" s="242" t="s">
        <v>514</v>
      </c>
      <c r="Y186" s="427">
        <v>12</v>
      </c>
      <c r="Z186" t="s">
        <v>120</v>
      </c>
    </row>
    <row r="187" spans="1:27" x14ac:dyDescent="0.3">
      <c r="A187" t="s">
        <v>1238</v>
      </c>
      <c r="B187" s="125">
        <v>332070</v>
      </c>
      <c r="C187" s="125">
        <v>289</v>
      </c>
      <c r="D187" s="21" t="s">
        <v>252</v>
      </c>
      <c r="E187" s="21" t="s">
        <v>253</v>
      </c>
      <c r="F187" s="21" t="s">
        <v>832</v>
      </c>
      <c r="G187" s="24" t="s">
        <v>4</v>
      </c>
      <c r="H187" s="331"/>
      <c r="I187" s="331"/>
      <c r="J187" s="331"/>
      <c r="K187" s="340"/>
      <c r="L187" s="331"/>
      <c r="M187" s="331"/>
      <c r="N187" s="331"/>
      <c r="O187" s="340"/>
      <c r="P187" s="331">
        <v>0</v>
      </c>
      <c r="Q187" s="331"/>
      <c r="R187" s="331"/>
      <c r="S187" s="340"/>
      <c r="T187" s="331"/>
      <c r="U187" s="331"/>
      <c r="V187" s="331"/>
      <c r="W187" s="340"/>
      <c r="X187" s="242"/>
      <c r="Y187" s="427"/>
      <c r="Z187" t="s">
        <v>253</v>
      </c>
      <c r="AA187" t="s">
        <v>2126</v>
      </c>
    </row>
    <row r="188" spans="1:27" x14ac:dyDescent="0.3">
      <c r="A188" t="s">
        <v>1171</v>
      </c>
      <c r="B188" s="125">
        <v>332080</v>
      </c>
      <c r="C188" s="125">
        <v>446</v>
      </c>
      <c r="D188" s="21" t="s">
        <v>400</v>
      </c>
      <c r="E188" s="21" t="s">
        <v>401</v>
      </c>
      <c r="F188" s="21" t="s">
        <v>834</v>
      </c>
      <c r="G188" s="24" t="s">
        <v>9</v>
      </c>
      <c r="H188" s="331">
        <v>637.2789150000001</v>
      </c>
      <c r="I188" s="331">
        <v>923.32500000000005</v>
      </c>
      <c r="J188" s="331">
        <v>198.41666666666666</v>
      </c>
      <c r="K188" s="340">
        <v>0.69020000000000004</v>
      </c>
      <c r="L188" s="331">
        <v>403.55234780000001</v>
      </c>
      <c r="M188" s="331">
        <v>584.68899999999996</v>
      </c>
      <c r="N188" s="331">
        <v>6</v>
      </c>
      <c r="O188" s="340">
        <v>0.69020000000000004</v>
      </c>
      <c r="P188" s="331">
        <v>64.911239399999999</v>
      </c>
      <c r="Q188" s="331">
        <v>94.046999999999997</v>
      </c>
      <c r="R188" s="331">
        <v>31.75</v>
      </c>
      <c r="S188" s="340">
        <v>0.69020000000000004</v>
      </c>
      <c r="T188" s="331">
        <v>1105.7425022000002</v>
      </c>
      <c r="U188" s="331">
        <v>1602.0610000000001</v>
      </c>
      <c r="V188" s="331">
        <v>236.16666666666666</v>
      </c>
      <c r="W188" s="340">
        <v>0.69020000000000004</v>
      </c>
      <c r="X188" s="242" t="s">
        <v>514</v>
      </c>
      <c r="Y188" s="427">
        <v>12</v>
      </c>
      <c r="Z188" t="s">
        <v>401</v>
      </c>
    </row>
    <row r="189" spans="1:27" x14ac:dyDescent="0.3">
      <c r="A189" t="s">
        <v>1090</v>
      </c>
      <c r="B189" s="125">
        <v>331410</v>
      </c>
      <c r="C189" s="125">
        <v>169</v>
      </c>
      <c r="D189" s="21" t="s">
        <v>102</v>
      </c>
      <c r="E189" s="21" t="s">
        <v>121</v>
      </c>
      <c r="F189" s="21" t="s">
        <v>625</v>
      </c>
      <c r="G189" s="24" t="s">
        <v>11</v>
      </c>
      <c r="H189" s="331">
        <v>332.62849440833332</v>
      </c>
      <c r="I189" s="331">
        <v>636.43700000000001</v>
      </c>
      <c r="J189" s="331">
        <v>90.25</v>
      </c>
      <c r="K189" s="340">
        <v>0.52264166666666667</v>
      </c>
      <c r="L189" s="331">
        <v>300.07575820000005</v>
      </c>
      <c r="M189" s="331">
        <v>574.15200000000004</v>
      </c>
      <c r="N189" s="331">
        <v>8.75</v>
      </c>
      <c r="O189" s="340">
        <v>0.52264166666666667</v>
      </c>
      <c r="P189" s="331">
        <v>294.88644909166663</v>
      </c>
      <c r="Q189" s="331">
        <v>564.22299999999996</v>
      </c>
      <c r="R189" s="331">
        <v>25.666666666666668</v>
      </c>
      <c r="S189" s="340">
        <v>0.52264166666666667</v>
      </c>
      <c r="T189" s="331">
        <v>927.59070169999995</v>
      </c>
      <c r="U189" s="331">
        <v>1774.8119999999999</v>
      </c>
      <c r="V189" s="331">
        <v>124.66666666666667</v>
      </c>
      <c r="W189" s="340">
        <v>0.52264166666666667</v>
      </c>
      <c r="X189" s="242" t="s">
        <v>514</v>
      </c>
      <c r="Y189" s="427">
        <v>12</v>
      </c>
      <c r="Z189" t="s">
        <v>121</v>
      </c>
    </row>
    <row r="190" spans="1:27" x14ac:dyDescent="0.3">
      <c r="A190" t="s">
        <v>1056</v>
      </c>
      <c r="B190" s="125">
        <v>331155</v>
      </c>
      <c r="C190" s="125">
        <v>2</v>
      </c>
      <c r="D190" s="21" t="s">
        <v>79</v>
      </c>
      <c r="E190" s="21" t="s">
        <v>97</v>
      </c>
      <c r="F190" s="21" t="s">
        <v>563</v>
      </c>
      <c r="G190" s="24" t="s">
        <v>13</v>
      </c>
      <c r="H190" s="331">
        <v>684.08068819999983</v>
      </c>
      <c r="I190" s="331">
        <v>2328.3890000000001</v>
      </c>
      <c r="J190" s="331">
        <v>392.75</v>
      </c>
      <c r="K190" s="340">
        <v>0.29379999999999989</v>
      </c>
      <c r="L190" s="331">
        <v>1485.9287559999993</v>
      </c>
      <c r="M190" s="331">
        <v>5057.62</v>
      </c>
      <c r="N190" s="331">
        <v>21.166666666666668</v>
      </c>
      <c r="O190" s="340">
        <v>0.29379999999999989</v>
      </c>
      <c r="P190" s="331">
        <v>265.62399239999991</v>
      </c>
      <c r="Q190" s="331">
        <v>904.09799999999996</v>
      </c>
      <c r="R190" s="331">
        <v>149.91666666666666</v>
      </c>
      <c r="S190" s="340">
        <v>0.29379999999999989</v>
      </c>
      <c r="T190" s="331">
        <v>2435.6334365999992</v>
      </c>
      <c r="U190" s="331">
        <v>8290.107</v>
      </c>
      <c r="V190" s="331">
        <v>563.83333333333326</v>
      </c>
      <c r="W190" s="340">
        <v>0.29379999999999989</v>
      </c>
      <c r="X190" s="242" t="s">
        <v>514</v>
      </c>
      <c r="Y190" s="427">
        <v>12</v>
      </c>
      <c r="Z190" t="s">
        <v>97</v>
      </c>
    </row>
    <row r="191" spans="1:27" x14ac:dyDescent="0.3">
      <c r="A191" t="s">
        <v>1167</v>
      </c>
      <c r="B191" s="125">
        <v>332700</v>
      </c>
      <c r="C191" s="125">
        <v>240</v>
      </c>
      <c r="D191" s="21" t="s">
        <v>239</v>
      </c>
      <c r="E191" s="21" t="s">
        <v>399</v>
      </c>
      <c r="F191" s="21" t="s">
        <v>567</v>
      </c>
      <c r="G191" s="24" t="s">
        <v>13</v>
      </c>
      <c r="H191" s="331">
        <v>131.18215599999999</v>
      </c>
      <c r="I191" s="331">
        <v>209.76</v>
      </c>
      <c r="J191" s="331">
        <v>50.25</v>
      </c>
      <c r="K191" s="340">
        <v>0.62539166666666668</v>
      </c>
      <c r="L191" s="331">
        <v>55.175179791666665</v>
      </c>
      <c r="M191" s="331">
        <v>88.224999999999994</v>
      </c>
      <c r="N191" s="331">
        <v>8.75</v>
      </c>
      <c r="O191" s="340">
        <v>0.62539166666666668</v>
      </c>
      <c r="P191" s="331">
        <v>84.30279666666668</v>
      </c>
      <c r="Q191" s="331">
        <v>134.80000000000001</v>
      </c>
      <c r="R191" s="331">
        <v>8</v>
      </c>
      <c r="S191" s="340">
        <v>0.62539166666666668</v>
      </c>
      <c r="T191" s="331">
        <v>270.66013245833329</v>
      </c>
      <c r="U191" s="331">
        <v>432.78499999999997</v>
      </c>
      <c r="V191" s="331">
        <v>67</v>
      </c>
      <c r="W191" s="340">
        <v>0.62539166666666657</v>
      </c>
      <c r="X191" s="242" t="s">
        <v>514</v>
      </c>
      <c r="Y191" s="427">
        <v>12</v>
      </c>
      <c r="Z191" t="s">
        <v>399</v>
      </c>
    </row>
    <row r="192" spans="1:27" x14ac:dyDescent="0.3">
      <c r="A192" t="s">
        <v>1091</v>
      </c>
      <c r="B192" s="125">
        <v>332090</v>
      </c>
      <c r="C192" s="125">
        <v>407</v>
      </c>
      <c r="D192" s="21" t="s">
        <v>102</v>
      </c>
      <c r="E192" s="21" t="s">
        <v>255</v>
      </c>
      <c r="F192" s="21" t="s">
        <v>656</v>
      </c>
      <c r="G192" s="24" t="s">
        <v>11</v>
      </c>
      <c r="H192" s="331">
        <v>182.18611033333332</v>
      </c>
      <c r="I192" s="331">
        <v>236.32400000000001</v>
      </c>
      <c r="J192" s="331">
        <v>38.25</v>
      </c>
      <c r="K192" s="340">
        <v>0.77091666666666658</v>
      </c>
      <c r="L192" s="331">
        <v>71.697562749999989</v>
      </c>
      <c r="M192" s="331">
        <v>93.003</v>
      </c>
      <c r="N192" s="331">
        <v>4</v>
      </c>
      <c r="O192" s="340">
        <v>0.77091666666666658</v>
      </c>
      <c r="P192" s="331">
        <v>258.48142008333332</v>
      </c>
      <c r="Q192" s="331">
        <v>335.291</v>
      </c>
      <c r="R192" s="331">
        <v>16.416666666666664</v>
      </c>
      <c r="S192" s="340">
        <v>0.77091666666666658</v>
      </c>
      <c r="T192" s="331">
        <v>512.36509316666661</v>
      </c>
      <c r="U192" s="331">
        <v>664.61799999999994</v>
      </c>
      <c r="V192" s="331">
        <v>58.666666666666664</v>
      </c>
      <c r="W192" s="340">
        <v>0.77091666666666669</v>
      </c>
      <c r="X192" s="242" t="s">
        <v>514</v>
      </c>
      <c r="Y192" s="427">
        <v>12</v>
      </c>
      <c r="Z192" t="s">
        <v>255</v>
      </c>
    </row>
    <row r="193" spans="1:26" x14ac:dyDescent="0.3">
      <c r="A193" t="s">
        <v>1173</v>
      </c>
      <c r="B193" s="125">
        <v>332100</v>
      </c>
      <c r="C193" s="125">
        <v>660</v>
      </c>
      <c r="D193" s="21" t="s">
        <v>257</v>
      </c>
      <c r="E193" s="21" t="s">
        <v>258</v>
      </c>
      <c r="F193" s="21" t="s">
        <v>852</v>
      </c>
      <c r="G193" s="24" t="s">
        <v>6</v>
      </c>
      <c r="H193" s="331">
        <v>192.17520000000005</v>
      </c>
      <c r="I193" s="331">
        <v>213.52799999999999</v>
      </c>
      <c r="J193" s="331">
        <v>54.583333333333336</v>
      </c>
      <c r="K193" s="340">
        <v>0.90000000000000024</v>
      </c>
      <c r="L193" s="331">
        <v>53.532000000000011</v>
      </c>
      <c r="M193" s="331">
        <v>59.48</v>
      </c>
      <c r="N193" s="331">
        <v>9</v>
      </c>
      <c r="O193" s="340">
        <v>0.90000000000000024</v>
      </c>
      <c r="P193" s="331">
        <v>129.30390000000003</v>
      </c>
      <c r="Q193" s="331">
        <v>143.67099999999999</v>
      </c>
      <c r="R193" s="331">
        <v>12.666666666666668</v>
      </c>
      <c r="S193" s="340">
        <v>0.90000000000000024</v>
      </c>
      <c r="T193" s="331">
        <v>375.01110000000006</v>
      </c>
      <c r="U193" s="331">
        <v>416.67899999999997</v>
      </c>
      <c r="V193" s="331">
        <v>76.25</v>
      </c>
      <c r="W193" s="340">
        <v>0.90000000000000024</v>
      </c>
      <c r="X193" s="242" t="s">
        <v>514</v>
      </c>
      <c r="Y193" s="427">
        <v>12</v>
      </c>
      <c r="Z193" t="s">
        <v>258</v>
      </c>
    </row>
    <row r="194" spans="1:26" x14ac:dyDescent="0.3">
      <c r="A194" t="s">
        <v>1194</v>
      </c>
      <c r="B194" s="125">
        <v>332110</v>
      </c>
      <c r="C194" s="125">
        <v>661</v>
      </c>
      <c r="D194" s="21" t="s">
        <v>296</v>
      </c>
      <c r="E194" s="21" t="s">
        <v>297</v>
      </c>
      <c r="F194" s="21" t="s">
        <v>898</v>
      </c>
      <c r="G194" s="287" t="s">
        <v>6</v>
      </c>
      <c r="H194" s="331">
        <v>128.584</v>
      </c>
      <c r="I194" s="331">
        <v>257.16800000000001</v>
      </c>
      <c r="J194" s="331">
        <v>76.166666666666671</v>
      </c>
      <c r="K194" s="340">
        <v>0.5</v>
      </c>
      <c r="L194" s="331">
        <v>30.179500000000001</v>
      </c>
      <c r="M194" s="331">
        <v>60.359000000000002</v>
      </c>
      <c r="N194" s="331">
        <v>9.8333333333333339</v>
      </c>
      <c r="O194" s="340">
        <v>0.5</v>
      </c>
      <c r="P194" s="331">
        <v>146.9615</v>
      </c>
      <c r="Q194" s="331">
        <v>293.923</v>
      </c>
      <c r="R194" s="331">
        <v>17</v>
      </c>
      <c r="S194" s="340">
        <v>0.5</v>
      </c>
      <c r="T194" s="331">
        <v>305.72500000000002</v>
      </c>
      <c r="U194" s="331">
        <v>611.45000000000005</v>
      </c>
      <c r="V194" s="331">
        <v>103</v>
      </c>
      <c r="W194" s="340">
        <v>0.5</v>
      </c>
      <c r="X194" s="242" t="s">
        <v>514</v>
      </c>
      <c r="Y194" s="427">
        <v>12</v>
      </c>
      <c r="Z194" t="s">
        <v>297</v>
      </c>
    </row>
    <row r="195" spans="1:26" x14ac:dyDescent="0.3">
      <c r="A195" t="s">
        <v>1211</v>
      </c>
      <c r="B195" s="125">
        <v>332510</v>
      </c>
      <c r="C195" s="125">
        <v>395</v>
      </c>
      <c r="D195" s="21" t="s">
        <v>329</v>
      </c>
      <c r="E195" s="21" t="s">
        <v>330</v>
      </c>
      <c r="F195" s="21" t="s">
        <v>936</v>
      </c>
      <c r="G195" s="24" t="s">
        <v>9</v>
      </c>
      <c r="H195" s="331">
        <v>479.8985400000002</v>
      </c>
      <c r="I195" s="331">
        <v>727.11900000000003</v>
      </c>
      <c r="J195" s="331">
        <v>160.5</v>
      </c>
      <c r="K195" s="340">
        <v>0.66000000000000025</v>
      </c>
      <c r="L195" s="331">
        <v>173.93442000000005</v>
      </c>
      <c r="M195" s="331">
        <v>263.53699999999998</v>
      </c>
      <c r="N195" s="331">
        <v>4.75</v>
      </c>
      <c r="O195" s="340">
        <v>0.66000000000000025</v>
      </c>
      <c r="P195" s="331">
        <v>55.626780000000025</v>
      </c>
      <c r="Q195" s="331">
        <v>84.283000000000001</v>
      </c>
      <c r="R195" s="331">
        <v>14.666666666666666</v>
      </c>
      <c r="S195" s="340">
        <v>0.66000000000000025</v>
      </c>
      <c r="T195" s="331">
        <v>709.45974000000035</v>
      </c>
      <c r="U195" s="331">
        <v>1074.9390000000001</v>
      </c>
      <c r="V195" s="331">
        <v>179.91666666666666</v>
      </c>
      <c r="W195" s="340">
        <v>0.66000000000000025</v>
      </c>
      <c r="X195" s="242" t="s">
        <v>514</v>
      </c>
      <c r="Y195" s="427">
        <v>12</v>
      </c>
      <c r="Z195" t="s">
        <v>330</v>
      </c>
    </row>
    <row r="196" spans="1:26" x14ac:dyDescent="0.3">
      <c r="A196" t="s">
        <v>1092</v>
      </c>
      <c r="B196" s="125">
        <v>332120</v>
      </c>
      <c r="C196" s="125">
        <v>285</v>
      </c>
      <c r="D196" s="21" t="s">
        <v>102</v>
      </c>
      <c r="E196" s="21" t="s">
        <v>122</v>
      </c>
      <c r="F196" s="21" t="s">
        <v>627</v>
      </c>
      <c r="G196" s="24" t="s">
        <v>9</v>
      </c>
      <c r="H196" s="331">
        <v>407.23114967499998</v>
      </c>
      <c r="I196" s="331">
        <v>773.18700000000001</v>
      </c>
      <c r="J196" s="331">
        <v>126.5</v>
      </c>
      <c r="K196" s="340">
        <v>0.52669166666666667</v>
      </c>
      <c r="L196" s="331">
        <v>163.38396853333336</v>
      </c>
      <c r="M196" s="331">
        <v>310.20800000000003</v>
      </c>
      <c r="N196" s="331">
        <v>9</v>
      </c>
      <c r="O196" s="340">
        <v>0.52669166666666667</v>
      </c>
      <c r="P196" s="331">
        <v>515.83602472500002</v>
      </c>
      <c r="Q196" s="331">
        <v>979.38900000000012</v>
      </c>
      <c r="R196" s="331">
        <v>39.5</v>
      </c>
      <c r="S196" s="340">
        <v>0.52669166666666667</v>
      </c>
      <c r="T196" s="331">
        <v>1086.4511429333334</v>
      </c>
      <c r="U196" s="331">
        <v>2062.7840000000001</v>
      </c>
      <c r="V196" s="331">
        <v>175</v>
      </c>
      <c r="W196" s="340">
        <v>0.52669166666666667</v>
      </c>
      <c r="X196" s="242" t="s">
        <v>514</v>
      </c>
      <c r="Y196" s="427">
        <v>12</v>
      </c>
      <c r="Z196" t="s">
        <v>122</v>
      </c>
    </row>
    <row r="197" spans="1:26" x14ac:dyDescent="0.3">
      <c r="A197" t="s">
        <v>1174</v>
      </c>
      <c r="B197" s="125">
        <v>332130</v>
      </c>
      <c r="C197" s="125">
        <v>17</v>
      </c>
      <c r="D197" s="21" t="s">
        <v>259</v>
      </c>
      <c r="E197" s="21" t="s">
        <v>260</v>
      </c>
      <c r="F197" s="21" t="s">
        <v>854</v>
      </c>
      <c r="G197" s="24" t="s">
        <v>11</v>
      </c>
      <c r="H197" s="331">
        <v>2570.0586477500001</v>
      </c>
      <c r="I197" s="331">
        <v>7090.7950000000001</v>
      </c>
      <c r="J197" s="331">
        <v>1084</v>
      </c>
      <c r="K197" s="340">
        <v>0.36244999999999999</v>
      </c>
      <c r="L197" s="331">
        <v>3599.4615915499999</v>
      </c>
      <c r="M197" s="331">
        <v>9930.9189999999999</v>
      </c>
      <c r="N197" s="331">
        <v>26.833333333333332</v>
      </c>
      <c r="O197" s="340">
        <v>0.36244999999999999</v>
      </c>
      <c r="P197" s="331">
        <v>935.7262915</v>
      </c>
      <c r="Q197" s="331">
        <v>2581.67</v>
      </c>
      <c r="R197" s="331">
        <v>168.5</v>
      </c>
      <c r="S197" s="340">
        <v>0.36244999999999999</v>
      </c>
      <c r="T197" s="331">
        <v>7105.2465307999992</v>
      </c>
      <c r="U197" s="331">
        <v>19603.383999999998</v>
      </c>
      <c r="V197" s="331">
        <v>1279.3333333333333</v>
      </c>
      <c r="W197" s="340">
        <v>0.36244999999999999</v>
      </c>
      <c r="X197" s="242" t="s">
        <v>514</v>
      </c>
      <c r="Y197" s="427">
        <v>12</v>
      </c>
      <c r="Z197" t="s">
        <v>260</v>
      </c>
    </row>
    <row r="200" spans="1:26" x14ac:dyDescent="0.3">
      <c r="P200"/>
      <c r="Q200"/>
      <c r="R200"/>
    </row>
  </sheetData>
  <sortState xmlns:xlrd2="http://schemas.microsoft.com/office/spreadsheetml/2017/richdata2" ref="A5:AA197">
    <sortCondition ref="A5:A197"/>
  </sortState>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7"/>
  <sheetViews>
    <sheetView workbookViewId="0">
      <pane xSplit="2" ySplit="4" topLeftCell="C5" activePane="bottomRight" state="frozen"/>
      <selection pane="topRight"/>
      <selection pane="bottomLeft"/>
      <selection pane="bottomRight" activeCell="A2" sqref="A2"/>
    </sheetView>
  </sheetViews>
  <sheetFormatPr defaultColWidth="9.109375" defaultRowHeight="14.4" x14ac:dyDescent="0.3"/>
  <cols>
    <col min="1" max="1" width="9.88671875" customWidth="1"/>
    <col min="2" max="2" width="8" customWidth="1"/>
    <col min="3" max="3" width="8" style="125" customWidth="1"/>
    <col min="4" max="4" width="41.5546875" customWidth="1"/>
    <col min="5" max="5" width="18.33203125" bestFit="1" customWidth="1"/>
    <col min="6" max="6" width="23.109375" customWidth="1"/>
    <col min="7" max="7" width="17" customWidth="1"/>
    <col min="8" max="9" width="12.88671875" style="207" customWidth="1"/>
    <col min="10" max="10" width="12.88671875" style="125" customWidth="1"/>
    <col min="11" max="11" width="12.88671875" style="223" customWidth="1"/>
    <col min="12" max="16" width="12.88671875" style="125" customWidth="1"/>
    <col min="17" max="17" width="9.77734375" customWidth="1"/>
    <col min="18" max="18" width="12.88671875" customWidth="1"/>
    <col min="19" max="19" width="28.109375" customWidth="1"/>
    <col min="20" max="20" width="12.88671875" customWidth="1"/>
  </cols>
  <sheetData>
    <row r="1" spans="1:20" ht="15.6" x14ac:dyDescent="0.3">
      <c r="A1" s="349" t="s">
        <v>2512</v>
      </c>
      <c r="B1" s="350"/>
      <c r="C1" s="350"/>
      <c r="D1" s="350"/>
    </row>
    <row r="2" spans="1:20" x14ac:dyDescent="0.3">
      <c r="A2" s="3" t="s">
        <v>2778</v>
      </c>
      <c r="B2" s="3"/>
      <c r="C2" s="176"/>
      <c r="H2" s="205"/>
      <c r="I2" s="205"/>
      <c r="J2" s="163"/>
      <c r="K2" s="221"/>
      <c r="L2" s="162"/>
      <c r="M2" s="163"/>
      <c r="N2" s="162"/>
      <c r="O2" s="162"/>
      <c r="P2" s="163"/>
    </row>
    <row r="3" spans="1:20" x14ac:dyDescent="0.3">
      <c r="A3" s="3"/>
      <c r="B3" s="3"/>
      <c r="C3" s="176"/>
      <c r="H3" s="205"/>
      <c r="I3" s="205"/>
      <c r="J3" s="163"/>
      <c r="K3" s="221"/>
      <c r="L3" s="162"/>
      <c r="M3" s="163"/>
      <c r="N3" s="162"/>
      <c r="O3" s="162"/>
      <c r="P3" s="163"/>
    </row>
    <row r="4" spans="1:20" s="21" customFormat="1" ht="45" customHeight="1" x14ac:dyDescent="0.3">
      <c r="A4" s="127" t="s">
        <v>2760</v>
      </c>
      <c r="B4" s="127" t="s">
        <v>529</v>
      </c>
      <c r="C4" s="127" t="s">
        <v>1338</v>
      </c>
      <c r="D4" s="10" t="s">
        <v>52</v>
      </c>
      <c r="E4" s="10" t="s">
        <v>54</v>
      </c>
      <c r="F4" s="164" t="s">
        <v>530</v>
      </c>
      <c r="G4" s="127" t="s">
        <v>0</v>
      </c>
      <c r="H4" s="206" t="s">
        <v>2101</v>
      </c>
      <c r="I4" s="206" t="s">
        <v>2102</v>
      </c>
      <c r="J4" s="165" t="s">
        <v>440</v>
      </c>
      <c r="K4" s="222" t="s">
        <v>2103</v>
      </c>
      <c r="L4" s="166" t="s">
        <v>2104</v>
      </c>
      <c r="M4" s="165" t="s">
        <v>442</v>
      </c>
      <c r="N4" s="166" t="s">
        <v>2105</v>
      </c>
      <c r="O4" s="166" t="s">
        <v>2106</v>
      </c>
      <c r="P4" s="166" t="s">
        <v>444</v>
      </c>
      <c r="Q4" s="127" t="s">
        <v>2695</v>
      </c>
      <c r="R4" s="127" t="s">
        <v>536</v>
      </c>
      <c r="S4" s="10" t="s">
        <v>1032</v>
      </c>
      <c r="T4" s="10" t="s">
        <v>59</v>
      </c>
    </row>
    <row r="5" spans="1:20" x14ac:dyDescent="0.3">
      <c r="A5" t="s">
        <v>1040</v>
      </c>
      <c r="B5">
        <v>0</v>
      </c>
      <c r="C5" s="125">
        <v>1</v>
      </c>
      <c r="D5" t="s">
        <v>1248</v>
      </c>
      <c r="E5" t="s">
        <v>70</v>
      </c>
      <c r="F5" s="21" t="s">
        <v>548</v>
      </c>
      <c r="G5" t="s">
        <v>13</v>
      </c>
      <c r="H5" s="321">
        <v>10656.389425317973</v>
      </c>
      <c r="I5" s="402">
        <v>1268.702137577412</v>
      </c>
      <c r="J5" s="403">
        <v>0.11905553437857361</v>
      </c>
      <c r="K5" s="402">
        <v>49047.181628392485</v>
      </c>
      <c r="L5" s="402">
        <v>4876.2004175365337</v>
      </c>
      <c r="M5" s="403">
        <v>9.9418565056015248E-2</v>
      </c>
      <c r="N5" s="402">
        <v>1048256.1983471073</v>
      </c>
      <c r="O5" s="402">
        <v>120234.71074380165</v>
      </c>
      <c r="P5" s="403">
        <v>0.11469973746245242</v>
      </c>
      <c r="Q5" s="124" t="s">
        <v>1038</v>
      </c>
      <c r="R5" s="124">
        <v>0</v>
      </c>
      <c r="S5" t="s">
        <v>1041</v>
      </c>
      <c r="T5" t="s">
        <v>472</v>
      </c>
    </row>
    <row r="6" spans="1:20" x14ac:dyDescent="0.3">
      <c r="A6" t="s">
        <v>1226</v>
      </c>
      <c r="B6">
        <v>0</v>
      </c>
      <c r="C6" s="125">
        <v>227</v>
      </c>
      <c r="D6" t="s">
        <v>970</v>
      </c>
      <c r="E6" t="s">
        <v>972</v>
      </c>
      <c r="F6" s="21" t="s">
        <v>973</v>
      </c>
      <c r="G6" t="s">
        <v>10</v>
      </c>
      <c r="H6" s="321"/>
      <c r="I6" s="402"/>
      <c r="J6" s="403"/>
      <c r="K6" s="402"/>
      <c r="L6" s="402"/>
      <c r="M6" s="403"/>
      <c r="N6" s="402"/>
      <c r="O6" s="402"/>
      <c r="P6" s="403"/>
      <c r="Q6" s="124" t="s">
        <v>1038</v>
      </c>
      <c r="R6" s="124">
        <v>0</v>
      </c>
      <c r="S6" t="s">
        <v>972</v>
      </c>
      <c r="T6" t="s">
        <v>2126</v>
      </c>
    </row>
    <row r="7" spans="1:20" x14ac:dyDescent="0.3">
      <c r="A7" t="s">
        <v>1093</v>
      </c>
      <c r="B7">
        <v>331420</v>
      </c>
      <c r="C7" s="125">
        <v>169</v>
      </c>
      <c r="D7" t="s">
        <v>102</v>
      </c>
      <c r="E7" t="s">
        <v>123</v>
      </c>
      <c r="F7" s="21" t="s">
        <v>629</v>
      </c>
      <c r="G7" t="s">
        <v>5</v>
      </c>
      <c r="H7" s="321">
        <v>6102.9156626506019</v>
      </c>
      <c r="I7" s="402">
        <v>3089.1433355421682</v>
      </c>
      <c r="J7" s="403">
        <v>0.50617499999999993</v>
      </c>
      <c r="K7" s="402">
        <v>16066.399999999998</v>
      </c>
      <c r="L7" s="402">
        <v>8132.4100199999984</v>
      </c>
      <c r="M7" s="403">
        <v>0.50617499999999993</v>
      </c>
      <c r="N7" s="402">
        <v>15103.747178329566</v>
      </c>
      <c r="O7" s="402">
        <v>7645.1392279909678</v>
      </c>
      <c r="P7" s="403">
        <v>0.50617499999999993</v>
      </c>
      <c r="Q7" s="124" t="s">
        <v>514</v>
      </c>
      <c r="R7" s="124">
        <v>12</v>
      </c>
      <c r="S7" t="s">
        <v>123</v>
      </c>
      <c r="T7" t="s">
        <v>2122</v>
      </c>
    </row>
    <row r="8" spans="1:20" x14ac:dyDescent="0.3">
      <c r="A8" t="s">
        <v>1175</v>
      </c>
      <c r="B8">
        <v>332140</v>
      </c>
      <c r="C8" s="125">
        <v>687</v>
      </c>
      <c r="D8" t="s">
        <v>261</v>
      </c>
      <c r="E8" t="s">
        <v>262</v>
      </c>
      <c r="F8" s="21" t="s">
        <v>856</v>
      </c>
      <c r="G8" t="s">
        <v>14</v>
      </c>
      <c r="H8" s="321">
        <v>1034.3030303030303</v>
      </c>
      <c r="I8" s="402">
        <v>982.58787878787882</v>
      </c>
      <c r="J8" s="403">
        <v>0.95</v>
      </c>
      <c r="K8" s="402">
        <v>7632</v>
      </c>
      <c r="L8" s="402">
        <v>7250.3999999999987</v>
      </c>
      <c r="M8" s="403">
        <v>0.95</v>
      </c>
      <c r="N8" s="402">
        <v>3423.1764705882351</v>
      </c>
      <c r="O8" s="402">
        <v>3252.017647058824</v>
      </c>
      <c r="P8" s="403">
        <v>0.95</v>
      </c>
      <c r="Q8" s="124" t="s">
        <v>514</v>
      </c>
      <c r="R8" s="124">
        <v>4</v>
      </c>
      <c r="S8" t="s">
        <v>262</v>
      </c>
      <c r="T8" t="s">
        <v>2122</v>
      </c>
    </row>
    <row r="9" spans="1:20" x14ac:dyDescent="0.3">
      <c r="A9" t="s">
        <v>1176</v>
      </c>
      <c r="B9">
        <v>332150</v>
      </c>
      <c r="C9" s="125">
        <v>281</v>
      </c>
      <c r="D9" t="s">
        <v>263</v>
      </c>
      <c r="E9" t="s">
        <v>264</v>
      </c>
      <c r="F9" s="21" t="s">
        <v>858</v>
      </c>
      <c r="G9" t="s">
        <v>9</v>
      </c>
      <c r="H9" s="321">
        <v>5240.1238938053093</v>
      </c>
      <c r="I9" s="402">
        <v>2724.8644247787602</v>
      </c>
      <c r="J9" s="403">
        <v>0.51999999999999991</v>
      </c>
      <c r="K9" s="402">
        <v>386688</v>
      </c>
      <c r="L9" s="402">
        <v>201077.75999999995</v>
      </c>
      <c r="M9" s="403">
        <v>0.51999999999999991</v>
      </c>
      <c r="N9" s="402">
        <v>1591.4062500000002</v>
      </c>
      <c r="O9" s="402">
        <v>827.53125</v>
      </c>
      <c r="P9" s="403">
        <v>0.51999999999999991</v>
      </c>
      <c r="Q9" s="124" t="s">
        <v>514</v>
      </c>
      <c r="R9" s="124">
        <v>12</v>
      </c>
      <c r="S9" t="s">
        <v>264</v>
      </c>
      <c r="T9" t="s">
        <v>2122</v>
      </c>
    </row>
    <row r="10" spans="1:20" x14ac:dyDescent="0.3">
      <c r="A10" t="s">
        <v>1177</v>
      </c>
      <c r="B10">
        <v>332160</v>
      </c>
      <c r="C10" s="125">
        <v>376</v>
      </c>
      <c r="D10" t="s">
        <v>265</v>
      </c>
      <c r="E10" t="s">
        <v>266</v>
      </c>
      <c r="F10" s="21" t="s">
        <v>860</v>
      </c>
      <c r="G10" t="s">
        <v>9</v>
      </c>
      <c r="H10" s="321">
        <v>5604.7987012987014</v>
      </c>
      <c r="I10" s="402">
        <v>3755.2151298701301</v>
      </c>
      <c r="J10" s="403">
        <v>0.67</v>
      </c>
      <c r="K10" s="402">
        <v>131571</v>
      </c>
      <c r="L10" s="402">
        <v>88152.57</v>
      </c>
      <c r="M10" s="403">
        <v>0.67</v>
      </c>
      <c r="N10" s="402">
        <v>2104.2739726027398</v>
      </c>
      <c r="O10" s="402">
        <v>1409.8635616438355</v>
      </c>
      <c r="P10" s="403">
        <v>0.67</v>
      </c>
      <c r="Q10" s="124" t="s">
        <v>514</v>
      </c>
      <c r="R10" s="124">
        <v>12</v>
      </c>
      <c r="S10" t="s">
        <v>266</v>
      </c>
      <c r="T10" t="s">
        <v>2122</v>
      </c>
    </row>
    <row r="11" spans="1:20" x14ac:dyDescent="0.3">
      <c r="A11" t="s">
        <v>1178</v>
      </c>
      <c r="B11">
        <v>332170</v>
      </c>
      <c r="C11" s="125">
        <v>353</v>
      </c>
      <c r="D11" t="s">
        <v>267</v>
      </c>
      <c r="E11" t="s">
        <v>268</v>
      </c>
      <c r="F11" s="21" t="s">
        <v>862</v>
      </c>
      <c r="G11" t="s">
        <v>8</v>
      </c>
      <c r="H11" s="321"/>
      <c r="I11" s="402"/>
      <c r="J11" s="403"/>
      <c r="K11" s="402"/>
      <c r="L11" s="402"/>
      <c r="M11" s="403"/>
      <c r="N11" s="402"/>
      <c r="O11" s="402"/>
      <c r="P11" s="403"/>
      <c r="Q11" s="124"/>
      <c r="R11" s="124"/>
      <c r="S11" t="s">
        <v>268</v>
      </c>
      <c r="T11" t="s">
        <v>2126</v>
      </c>
    </row>
    <row r="12" spans="1:20" x14ac:dyDescent="0.3">
      <c r="A12" t="s">
        <v>1179</v>
      </c>
      <c r="B12">
        <v>332180</v>
      </c>
      <c r="C12" s="125">
        <v>330</v>
      </c>
      <c r="D12" t="s">
        <v>269</v>
      </c>
      <c r="E12" t="s">
        <v>270</v>
      </c>
      <c r="F12" s="21" t="s">
        <v>864</v>
      </c>
      <c r="G12" t="s">
        <v>6</v>
      </c>
      <c r="H12" s="321">
        <v>2568.7531380753139</v>
      </c>
      <c r="I12" s="402">
        <v>2183.4401673640159</v>
      </c>
      <c r="J12" s="403">
        <v>0.84999999999999976</v>
      </c>
      <c r="K12" s="402">
        <v>23698.753246753244</v>
      </c>
      <c r="L12" s="402">
        <v>20143.940259740251</v>
      </c>
      <c r="M12" s="403">
        <v>0.84999999999999976</v>
      </c>
      <c r="N12" s="402">
        <v>3138.3949843260189</v>
      </c>
      <c r="O12" s="402">
        <v>2667.6357366771153</v>
      </c>
      <c r="P12" s="403">
        <v>0.84999999999999976</v>
      </c>
      <c r="Q12" s="124" t="s">
        <v>514</v>
      </c>
      <c r="R12" s="124">
        <v>12</v>
      </c>
      <c r="S12" t="s">
        <v>270</v>
      </c>
      <c r="T12" t="s">
        <v>2122</v>
      </c>
    </row>
    <row r="13" spans="1:20" x14ac:dyDescent="0.3">
      <c r="A13" t="s">
        <v>1180</v>
      </c>
      <c r="B13">
        <v>332190</v>
      </c>
      <c r="C13" s="125">
        <v>570</v>
      </c>
      <c r="D13" t="s">
        <v>402</v>
      </c>
      <c r="E13" t="s">
        <v>403</v>
      </c>
      <c r="F13" s="21" t="s">
        <v>866</v>
      </c>
      <c r="G13" t="s">
        <v>9</v>
      </c>
      <c r="H13" s="321">
        <v>53.5</v>
      </c>
      <c r="I13" s="402">
        <v>94.695000000000022</v>
      </c>
      <c r="J13" s="403">
        <v>1.7700000000000002</v>
      </c>
      <c r="K13" s="402">
        <v>320</v>
      </c>
      <c r="L13" s="402">
        <v>566.4</v>
      </c>
      <c r="M13" s="403">
        <v>1.77</v>
      </c>
      <c r="N13" s="402">
        <v>537</v>
      </c>
      <c r="O13" s="402">
        <v>950.49</v>
      </c>
      <c r="P13" s="403">
        <v>1.77</v>
      </c>
      <c r="Q13" s="124" t="s">
        <v>514</v>
      </c>
      <c r="R13" s="124">
        <v>2</v>
      </c>
      <c r="S13" t="s">
        <v>403</v>
      </c>
      <c r="T13" t="s">
        <v>2122</v>
      </c>
    </row>
    <row r="14" spans="1:20" x14ac:dyDescent="0.3">
      <c r="A14" t="s">
        <v>1094</v>
      </c>
      <c r="B14">
        <v>331430</v>
      </c>
      <c r="C14" s="125">
        <v>169</v>
      </c>
      <c r="D14" t="s">
        <v>102</v>
      </c>
      <c r="E14" t="s">
        <v>395</v>
      </c>
      <c r="F14" s="21" t="s">
        <v>665</v>
      </c>
      <c r="G14" t="s">
        <v>9</v>
      </c>
      <c r="H14" s="321">
        <v>4318.2430278884458</v>
      </c>
      <c r="I14" s="402">
        <v>2217.2378680278875</v>
      </c>
      <c r="J14" s="403">
        <v>0.51345833333333324</v>
      </c>
      <c r="K14" s="402">
        <v>14181.551020408166</v>
      </c>
      <c r="L14" s="402">
        <v>7281.6355510204075</v>
      </c>
      <c r="M14" s="403">
        <v>0.51345833333333324</v>
      </c>
      <c r="N14" s="402">
        <v>14738.815642458099</v>
      </c>
      <c r="O14" s="402">
        <v>7567.7677150837972</v>
      </c>
      <c r="P14" s="403">
        <v>0.51345833333333324</v>
      </c>
      <c r="Q14" s="124" t="s">
        <v>514</v>
      </c>
      <c r="R14" s="124">
        <v>12</v>
      </c>
      <c r="S14" t="s">
        <v>395</v>
      </c>
      <c r="T14" t="s">
        <v>2122</v>
      </c>
    </row>
    <row r="15" spans="1:20" x14ac:dyDescent="0.3">
      <c r="A15" t="s">
        <v>1225</v>
      </c>
      <c r="B15">
        <v>332200</v>
      </c>
      <c r="C15" s="125">
        <v>264</v>
      </c>
      <c r="D15" t="s">
        <v>1249</v>
      </c>
      <c r="E15" t="s">
        <v>361</v>
      </c>
      <c r="F15" s="21" t="s">
        <v>968</v>
      </c>
      <c r="G15" t="s">
        <v>14</v>
      </c>
      <c r="H15" s="321">
        <v>2081.0513347022588</v>
      </c>
      <c r="I15" s="402">
        <v>2125.6205174537995</v>
      </c>
      <c r="J15" s="403">
        <v>1.0214166666666669</v>
      </c>
      <c r="K15" s="402">
        <v>16322.828571428574</v>
      </c>
      <c r="L15" s="402">
        <v>16672.409150000003</v>
      </c>
      <c r="M15" s="403">
        <v>1.0214166666666669</v>
      </c>
      <c r="N15" s="402">
        <v>5248.7356321839079</v>
      </c>
      <c r="O15" s="402">
        <v>5361.1460536398481</v>
      </c>
      <c r="P15" s="403">
        <v>1.0214166666666669</v>
      </c>
      <c r="Q15" s="124" t="s">
        <v>514</v>
      </c>
      <c r="R15" s="124">
        <v>12</v>
      </c>
      <c r="S15" t="s">
        <v>361</v>
      </c>
      <c r="T15" t="s">
        <v>2122</v>
      </c>
    </row>
    <row r="16" spans="1:20" x14ac:dyDescent="0.3">
      <c r="A16" t="s">
        <v>1181</v>
      </c>
      <c r="B16">
        <v>332210</v>
      </c>
      <c r="C16" s="125">
        <v>321</v>
      </c>
      <c r="D16" t="s">
        <v>271</v>
      </c>
      <c r="E16" t="s">
        <v>272</v>
      </c>
      <c r="F16" s="21" t="s">
        <v>868</v>
      </c>
      <c r="G16" t="s">
        <v>6</v>
      </c>
      <c r="H16" s="321">
        <v>3721.9434146341464</v>
      </c>
      <c r="I16" s="402">
        <v>2233.1660487804879</v>
      </c>
      <c r="J16" s="403">
        <v>0.6</v>
      </c>
      <c r="K16" s="402">
        <v>27468.923076923074</v>
      </c>
      <c r="L16" s="402">
        <v>16481.353846153845</v>
      </c>
      <c r="M16" s="403">
        <v>0.6</v>
      </c>
      <c r="N16" s="402">
        <v>6947.5488721804504</v>
      </c>
      <c r="O16" s="402">
        <v>4168.5293233082702</v>
      </c>
      <c r="P16" s="403">
        <v>0.6</v>
      </c>
      <c r="Q16" s="124" t="s">
        <v>514</v>
      </c>
      <c r="R16" s="124">
        <v>8</v>
      </c>
      <c r="S16" t="s">
        <v>272</v>
      </c>
      <c r="T16" t="s">
        <v>2122</v>
      </c>
    </row>
    <row r="17" spans="1:20" x14ac:dyDescent="0.3">
      <c r="A17" t="s">
        <v>1224</v>
      </c>
      <c r="B17">
        <v>331005</v>
      </c>
      <c r="C17" s="125">
        <v>684</v>
      </c>
      <c r="D17" t="s">
        <v>356</v>
      </c>
      <c r="E17" t="s">
        <v>357</v>
      </c>
      <c r="F17" s="21" t="s">
        <v>964</v>
      </c>
      <c r="G17" t="s">
        <v>4</v>
      </c>
      <c r="H17" s="321">
        <v>2111.8594657375147</v>
      </c>
      <c r="I17" s="402">
        <v>2679.7960722415801</v>
      </c>
      <c r="J17" s="403">
        <v>1.2689272727272729</v>
      </c>
      <c r="K17" s="402">
        <v>42925.893805309737</v>
      </c>
      <c r="L17" s="402">
        <v>54469.837355752221</v>
      </c>
      <c r="M17" s="403">
        <v>1.2689272727272729</v>
      </c>
      <c r="N17" s="402">
        <v>5799.869565217391</v>
      </c>
      <c r="O17" s="402">
        <v>7359.6126695652174</v>
      </c>
      <c r="P17" s="403">
        <v>1.2689272727272729</v>
      </c>
      <c r="Q17" s="124" t="s">
        <v>514</v>
      </c>
      <c r="R17" s="124">
        <v>11</v>
      </c>
      <c r="S17" t="s">
        <v>357</v>
      </c>
      <c r="T17" t="s">
        <v>2122</v>
      </c>
    </row>
    <row r="18" spans="1:20" x14ac:dyDescent="0.3">
      <c r="A18" t="s">
        <v>1095</v>
      </c>
      <c r="B18">
        <v>331440</v>
      </c>
      <c r="C18" s="125">
        <v>169</v>
      </c>
      <c r="D18" t="s">
        <v>102</v>
      </c>
      <c r="E18" t="s">
        <v>124</v>
      </c>
      <c r="F18" s="21" t="s">
        <v>631</v>
      </c>
      <c r="G18" t="s">
        <v>9</v>
      </c>
      <c r="H18" s="321">
        <v>5701.1095571095566</v>
      </c>
      <c r="I18" s="402">
        <v>2764.230478010878</v>
      </c>
      <c r="J18" s="403">
        <v>0.48485833333333334</v>
      </c>
      <c r="K18" s="402">
        <v>5259.6111111111113</v>
      </c>
      <c r="L18" s="402">
        <v>2550.166277314815</v>
      </c>
      <c r="M18" s="403">
        <v>0.48485833333333339</v>
      </c>
      <c r="N18" s="402">
        <v>34708.088888888888</v>
      </c>
      <c r="O18" s="402">
        <v>16828.506131851856</v>
      </c>
      <c r="P18" s="403">
        <v>0.48485833333333339</v>
      </c>
      <c r="Q18" s="124" t="s">
        <v>514</v>
      </c>
      <c r="R18" s="124">
        <v>12</v>
      </c>
      <c r="S18" t="s">
        <v>124</v>
      </c>
      <c r="T18" t="s">
        <v>2122</v>
      </c>
    </row>
    <row r="19" spans="1:20" x14ac:dyDescent="0.3">
      <c r="A19" t="s">
        <v>1183</v>
      </c>
      <c r="B19">
        <v>332220</v>
      </c>
      <c r="C19" s="125">
        <v>44</v>
      </c>
      <c r="D19" t="s">
        <v>273</v>
      </c>
      <c r="E19" t="s">
        <v>274</v>
      </c>
      <c r="F19" s="21" t="s">
        <v>873</v>
      </c>
      <c r="G19" t="s">
        <v>14</v>
      </c>
      <c r="H19" s="321">
        <v>2797.795737122558</v>
      </c>
      <c r="I19" s="402">
        <v>2181.8376906305507</v>
      </c>
      <c r="J19" s="403">
        <v>0.77984166666666666</v>
      </c>
      <c r="K19" s="402">
        <v>53249.71084337349</v>
      </c>
      <c r="L19" s="402">
        <v>41526.343253614454</v>
      </c>
      <c r="M19" s="403">
        <v>0.77984166666666666</v>
      </c>
      <c r="N19" s="402">
        <v>6862.5027726432545</v>
      </c>
      <c r="O19" s="402">
        <v>5351.6655997227363</v>
      </c>
      <c r="P19" s="403">
        <v>0.77984166666666666</v>
      </c>
      <c r="Q19" s="124" t="s">
        <v>514</v>
      </c>
      <c r="R19" s="124">
        <v>12</v>
      </c>
      <c r="S19" t="s">
        <v>274</v>
      </c>
      <c r="T19" t="s">
        <v>2122</v>
      </c>
    </row>
    <row r="20" spans="1:20" x14ac:dyDescent="0.3">
      <c r="A20" t="s">
        <v>1096</v>
      </c>
      <c r="B20">
        <v>331450</v>
      </c>
      <c r="C20" s="125">
        <v>169</v>
      </c>
      <c r="D20" t="s">
        <v>102</v>
      </c>
      <c r="E20" t="s">
        <v>125</v>
      </c>
      <c r="F20" s="21" t="s">
        <v>683</v>
      </c>
      <c r="G20" t="s">
        <v>9</v>
      </c>
      <c r="H20" s="321">
        <v>3386.8907563025209</v>
      </c>
      <c r="I20" s="402">
        <v>1767.3078207282911</v>
      </c>
      <c r="J20" s="403">
        <v>0.52180833333333332</v>
      </c>
      <c r="K20" s="402">
        <v>8545.2080536912763</v>
      </c>
      <c r="L20" s="402">
        <v>4458.9607724832213</v>
      </c>
      <c r="M20" s="403">
        <v>0.52180833333333332</v>
      </c>
      <c r="N20" s="402">
        <v>13480.096774193547</v>
      </c>
      <c r="O20" s="402">
        <v>7034.0268309139774</v>
      </c>
      <c r="P20" s="403">
        <v>0.52180833333333332</v>
      </c>
      <c r="Q20" s="124" t="s">
        <v>514</v>
      </c>
      <c r="R20" s="124">
        <v>12</v>
      </c>
      <c r="S20" t="s">
        <v>125</v>
      </c>
      <c r="T20" t="s">
        <v>2122</v>
      </c>
    </row>
    <row r="21" spans="1:20" x14ac:dyDescent="0.3">
      <c r="A21" t="s">
        <v>1057</v>
      </c>
      <c r="B21">
        <v>331160</v>
      </c>
      <c r="C21" s="125">
        <v>2</v>
      </c>
      <c r="D21" t="s">
        <v>79</v>
      </c>
      <c r="E21" t="s">
        <v>392</v>
      </c>
      <c r="F21" s="21" t="s">
        <v>584</v>
      </c>
      <c r="G21" t="s">
        <v>7</v>
      </c>
      <c r="H21" s="321">
        <v>3214.28</v>
      </c>
      <c r="I21" s="402">
        <v>2051.4070673333335</v>
      </c>
      <c r="J21" s="403">
        <v>0.63821666666666665</v>
      </c>
      <c r="K21" s="402">
        <v>51339.75</v>
      </c>
      <c r="L21" s="402">
        <v>32765.884112500004</v>
      </c>
      <c r="M21" s="403">
        <v>0.63821666666666677</v>
      </c>
      <c r="N21" s="402">
        <v>4690.4827586206902</v>
      </c>
      <c r="O21" s="402">
        <v>2993.5442712643676</v>
      </c>
      <c r="P21" s="403">
        <v>0.63821666666666665</v>
      </c>
      <c r="Q21" s="124" t="s">
        <v>514</v>
      </c>
      <c r="R21" s="124">
        <v>12</v>
      </c>
      <c r="S21" t="s">
        <v>392</v>
      </c>
      <c r="T21" t="s">
        <v>2122</v>
      </c>
    </row>
    <row r="22" spans="1:20" x14ac:dyDescent="0.3">
      <c r="A22" t="s">
        <v>1097</v>
      </c>
      <c r="B22">
        <v>331460</v>
      </c>
      <c r="C22" s="125">
        <v>169</v>
      </c>
      <c r="D22" t="s">
        <v>102</v>
      </c>
      <c r="E22" t="s">
        <v>126</v>
      </c>
      <c r="F22" s="21" t="s">
        <v>685</v>
      </c>
      <c r="G22" t="s">
        <v>14</v>
      </c>
      <c r="H22" s="321">
        <v>4337.3729372937287</v>
      </c>
      <c r="I22" s="402">
        <v>2079.0112831683164</v>
      </c>
      <c r="J22" s="403">
        <v>0.47932499999999995</v>
      </c>
      <c r="K22" s="402">
        <v>0</v>
      </c>
      <c r="L22" s="402">
        <v>0</v>
      </c>
      <c r="M22" s="403" t="e">
        <v>#DIV/0!</v>
      </c>
      <c r="N22" s="402">
        <v>22017.665158371041</v>
      </c>
      <c r="O22" s="402">
        <v>10553.617352036199</v>
      </c>
      <c r="P22" s="403">
        <v>0.47932499999999995</v>
      </c>
      <c r="Q22" s="124" t="s">
        <v>514</v>
      </c>
      <c r="R22" s="124">
        <v>12</v>
      </c>
      <c r="S22" t="s">
        <v>126</v>
      </c>
      <c r="T22" t="s">
        <v>2122</v>
      </c>
    </row>
    <row r="23" spans="1:20" x14ac:dyDescent="0.3">
      <c r="A23" t="s">
        <v>1098</v>
      </c>
      <c r="B23">
        <v>331470</v>
      </c>
      <c r="C23" s="125">
        <v>169</v>
      </c>
      <c r="D23" t="s">
        <v>102</v>
      </c>
      <c r="E23" t="s">
        <v>127</v>
      </c>
      <c r="F23" s="21" t="s">
        <v>633</v>
      </c>
      <c r="G23" t="s">
        <v>9</v>
      </c>
      <c r="H23" s="321">
        <v>5289.7689320388354</v>
      </c>
      <c r="I23" s="402">
        <v>2601.7287678155344</v>
      </c>
      <c r="J23" s="403">
        <v>0.49184166666666668</v>
      </c>
      <c r="K23" s="402">
        <v>22035.343283582089</v>
      </c>
      <c r="L23" s="402">
        <v>10837.899966169156</v>
      </c>
      <c r="M23" s="403">
        <v>0.49184166666666673</v>
      </c>
      <c r="N23" s="402">
        <v>26325.971830985916</v>
      </c>
      <c r="O23" s="402">
        <v>12948.209861971834</v>
      </c>
      <c r="P23" s="403">
        <v>0.49184166666666673</v>
      </c>
      <c r="Q23" s="124" t="s">
        <v>514</v>
      </c>
      <c r="R23" s="124">
        <v>12</v>
      </c>
      <c r="S23" t="s">
        <v>127</v>
      </c>
      <c r="T23" t="s">
        <v>2122</v>
      </c>
    </row>
    <row r="24" spans="1:20" x14ac:dyDescent="0.3">
      <c r="A24" t="s">
        <v>1189</v>
      </c>
      <c r="B24">
        <v>332280</v>
      </c>
      <c r="C24" s="125">
        <v>22</v>
      </c>
      <c r="D24" t="s">
        <v>286</v>
      </c>
      <c r="E24" t="s">
        <v>287</v>
      </c>
      <c r="F24" s="21" t="s">
        <v>889</v>
      </c>
      <c r="G24" t="s">
        <v>6</v>
      </c>
      <c r="H24" s="321">
        <v>4575.6595041322307</v>
      </c>
      <c r="I24" s="402">
        <v>2177.7470104958679</v>
      </c>
      <c r="J24" s="403">
        <v>0.47594166666666671</v>
      </c>
      <c r="K24" s="402">
        <v>383029.66981132072</v>
      </c>
      <c r="L24" s="402">
        <v>182299.77943278302</v>
      </c>
      <c r="M24" s="403">
        <v>0.47594166666666671</v>
      </c>
      <c r="N24" s="402">
        <v>12610.237450894805</v>
      </c>
      <c r="O24" s="402">
        <v>6001.7374294412939</v>
      </c>
      <c r="P24" s="403">
        <v>0.47594166666666671</v>
      </c>
      <c r="Q24" s="124" t="s">
        <v>514</v>
      </c>
      <c r="R24" s="124">
        <v>12</v>
      </c>
      <c r="S24" t="s">
        <v>890</v>
      </c>
      <c r="T24" t="s">
        <v>2122</v>
      </c>
    </row>
    <row r="25" spans="1:20" x14ac:dyDescent="0.3">
      <c r="A25" t="s">
        <v>1190</v>
      </c>
      <c r="B25">
        <v>332290</v>
      </c>
      <c r="C25" s="125">
        <v>319</v>
      </c>
      <c r="D25" t="s">
        <v>288</v>
      </c>
      <c r="E25" t="s">
        <v>289</v>
      </c>
      <c r="F25" s="21" t="s">
        <v>607</v>
      </c>
      <c r="G25" t="s">
        <v>9</v>
      </c>
      <c r="H25" s="321">
        <v>3706.6198083067093</v>
      </c>
      <c r="I25" s="402">
        <v>2862.9313629392968</v>
      </c>
      <c r="J25" s="403">
        <v>0.77238333333333331</v>
      </c>
      <c r="K25" s="402">
        <v>55830.25</v>
      </c>
      <c r="L25" s="402">
        <v>43122.354595833327</v>
      </c>
      <c r="M25" s="403">
        <v>0.77238333333333331</v>
      </c>
      <c r="N25" s="402">
        <v>4451.9240506329115</v>
      </c>
      <c r="O25" s="402">
        <v>3438.5919379746833</v>
      </c>
      <c r="P25" s="403">
        <v>0.77238333333333331</v>
      </c>
      <c r="Q25" s="124" t="s">
        <v>514</v>
      </c>
      <c r="R25" s="124">
        <v>12</v>
      </c>
      <c r="S25" t="s">
        <v>289</v>
      </c>
      <c r="T25" t="s">
        <v>2122</v>
      </c>
    </row>
    <row r="26" spans="1:20" x14ac:dyDescent="0.3">
      <c r="A26" t="s">
        <v>1191</v>
      </c>
      <c r="B26">
        <v>332300</v>
      </c>
      <c r="C26" s="125">
        <v>625</v>
      </c>
      <c r="D26" t="s">
        <v>405</v>
      </c>
      <c r="E26" t="s">
        <v>406</v>
      </c>
      <c r="F26" s="21" t="s">
        <v>892</v>
      </c>
      <c r="G26" t="s">
        <v>9</v>
      </c>
      <c r="H26" s="321">
        <v>3659.8835820895524</v>
      </c>
      <c r="I26" s="402">
        <v>2561.9185074626871</v>
      </c>
      <c r="J26" s="403">
        <v>0.70000000000000007</v>
      </c>
      <c r="K26" s="402">
        <v>25897.75</v>
      </c>
      <c r="L26" s="402">
        <v>18128.424999999999</v>
      </c>
      <c r="M26" s="403">
        <v>0.70000000000000007</v>
      </c>
      <c r="N26" s="402">
        <v>2109.1510791366904</v>
      </c>
      <c r="O26" s="402">
        <v>1476.4057553956836</v>
      </c>
      <c r="P26" s="403">
        <v>0.70000000000000007</v>
      </c>
      <c r="Q26" s="124" t="s">
        <v>514</v>
      </c>
      <c r="R26" s="124">
        <v>12</v>
      </c>
      <c r="S26" t="s">
        <v>406</v>
      </c>
      <c r="T26" t="s">
        <v>2122</v>
      </c>
    </row>
    <row r="27" spans="1:20" x14ac:dyDescent="0.3">
      <c r="A27" t="s">
        <v>1058</v>
      </c>
      <c r="B27">
        <v>331170</v>
      </c>
      <c r="C27" s="125">
        <v>2</v>
      </c>
      <c r="D27" t="s">
        <v>79</v>
      </c>
      <c r="E27" t="s">
        <v>92</v>
      </c>
      <c r="F27" s="21" t="s">
        <v>563</v>
      </c>
      <c r="G27" t="s">
        <v>13</v>
      </c>
      <c r="H27" s="321">
        <v>5169.6745061147703</v>
      </c>
      <c r="I27" s="402">
        <v>1518.8934505174032</v>
      </c>
      <c r="J27" s="403">
        <v>0.29380833333333328</v>
      </c>
      <c r="K27" s="402" t="e">
        <v>#DIV/0!</v>
      </c>
      <c r="L27" s="402" t="e">
        <v>#DIV/0!</v>
      </c>
      <c r="M27" s="403">
        <v>0.29380833333333328</v>
      </c>
      <c r="N27" s="402">
        <v>2554.2857142857138</v>
      </c>
      <c r="O27" s="402">
        <v>750.47042857142833</v>
      </c>
      <c r="P27" s="403">
        <v>0.29380833333333328</v>
      </c>
      <c r="Q27" s="124" t="s">
        <v>514</v>
      </c>
      <c r="R27" s="124">
        <v>12</v>
      </c>
      <c r="S27" t="s">
        <v>92</v>
      </c>
      <c r="T27" t="s">
        <v>2122</v>
      </c>
    </row>
    <row r="28" spans="1:20" x14ac:dyDescent="0.3">
      <c r="A28" t="s">
        <v>1033</v>
      </c>
      <c r="B28">
        <v>331010</v>
      </c>
      <c r="C28" s="125">
        <v>449</v>
      </c>
      <c r="D28" t="s">
        <v>60</v>
      </c>
      <c r="E28" t="s">
        <v>61</v>
      </c>
      <c r="F28" s="21" t="s">
        <v>539</v>
      </c>
      <c r="G28" t="s">
        <v>8</v>
      </c>
      <c r="H28" s="321">
        <v>3443.3703703703704</v>
      </c>
      <c r="I28" s="402">
        <v>2754.6962962962966</v>
      </c>
      <c r="J28" s="403">
        <v>0.8</v>
      </c>
      <c r="K28" s="402">
        <v>21134.615384615383</v>
      </c>
      <c r="L28" s="402">
        <v>16907.692307692309</v>
      </c>
      <c r="M28" s="403">
        <v>0.79999999999999993</v>
      </c>
      <c r="N28" s="402">
        <v>1769.5714285714287</v>
      </c>
      <c r="O28" s="402">
        <v>1415.6571428571426</v>
      </c>
      <c r="P28" s="403">
        <v>0.79999999999999993</v>
      </c>
      <c r="Q28" s="124" t="s">
        <v>514</v>
      </c>
      <c r="R28" s="124">
        <v>12</v>
      </c>
      <c r="S28" t="s">
        <v>61</v>
      </c>
      <c r="T28" t="s">
        <v>2122</v>
      </c>
    </row>
    <row r="29" spans="1:20" x14ac:dyDescent="0.3">
      <c r="A29" t="s">
        <v>1193</v>
      </c>
      <c r="B29">
        <v>332320</v>
      </c>
      <c r="C29" s="125">
        <v>340</v>
      </c>
      <c r="D29" t="s">
        <v>294</v>
      </c>
      <c r="E29" t="s">
        <v>295</v>
      </c>
      <c r="F29" s="21" t="s">
        <v>896</v>
      </c>
      <c r="G29" t="s">
        <v>4</v>
      </c>
      <c r="H29" s="321">
        <v>3992.5901639344265</v>
      </c>
      <c r="I29" s="402">
        <v>3353.7757377049184</v>
      </c>
      <c r="J29" s="403">
        <v>0.84</v>
      </c>
      <c r="K29" s="402">
        <v>11286.133333333333</v>
      </c>
      <c r="L29" s="402">
        <v>9480.3520000000008</v>
      </c>
      <c r="M29" s="403">
        <v>0.84</v>
      </c>
      <c r="N29" s="402">
        <v>1652.030769230769</v>
      </c>
      <c r="O29" s="402">
        <v>1387.7058461538459</v>
      </c>
      <c r="P29" s="403">
        <v>0.84</v>
      </c>
      <c r="Q29" s="124" t="s">
        <v>514</v>
      </c>
      <c r="R29" s="124">
        <v>12</v>
      </c>
      <c r="S29" t="s">
        <v>295</v>
      </c>
      <c r="T29" t="s">
        <v>2122</v>
      </c>
    </row>
    <row r="30" spans="1:20" x14ac:dyDescent="0.3">
      <c r="A30" t="s">
        <v>1099</v>
      </c>
      <c r="B30">
        <v>331480</v>
      </c>
      <c r="C30" s="125">
        <v>169</v>
      </c>
      <c r="D30" t="s">
        <v>102</v>
      </c>
      <c r="E30" t="s">
        <v>128</v>
      </c>
      <c r="F30" s="21" t="s">
        <v>1077</v>
      </c>
      <c r="G30" t="s">
        <v>6</v>
      </c>
      <c r="H30" s="321">
        <v>5524.7338582677166</v>
      </c>
      <c r="I30" s="402">
        <v>3006.2378895275592</v>
      </c>
      <c r="J30" s="403">
        <v>0.54414166666666663</v>
      </c>
      <c r="K30" s="402">
        <v>9373.6999999999989</v>
      </c>
      <c r="L30" s="402">
        <v>5100.620740833333</v>
      </c>
      <c r="M30" s="403">
        <v>0.54414166666666663</v>
      </c>
      <c r="N30" s="402">
        <v>18116.643171806169</v>
      </c>
      <c r="O30" s="402">
        <v>9858.0204099118928</v>
      </c>
      <c r="P30" s="403">
        <v>0.54414166666666663</v>
      </c>
      <c r="Q30" s="124" t="s">
        <v>514</v>
      </c>
      <c r="R30" s="124">
        <v>12</v>
      </c>
      <c r="S30" t="s">
        <v>128</v>
      </c>
      <c r="T30" t="s">
        <v>2122</v>
      </c>
    </row>
    <row r="31" spans="1:20" x14ac:dyDescent="0.3">
      <c r="A31" t="s">
        <v>1234</v>
      </c>
      <c r="B31">
        <v>332870</v>
      </c>
      <c r="C31" s="125">
        <v>375</v>
      </c>
      <c r="D31" t="s">
        <v>408</v>
      </c>
      <c r="E31" t="s">
        <v>409</v>
      </c>
      <c r="F31" s="21" t="s">
        <v>998</v>
      </c>
      <c r="G31" t="s">
        <v>9</v>
      </c>
      <c r="H31" s="321">
        <v>2547.2048192771085</v>
      </c>
      <c r="I31" s="402">
        <v>2037.7638554216869</v>
      </c>
      <c r="J31" s="403">
        <v>0.79999999999999993</v>
      </c>
      <c r="K31" s="402">
        <v>26643.619047619046</v>
      </c>
      <c r="L31" s="402">
        <v>21314.895238095236</v>
      </c>
      <c r="M31" s="403">
        <v>0.79999999999999993</v>
      </c>
      <c r="N31" s="402">
        <v>986.34666666666669</v>
      </c>
      <c r="O31" s="402">
        <v>789.07733333333329</v>
      </c>
      <c r="P31" s="403">
        <v>0.79999999999999993</v>
      </c>
      <c r="Q31" s="124" t="s">
        <v>514</v>
      </c>
      <c r="R31" s="124">
        <v>8</v>
      </c>
      <c r="S31" t="s">
        <v>409</v>
      </c>
      <c r="T31" t="s">
        <v>2122</v>
      </c>
    </row>
    <row r="32" spans="1:20" x14ac:dyDescent="0.3">
      <c r="A32" t="s">
        <v>1100</v>
      </c>
      <c r="B32">
        <v>331490</v>
      </c>
      <c r="C32" s="125">
        <v>169</v>
      </c>
      <c r="D32" t="s">
        <v>102</v>
      </c>
      <c r="E32" t="s">
        <v>129</v>
      </c>
      <c r="F32" s="21" t="s">
        <v>663</v>
      </c>
      <c r="G32" t="s">
        <v>9</v>
      </c>
      <c r="H32" s="321">
        <v>5725.2611464968149</v>
      </c>
      <c r="I32" s="402">
        <v>2994.5501321656052</v>
      </c>
      <c r="J32" s="403">
        <v>0.52304166666666674</v>
      </c>
      <c r="K32" s="402">
        <v>4035.8571428571431</v>
      </c>
      <c r="L32" s="402">
        <v>2110.9214464285719</v>
      </c>
      <c r="M32" s="403">
        <v>0.52304166666666674</v>
      </c>
      <c r="N32" s="402">
        <v>25994.427480916031</v>
      </c>
      <c r="O32" s="402">
        <v>13596.168673664124</v>
      </c>
      <c r="P32" s="403">
        <v>0.52304166666666674</v>
      </c>
      <c r="Q32" s="124" t="s">
        <v>514</v>
      </c>
      <c r="R32" s="124">
        <v>12</v>
      </c>
      <c r="S32" t="s">
        <v>129</v>
      </c>
      <c r="T32" t="s">
        <v>2122</v>
      </c>
    </row>
    <row r="33" spans="1:20" x14ac:dyDescent="0.3">
      <c r="A33" t="s">
        <v>1195</v>
      </c>
      <c r="B33">
        <v>332330</v>
      </c>
      <c r="C33" s="125">
        <v>416</v>
      </c>
      <c r="D33" t="s">
        <v>298</v>
      </c>
      <c r="E33" t="s">
        <v>299</v>
      </c>
      <c r="F33" s="21" t="s">
        <v>900</v>
      </c>
      <c r="G33" t="s">
        <v>14</v>
      </c>
      <c r="H33" s="321">
        <v>4009.4502762430943</v>
      </c>
      <c r="I33" s="402">
        <v>3608.5052486187851</v>
      </c>
      <c r="J33" s="403">
        <v>0.90000000000000013</v>
      </c>
      <c r="K33" s="402">
        <v>14053.5</v>
      </c>
      <c r="L33" s="402">
        <v>12648.150000000001</v>
      </c>
      <c r="M33" s="403">
        <v>0.90000000000000013</v>
      </c>
      <c r="N33" s="402">
        <v>7349.8695652173919</v>
      </c>
      <c r="O33" s="402">
        <v>6614.8826086956542</v>
      </c>
      <c r="P33" s="403">
        <v>0.90000000000000024</v>
      </c>
      <c r="Q33" s="124" t="s">
        <v>514</v>
      </c>
      <c r="R33" s="124">
        <v>9</v>
      </c>
      <c r="S33" t="s">
        <v>299</v>
      </c>
      <c r="T33" t="s">
        <v>2122</v>
      </c>
    </row>
    <row r="34" spans="1:20" x14ac:dyDescent="0.3">
      <c r="A34" t="s">
        <v>1231</v>
      </c>
      <c r="B34">
        <v>332740</v>
      </c>
      <c r="C34" s="125">
        <v>242</v>
      </c>
      <c r="D34" t="s">
        <v>370</v>
      </c>
      <c r="E34" t="s">
        <v>371</v>
      </c>
      <c r="F34" s="21" t="s">
        <v>991</v>
      </c>
      <c r="G34" t="s">
        <v>4</v>
      </c>
      <c r="H34" s="321">
        <v>2362.3783783783783</v>
      </c>
      <c r="I34" s="402">
        <v>1771.7837837837837</v>
      </c>
      <c r="J34" s="403">
        <v>0.75</v>
      </c>
      <c r="K34" s="402">
        <v>10037.6</v>
      </c>
      <c r="L34" s="402">
        <v>7528.2000000000007</v>
      </c>
      <c r="M34" s="403">
        <v>0.75000000000000011</v>
      </c>
      <c r="N34" s="402">
        <v>3217.898305084746</v>
      </c>
      <c r="O34" s="402">
        <v>2413.4237288135591</v>
      </c>
      <c r="P34" s="403">
        <v>0.75</v>
      </c>
      <c r="Q34" s="124" t="s">
        <v>514</v>
      </c>
      <c r="R34" s="124">
        <v>8</v>
      </c>
      <c r="S34" t="s">
        <v>371</v>
      </c>
      <c r="T34" t="s">
        <v>2122</v>
      </c>
    </row>
    <row r="35" spans="1:20" x14ac:dyDescent="0.3">
      <c r="A35" t="s">
        <v>1101</v>
      </c>
      <c r="B35">
        <v>331500</v>
      </c>
      <c r="C35" s="125">
        <v>169</v>
      </c>
      <c r="D35" t="s">
        <v>102</v>
      </c>
      <c r="E35" t="s">
        <v>130</v>
      </c>
      <c r="F35" s="21" t="s">
        <v>637</v>
      </c>
      <c r="G35" t="s">
        <v>11</v>
      </c>
      <c r="H35" s="321">
        <v>7011.1723183390995</v>
      </c>
      <c r="I35" s="402">
        <v>6346.2794768166077</v>
      </c>
      <c r="J35" s="403">
        <v>0.90516666666666656</v>
      </c>
      <c r="K35" s="402">
        <v>17639.720930232561</v>
      </c>
      <c r="L35" s="402">
        <v>15966.887395348835</v>
      </c>
      <c r="M35" s="403">
        <v>0.90516666666666656</v>
      </c>
      <c r="N35" s="402">
        <v>26809.762711864409</v>
      </c>
      <c r="O35" s="402">
        <v>24267.303548022599</v>
      </c>
      <c r="P35" s="403">
        <v>0.90516666666666656</v>
      </c>
      <c r="Q35" s="124" t="s">
        <v>514</v>
      </c>
      <c r="R35" s="124">
        <v>12</v>
      </c>
      <c r="S35" t="s">
        <v>130</v>
      </c>
      <c r="T35" t="s">
        <v>2122</v>
      </c>
    </row>
    <row r="36" spans="1:20" x14ac:dyDescent="0.3">
      <c r="A36" t="s">
        <v>1196</v>
      </c>
      <c r="B36">
        <v>332340</v>
      </c>
      <c r="C36" s="125">
        <v>150</v>
      </c>
      <c r="D36" t="s">
        <v>300</v>
      </c>
      <c r="E36" t="s">
        <v>167</v>
      </c>
      <c r="F36" s="21" t="s">
        <v>902</v>
      </c>
      <c r="G36" t="s">
        <v>5</v>
      </c>
      <c r="H36" s="321">
        <v>5004.265615351731</v>
      </c>
      <c r="I36" s="402">
        <v>1793.9458186766728</v>
      </c>
      <c r="J36" s="403">
        <v>0.35848333333333332</v>
      </c>
      <c r="K36" s="402">
        <v>132211.52914285715</v>
      </c>
      <c r="L36" s="402">
        <v>47395.62967222857</v>
      </c>
      <c r="M36" s="403">
        <v>0.35848333333333332</v>
      </c>
      <c r="N36" s="402">
        <v>29081.517031894124</v>
      </c>
      <c r="O36" s="402">
        <v>10425.239163983511</v>
      </c>
      <c r="P36" s="403">
        <v>0.35848333333333332</v>
      </c>
      <c r="Q36" s="124" t="s">
        <v>514</v>
      </c>
      <c r="R36" s="124">
        <v>12</v>
      </c>
      <c r="S36" t="s">
        <v>167</v>
      </c>
      <c r="T36" t="s">
        <v>2122</v>
      </c>
    </row>
    <row r="37" spans="1:20" x14ac:dyDescent="0.3">
      <c r="A37" t="s">
        <v>1102</v>
      </c>
      <c r="B37">
        <v>331510</v>
      </c>
      <c r="C37" s="125">
        <v>169</v>
      </c>
      <c r="D37" t="s">
        <v>102</v>
      </c>
      <c r="E37" t="s">
        <v>131</v>
      </c>
      <c r="F37" s="21" t="s">
        <v>639</v>
      </c>
      <c r="G37" t="s">
        <v>11</v>
      </c>
      <c r="H37" s="321">
        <v>6547.2189205579143</v>
      </c>
      <c r="I37" s="402">
        <v>3558.4134833232274</v>
      </c>
      <c r="J37" s="403">
        <v>0.54350000000000021</v>
      </c>
      <c r="K37" s="402">
        <v>15357</v>
      </c>
      <c r="L37" s="402">
        <v>8346.5295000000024</v>
      </c>
      <c r="M37" s="403">
        <v>0.54350000000000021</v>
      </c>
      <c r="N37" s="402">
        <v>23603.46604215457</v>
      </c>
      <c r="O37" s="402">
        <v>12828.483793911013</v>
      </c>
      <c r="P37" s="403">
        <v>0.54350000000000021</v>
      </c>
      <c r="Q37" s="124" t="s">
        <v>514</v>
      </c>
      <c r="R37" s="124">
        <v>12</v>
      </c>
      <c r="S37" t="s">
        <v>131</v>
      </c>
      <c r="T37" t="s">
        <v>2122</v>
      </c>
    </row>
    <row r="38" spans="1:20" x14ac:dyDescent="0.3">
      <c r="A38" t="s">
        <v>1059</v>
      </c>
      <c r="B38">
        <v>331180</v>
      </c>
      <c r="C38" s="125">
        <v>2</v>
      </c>
      <c r="D38" t="s">
        <v>79</v>
      </c>
      <c r="E38" t="s">
        <v>93</v>
      </c>
      <c r="F38" s="21" t="s">
        <v>580</v>
      </c>
      <c r="G38" t="s">
        <v>14</v>
      </c>
      <c r="H38" s="321">
        <v>3936.4791086350974</v>
      </c>
      <c r="I38" s="402">
        <v>2682.2840606313835</v>
      </c>
      <c r="J38" s="403">
        <v>0.68139166666666673</v>
      </c>
      <c r="K38" s="402">
        <v>50907.333333333336</v>
      </c>
      <c r="L38" s="402">
        <v>34687.832705555556</v>
      </c>
      <c r="M38" s="403">
        <v>0.68139166666666673</v>
      </c>
      <c r="N38" s="402">
        <v>9457.1181818181794</v>
      </c>
      <c r="O38" s="402">
        <v>6444.0015197727271</v>
      </c>
      <c r="P38" s="403">
        <v>0.68139166666666673</v>
      </c>
      <c r="Q38" s="124" t="s">
        <v>514</v>
      </c>
      <c r="R38" s="124">
        <v>12</v>
      </c>
      <c r="S38" t="s">
        <v>581</v>
      </c>
      <c r="T38" t="s">
        <v>2122</v>
      </c>
    </row>
    <row r="39" spans="1:20" x14ac:dyDescent="0.3">
      <c r="A39" t="s">
        <v>1034</v>
      </c>
      <c r="B39">
        <v>331020</v>
      </c>
      <c r="C39" s="125">
        <v>412</v>
      </c>
      <c r="D39" t="s">
        <v>62</v>
      </c>
      <c r="E39" t="s">
        <v>63</v>
      </c>
      <c r="F39" s="21" t="s">
        <v>541</v>
      </c>
      <c r="G39" t="s">
        <v>9</v>
      </c>
      <c r="H39" s="321">
        <v>4134.9694793536801</v>
      </c>
      <c r="I39" s="402">
        <v>2543.0062298025132</v>
      </c>
      <c r="J39" s="403">
        <v>0.61499999999999988</v>
      </c>
      <c r="K39" s="402">
        <v>41664</v>
      </c>
      <c r="L39" s="402">
        <v>25623.359999999997</v>
      </c>
      <c r="M39" s="403">
        <v>0.61499999999999988</v>
      </c>
      <c r="N39" s="402">
        <v>13175.772727272728</v>
      </c>
      <c r="O39" s="402">
        <v>8103.1002272727264</v>
      </c>
      <c r="P39" s="403">
        <v>0.61499999999999988</v>
      </c>
      <c r="Q39" s="124" t="s">
        <v>514</v>
      </c>
      <c r="R39" s="124">
        <v>12</v>
      </c>
      <c r="S39" t="s">
        <v>63</v>
      </c>
      <c r="T39" t="s">
        <v>2122</v>
      </c>
    </row>
    <row r="40" spans="1:20" x14ac:dyDescent="0.3">
      <c r="A40" t="s">
        <v>1200</v>
      </c>
      <c r="B40">
        <v>332380</v>
      </c>
      <c r="C40" s="125">
        <v>254</v>
      </c>
      <c r="D40" t="s">
        <v>302</v>
      </c>
      <c r="E40" t="s">
        <v>306</v>
      </c>
      <c r="F40" s="21" t="s">
        <v>910</v>
      </c>
      <c r="G40" t="s">
        <v>10</v>
      </c>
      <c r="H40" s="321">
        <v>8910.3571966842501</v>
      </c>
      <c r="I40" s="402">
        <v>816.78274302938962</v>
      </c>
      <c r="J40" s="403">
        <v>9.1666666666666674E-2</v>
      </c>
      <c r="K40" s="402">
        <v>1689629.6666666667</v>
      </c>
      <c r="L40" s="402">
        <v>154882.71944444446</v>
      </c>
      <c r="M40" s="403">
        <v>9.1666666666666674E-2</v>
      </c>
      <c r="N40" s="402">
        <v>1845.9818731117825</v>
      </c>
      <c r="O40" s="402">
        <v>169.21500503524675</v>
      </c>
      <c r="P40" s="403">
        <v>9.1666666666666674E-2</v>
      </c>
      <c r="Q40" s="124" t="s">
        <v>514</v>
      </c>
      <c r="R40" s="124">
        <v>12</v>
      </c>
      <c r="S40" t="s">
        <v>306</v>
      </c>
      <c r="T40" t="s">
        <v>2122</v>
      </c>
    </row>
    <row r="41" spans="1:20" x14ac:dyDescent="0.3">
      <c r="A41" t="s">
        <v>1103</v>
      </c>
      <c r="B41">
        <v>331520</v>
      </c>
      <c r="C41" s="125">
        <v>169</v>
      </c>
      <c r="D41" t="s">
        <v>102</v>
      </c>
      <c r="E41" t="s">
        <v>132</v>
      </c>
      <c r="F41" s="21" t="s">
        <v>687</v>
      </c>
      <c r="G41" t="s">
        <v>14</v>
      </c>
      <c r="H41" s="321">
        <v>4470.1356196414654</v>
      </c>
      <c r="I41" s="402">
        <v>2379.0806790335155</v>
      </c>
      <c r="J41" s="403">
        <v>0.53221666666666667</v>
      </c>
      <c r="K41" s="402">
        <v>0</v>
      </c>
      <c r="L41" s="402">
        <v>0</v>
      </c>
      <c r="M41" s="403" t="e">
        <v>#DIV/0!</v>
      </c>
      <c r="N41" s="402">
        <v>23608.597701149429</v>
      </c>
      <c r="O41" s="402">
        <v>12564.88917318008</v>
      </c>
      <c r="P41" s="403">
        <v>0.53221666666666667</v>
      </c>
      <c r="Q41" s="124" t="s">
        <v>514</v>
      </c>
      <c r="R41" s="124">
        <v>12</v>
      </c>
      <c r="S41" t="s">
        <v>132</v>
      </c>
      <c r="T41" t="s">
        <v>2122</v>
      </c>
    </row>
    <row r="42" spans="1:20" x14ac:dyDescent="0.3">
      <c r="A42" t="s">
        <v>1204</v>
      </c>
      <c r="B42">
        <v>332420</v>
      </c>
      <c r="C42" s="125">
        <v>408</v>
      </c>
      <c r="D42" t="s">
        <v>310</v>
      </c>
      <c r="E42" t="s">
        <v>311</v>
      </c>
      <c r="F42" s="21" t="s">
        <v>918</v>
      </c>
      <c r="G42" t="s">
        <v>9</v>
      </c>
      <c r="H42" s="321">
        <v>5351.8297872340427</v>
      </c>
      <c r="I42" s="402">
        <v>2234.6565276595747</v>
      </c>
      <c r="J42" s="403">
        <v>0.41755000000000003</v>
      </c>
      <c r="K42" s="402">
        <v>79684.38461538461</v>
      </c>
      <c r="L42" s="402">
        <v>33272.21479615385</v>
      </c>
      <c r="M42" s="403">
        <v>0.41754999999999998</v>
      </c>
      <c r="N42" s="402">
        <v>20013.2</v>
      </c>
      <c r="O42" s="402">
        <v>8356.5116600000001</v>
      </c>
      <c r="P42" s="403">
        <v>0.41755000000000003</v>
      </c>
      <c r="Q42" s="124" t="s">
        <v>514</v>
      </c>
      <c r="R42" s="124">
        <v>12</v>
      </c>
      <c r="S42" t="s">
        <v>311</v>
      </c>
      <c r="T42" t="s">
        <v>2122</v>
      </c>
    </row>
    <row r="43" spans="1:20" x14ac:dyDescent="0.3">
      <c r="A43" t="s">
        <v>1104</v>
      </c>
      <c r="B43">
        <v>331530</v>
      </c>
      <c r="C43" s="125">
        <v>169</v>
      </c>
      <c r="D43" t="s">
        <v>102</v>
      </c>
      <c r="E43" t="s">
        <v>133</v>
      </c>
      <c r="F43" s="21" t="s">
        <v>621</v>
      </c>
      <c r="G43" t="s">
        <v>9</v>
      </c>
      <c r="H43" s="321">
        <v>5452.2609890109898</v>
      </c>
      <c r="I43" s="402">
        <v>2806.2787310439571</v>
      </c>
      <c r="J43" s="403">
        <v>0.51470000000000016</v>
      </c>
      <c r="K43" s="402">
        <v>9799.8832116788344</v>
      </c>
      <c r="L43" s="402">
        <v>5043.9998890510969</v>
      </c>
      <c r="M43" s="403">
        <v>0.51470000000000016</v>
      </c>
      <c r="N43" s="402">
        <v>16175.331378299121</v>
      </c>
      <c r="O43" s="402">
        <v>8325.4430604105601</v>
      </c>
      <c r="P43" s="403">
        <v>0.51470000000000016</v>
      </c>
      <c r="Q43" s="124" t="s">
        <v>514</v>
      </c>
      <c r="R43" s="124">
        <v>12</v>
      </c>
      <c r="S43" t="s">
        <v>133</v>
      </c>
      <c r="T43" t="s">
        <v>2122</v>
      </c>
    </row>
    <row r="44" spans="1:20" x14ac:dyDescent="0.3">
      <c r="A44" t="s">
        <v>1105</v>
      </c>
      <c r="B44">
        <v>331540</v>
      </c>
      <c r="C44" s="125">
        <v>169</v>
      </c>
      <c r="D44" t="s">
        <v>102</v>
      </c>
      <c r="E44" t="s">
        <v>134</v>
      </c>
      <c r="F44" s="21" t="s">
        <v>689</v>
      </c>
      <c r="G44" t="s">
        <v>8</v>
      </c>
      <c r="H44" s="321">
        <v>3929.994449583719</v>
      </c>
      <c r="I44" s="402">
        <v>2050.2453543940787</v>
      </c>
      <c r="J44" s="403">
        <v>0.52169166666666655</v>
      </c>
      <c r="K44" s="402">
        <v>0</v>
      </c>
      <c r="L44" s="402">
        <v>0</v>
      </c>
      <c r="M44" s="403" t="e">
        <v>#DIV/0!</v>
      </c>
      <c r="N44" s="402">
        <v>15096.598006644519</v>
      </c>
      <c r="O44" s="402">
        <v>7875.7693750830549</v>
      </c>
      <c r="P44" s="403">
        <v>0.52169166666666655</v>
      </c>
      <c r="Q44" s="124" t="s">
        <v>514</v>
      </c>
      <c r="R44" s="124">
        <v>12</v>
      </c>
      <c r="S44" t="s">
        <v>134</v>
      </c>
      <c r="T44" t="s">
        <v>2122</v>
      </c>
    </row>
    <row r="45" spans="1:20" x14ac:dyDescent="0.3">
      <c r="A45" t="s">
        <v>1206</v>
      </c>
      <c r="B45">
        <v>332440</v>
      </c>
      <c r="C45" s="125">
        <v>357</v>
      </c>
      <c r="D45" t="s">
        <v>314</v>
      </c>
      <c r="E45" t="s">
        <v>315</v>
      </c>
      <c r="F45" s="21" t="s">
        <v>923</v>
      </c>
      <c r="G45" t="s">
        <v>8</v>
      </c>
      <c r="H45" s="321">
        <v>3381.1631520532742</v>
      </c>
      <c r="I45" s="402">
        <v>1354.6066641509435</v>
      </c>
      <c r="J45" s="403">
        <v>0.4006333333333334</v>
      </c>
      <c r="K45" s="402">
        <v>15941.586206896551</v>
      </c>
      <c r="L45" s="402">
        <v>6386.730820689656</v>
      </c>
      <c r="M45" s="403">
        <v>0.40063333333333334</v>
      </c>
      <c r="N45" s="402">
        <v>4891.1821561338293</v>
      </c>
      <c r="O45" s="402">
        <v>1959.5706111524166</v>
      </c>
      <c r="P45" s="403">
        <v>0.4006333333333334</v>
      </c>
      <c r="Q45" s="124" t="s">
        <v>514</v>
      </c>
      <c r="R45" s="124">
        <v>12</v>
      </c>
      <c r="S45" t="s">
        <v>315</v>
      </c>
      <c r="T45" t="s">
        <v>2122</v>
      </c>
    </row>
    <row r="46" spans="1:20" x14ac:dyDescent="0.3">
      <c r="A46" t="s">
        <v>1207</v>
      </c>
      <c r="B46">
        <v>332450</v>
      </c>
      <c r="C46" s="125">
        <v>662</v>
      </c>
      <c r="D46" t="s">
        <v>316</v>
      </c>
      <c r="E46" t="s">
        <v>317</v>
      </c>
      <c r="F46" s="21" t="s">
        <v>925</v>
      </c>
      <c r="G46" t="s">
        <v>6</v>
      </c>
      <c r="H46" s="321">
        <v>3150.0000000000005</v>
      </c>
      <c r="I46" s="402">
        <v>2583.0000000000005</v>
      </c>
      <c r="J46" s="403">
        <v>0.82000000000000017</v>
      </c>
      <c r="K46" s="402">
        <v>22854.75</v>
      </c>
      <c r="L46" s="402">
        <v>18740.895</v>
      </c>
      <c r="M46" s="403">
        <v>0.82000000000000006</v>
      </c>
      <c r="N46" s="402">
        <v>2299.7086092715231</v>
      </c>
      <c r="O46" s="402">
        <v>1885.7610596026493</v>
      </c>
      <c r="P46" s="403">
        <v>0.82000000000000017</v>
      </c>
      <c r="Q46" s="124" t="s">
        <v>514</v>
      </c>
      <c r="R46" s="124">
        <v>12</v>
      </c>
      <c r="S46" t="s">
        <v>317</v>
      </c>
      <c r="T46" t="s">
        <v>2122</v>
      </c>
    </row>
    <row r="47" spans="1:20" x14ac:dyDescent="0.3">
      <c r="A47" t="s">
        <v>1240</v>
      </c>
      <c r="B47">
        <v>332460</v>
      </c>
      <c r="C47" s="125">
        <v>24</v>
      </c>
      <c r="D47" t="s">
        <v>318</v>
      </c>
      <c r="E47" t="s">
        <v>319</v>
      </c>
      <c r="F47" s="21" t="s">
        <v>927</v>
      </c>
      <c r="G47" t="s">
        <v>13</v>
      </c>
      <c r="H47" s="321">
        <v>2410</v>
      </c>
      <c r="I47" s="402">
        <v>629.01000000000022</v>
      </c>
      <c r="J47" s="403">
        <v>0.26100000000000007</v>
      </c>
      <c r="K47" s="402">
        <v>15555.611111111109</v>
      </c>
      <c r="L47" s="402">
        <v>4060.0145000000002</v>
      </c>
      <c r="M47" s="403">
        <v>0.26100000000000007</v>
      </c>
      <c r="N47" s="402">
        <v>3591.2285714285717</v>
      </c>
      <c r="O47" s="402">
        <v>937.31065714285751</v>
      </c>
      <c r="P47" s="403">
        <v>0.26100000000000007</v>
      </c>
      <c r="Q47" s="124" t="s">
        <v>514</v>
      </c>
      <c r="R47" s="124">
        <v>6</v>
      </c>
      <c r="S47" t="s">
        <v>319</v>
      </c>
      <c r="T47" t="s">
        <v>2122</v>
      </c>
    </row>
    <row r="48" spans="1:20" x14ac:dyDescent="0.3">
      <c r="A48" t="s">
        <v>1239</v>
      </c>
      <c r="B48">
        <v>332470</v>
      </c>
      <c r="C48" s="125">
        <v>659</v>
      </c>
      <c r="D48" t="s">
        <v>292</v>
      </c>
      <c r="E48" t="s">
        <v>293</v>
      </c>
      <c r="F48" s="21" t="s">
        <v>1014</v>
      </c>
      <c r="G48" t="s">
        <v>6</v>
      </c>
      <c r="H48" s="321"/>
      <c r="I48" s="402"/>
      <c r="J48" s="403"/>
      <c r="K48" s="402"/>
      <c r="L48" s="402"/>
      <c r="M48" s="403"/>
      <c r="N48" s="402"/>
      <c r="O48" s="402"/>
      <c r="P48" s="403"/>
      <c r="Q48" s="124"/>
      <c r="R48" s="124"/>
      <c r="S48" t="s">
        <v>293</v>
      </c>
      <c r="T48" t="s">
        <v>2126</v>
      </c>
    </row>
    <row r="49" spans="1:20" x14ac:dyDescent="0.3">
      <c r="A49" t="s">
        <v>1209</v>
      </c>
      <c r="B49">
        <v>332480</v>
      </c>
      <c r="C49" s="125">
        <v>425</v>
      </c>
      <c r="D49" t="s">
        <v>323</v>
      </c>
      <c r="E49" t="s">
        <v>324</v>
      </c>
      <c r="F49" s="21" t="s">
        <v>932</v>
      </c>
      <c r="G49" t="s">
        <v>6</v>
      </c>
      <c r="H49" s="321">
        <v>4395.2699228791771</v>
      </c>
      <c r="I49" s="402">
        <v>2637.1619537275055</v>
      </c>
      <c r="J49" s="403">
        <v>0.59999999999999987</v>
      </c>
      <c r="K49" s="402">
        <v>14862.799999999997</v>
      </c>
      <c r="L49" s="402">
        <v>8917.6799999999967</v>
      </c>
      <c r="M49" s="403">
        <v>0.59999999999999987</v>
      </c>
      <c r="N49" s="402">
        <v>4214.6200873362441</v>
      </c>
      <c r="O49" s="402">
        <v>2528.7720524017459</v>
      </c>
      <c r="P49" s="403">
        <v>0.59999999999999987</v>
      </c>
      <c r="Q49" s="124" t="s">
        <v>514</v>
      </c>
      <c r="R49" s="124">
        <v>12</v>
      </c>
      <c r="S49" t="s">
        <v>324</v>
      </c>
      <c r="T49" t="s">
        <v>2122</v>
      </c>
    </row>
    <row r="50" spans="1:20" x14ac:dyDescent="0.3">
      <c r="A50" t="s">
        <v>1035</v>
      </c>
      <c r="B50">
        <v>331030</v>
      </c>
      <c r="C50" s="125">
        <v>635</v>
      </c>
      <c r="D50" t="s">
        <v>64</v>
      </c>
      <c r="E50" t="s">
        <v>65</v>
      </c>
      <c r="F50" s="21" t="s">
        <v>543</v>
      </c>
      <c r="G50" t="s">
        <v>9</v>
      </c>
      <c r="H50" s="321">
        <v>715.02392344497616</v>
      </c>
      <c r="I50" s="402">
        <v>378.96267942583739</v>
      </c>
      <c r="J50" s="403">
        <v>0.53</v>
      </c>
      <c r="K50" s="402">
        <v>54850.5</v>
      </c>
      <c r="L50" s="402">
        <v>29070.764999999999</v>
      </c>
      <c r="M50" s="403">
        <v>0.53</v>
      </c>
      <c r="N50" s="402">
        <v>448.92307692307691</v>
      </c>
      <c r="O50" s="402">
        <v>237.9292307692308</v>
      </c>
      <c r="P50" s="403">
        <v>0.53</v>
      </c>
      <c r="Q50" s="124" t="s">
        <v>514</v>
      </c>
      <c r="R50" s="124">
        <v>2</v>
      </c>
      <c r="S50" t="s">
        <v>65</v>
      </c>
      <c r="T50" t="s">
        <v>2122</v>
      </c>
    </row>
    <row r="51" spans="1:20" x14ac:dyDescent="0.3">
      <c r="A51" t="s">
        <v>1106</v>
      </c>
      <c r="B51">
        <v>331550</v>
      </c>
      <c r="C51" s="125">
        <v>169</v>
      </c>
      <c r="D51" t="s">
        <v>102</v>
      </c>
      <c r="E51" t="s">
        <v>135</v>
      </c>
      <c r="F51" s="21" t="s">
        <v>641</v>
      </c>
      <c r="G51" t="s">
        <v>9</v>
      </c>
      <c r="H51" s="321">
        <v>5320.9904761904763</v>
      </c>
      <c r="I51" s="402">
        <v>2712.8183111111111</v>
      </c>
      <c r="J51" s="403">
        <v>0.50983333333333325</v>
      </c>
      <c r="K51" s="402">
        <v>20639.166666666664</v>
      </c>
      <c r="L51" s="402">
        <v>10522.535138888885</v>
      </c>
      <c r="M51" s="403">
        <v>0.50983333333333325</v>
      </c>
      <c r="N51" s="402">
        <v>31947.302752293577</v>
      </c>
      <c r="O51" s="402">
        <v>16287.799853211005</v>
      </c>
      <c r="P51" s="403">
        <v>0.50983333333333325</v>
      </c>
      <c r="Q51" s="124" t="s">
        <v>514</v>
      </c>
      <c r="R51" s="124">
        <v>12</v>
      </c>
      <c r="S51" t="s">
        <v>135</v>
      </c>
      <c r="T51" t="s">
        <v>2122</v>
      </c>
    </row>
    <row r="52" spans="1:20" x14ac:dyDescent="0.3">
      <c r="A52" t="s">
        <v>1107</v>
      </c>
      <c r="B52">
        <v>331560</v>
      </c>
      <c r="C52" s="125">
        <v>169</v>
      </c>
      <c r="D52" t="s">
        <v>102</v>
      </c>
      <c r="E52" t="s">
        <v>396</v>
      </c>
      <c r="F52" s="21" t="s">
        <v>645</v>
      </c>
      <c r="G52" t="s">
        <v>9</v>
      </c>
      <c r="H52" s="321">
        <v>5478.8117647058825</v>
      </c>
      <c r="I52" s="402">
        <v>2473.2726008823538</v>
      </c>
      <c r="J52" s="403">
        <v>0.45142500000000013</v>
      </c>
      <c r="K52" s="402">
        <v>0</v>
      </c>
      <c r="L52" s="402">
        <v>0</v>
      </c>
      <c r="M52" s="403" t="e">
        <v>#DIV/0!</v>
      </c>
      <c r="N52" s="402">
        <v>32012</v>
      </c>
      <c r="O52" s="402">
        <v>14451.017100000003</v>
      </c>
      <c r="P52" s="403">
        <v>0.45142500000000013</v>
      </c>
      <c r="Q52" s="124" t="s">
        <v>514</v>
      </c>
      <c r="R52" s="124">
        <v>12</v>
      </c>
      <c r="S52" t="s">
        <v>396</v>
      </c>
      <c r="T52" t="s">
        <v>2122</v>
      </c>
    </row>
    <row r="53" spans="1:20" x14ac:dyDescent="0.3">
      <c r="A53" t="s">
        <v>1201</v>
      </c>
      <c r="B53">
        <v>332390</v>
      </c>
      <c r="C53" s="125">
        <v>254</v>
      </c>
      <c r="D53" t="s">
        <v>302</v>
      </c>
      <c r="E53" t="s">
        <v>307</v>
      </c>
      <c r="F53" s="21" t="s">
        <v>912</v>
      </c>
      <c r="G53" t="s">
        <v>10</v>
      </c>
      <c r="H53" s="321">
        <v>9857.6776966050711</v>
      </c>
      <c r="I53" s="402">
        <v>1478.6516544907602</v>
      </c>
      <c r="J53" s="403">
        <v>0.14999999999999994</v>
      </c>
      <c r="K53" s="402">
        <v>1834351.5</v>
      </c>
      <c r="L53" s="402">
        <v>275152.72499999992</v>
      </c>
      <c r="M53" s="403">
        <v>0.14999999999999997</v>
      </c>
      <c r="N53" s="402">
        <v>1263.36312849162</v>
      </c>
      <c r="O53" s="402">
        <v>189.50446927374298</v>
      </c>
      <c r="P53" s="403">
        <v>0.15</v>
      </c>
      <c r="Q53" s="124" t="s">
        <v>514</v>
      </c>
      <c r="R53" s="124">
        <v>12</v>
      </c>
      <c r="S53" t="s">
        <v>307</v>
      </c>
      <c r="T53" t="s">
        <v>2122</v>
      </c>
    </row>
    <row r="54" spans="1:20" x14ac:dyDescent="0.3">
      <c r="A54" t="s">
        <v>1202</v>
      </c>
      <c r="B54">
        <v>332400</v>
      </c>
      <c r="C54" s="125">
        <v>254</v>
      </c>
      <c r="D54" t="s">
        <v>302</v>
      </c>
      <c r="E54" t="s">
        <v>308</v>
      </c>
      <c r="F54" s="21" t="s">
        <v>914</v>
      </c>
      <c r="G54" t="s">
        <v>10</v>
      </c>
      <c r="H54" s="321">
        <v>9745.9434447300773</v>
      </c>
      <c r="I54" s="402">
        <v>1461.8915167095113</v>
      </c>
      <c r="J54" s="403">
        <v>0.14999999999999997</v>
      </c>
      <c r="K54" s="402">
        <v>2513373</v>
      </c>
      <c r="L54" s="402">
        <v>377005.94999999995</v>
      </c>
      <c r="M54" s="403">
        <v>0.14999999999999997</v>
      </c>
      <c r="N54" s="402">
        <v>2475.7544554455444</v>
      </c>
      <c r="O54" s="402">
        <v>371.3631683168316</v>
      </c>
      <c r="P54" s="403">
        <v>0.14999999999999997</v>
      </c>
      <c r="Q54" s="124" t="s">
        <v>514</v>
      </c>
      <c r="R54" s="124">
        <v>12</v>
      </c>
      <c r="S54" t="s">
        <v>308</v>
      </c>
      <c r="T54" t="s">
        <v>2122</v>
      </c>
    </row>
    <row r="55" spans="1:20" x14ac:dyDescent="0.3">
      <c r="A55" t="s">
        <v>1221</v>
      </c>
      <c r="B55">
        <v>332590</v>
      </c>
      <c r="C55" s="125">
        <v>447</v>
      </c>
      <c r="D55" t="s">
        <v>350</v>
      </c>
      <c r="E55" t="s">
        <v>351</v>
      </c>
      <c r="F55" s="21" t="s">
        <v>958</v>
      </c>
      <c r="G55" t="s">
        <v>6</v>
      </c>
      <c r="H55" s="321">
        <v>3960.0362173038234</v>
      </c>
      <c r="I55" s="402">
        <v>2184.4549783702219</v>
      </c>
      <c r="J55" s="403">
        <v>0.55162500000000003</v>
      </c>
      <c r="K55" s="402" t="e">
        <v>#DIV/0!</v>
      </c>
      <c r="L55" s="402" t="e">
        <v>#DIV/0!</v>
      </c>
      <c r="M55" s="403">
        <v>0.55162500000000003</v>
      </c>
      <c r="N55" s="402">
        <v>1168.8331242158094</v>
      </c>
      <c r="O55" s="402">
        <v>644.75757214554585</v>
      </c>
      <c r="P55" s="403">
        <v>0.55162500000000003</v>
      </c>
      <c r="Q55" s="124" t="s">
        <v>514</v>
      </c>
      <c r="R55" s="124">
        <v>12</v>
      </c>
      <c r="S55" t="s">
        <v>351</v>
      </c>
      <c r="T55" t="s">
        <v>2122</v>
      </c>
    </row>
    <row r="56" spans="1:20" x14ac:dyDescent="0.3">
      <c r="A56" t="s">
        <v>1210</v>
      </c>
      <c r="B56">
        <v>332500</v>
      </c>
      <c r="C56" s="125">
        <v>399</v>
      </c>
      <c r="D56" t="s">
        <v>327</v>
      </c>
      <c r="E56" t="s">
        <v>328</v>
      </c>
      <c r="F56" s="21" t="s">
        <v>934</v>
      </c>
      <c r="G56" t="s">
        <v>6</v>
      </c>
      <c r="H56" s="321">
        <v>2753.968992248062</v>
      </c>
      <c r="I56" s="402">
        <v>1790.0798449612407</v>
      </c>
      <c r="J56" s="403">
        <v>0.65000000000000013</v>
      </c>
      <c r="K56" s="402">
        <v>23532.786885245903</v>
      </c>
      <c r="L56" s="402">
        <v>15296.311475409841</v>
      </c>
      <c r="M56" s="403">
        <v>0.65000000000000024</v>
      </c>
      <c r="N56" s="402">
        <v>5465.258426966293</v>
      </c>
      <c r="O56" s="402">
        <v>3552.4179775280909</v>
      </c>
      <c r="P56" s="403">
        <v>0.65000000000000024</v>
      </c>
      <c r="Q56" s="124" t="s">
        <v>514</v>
      </c>
      <c r="R56" s="124">
        <v>12</v>
      </c>
      <c r="S56" t="s">
        <v>328</v>
      </c>
      <c r="T56" t="s">
        <v>2122</v>
      </c>
    </row>
    <row r="57" spans="1:20" x14ac:dyDescent="0.3">
      <c r="A57" t="s">
        <v>1108</v>
      </c>
      <c r="B57">
        <v>331570</v>
      </c>
      <c r="C57" s="125">
        <v>169</v>
      </c>
      <c r="D57" t="s">
        <v>102</v>
      </c>
      <c r="E57" t="s">
        <v>136</v>
      </c>
      <c r="F57" s="21" t="s">
        <v>643</v>
      </c>
      <c r="G57" t="s">
        <v>9</v>
      </c>
      <c r="H57" s="321">
        <v>6260.5892453682791</v>
      </c>
      <c r="I57" s="402">
        <v>3161.5453973339359</v>
      </c>
      <c r="J57" s="403">
        <v>0.50499166666666662</v>
      </c>
      <c r="K57" s="402">
        <v>20304.137931034486</v>
      </c>
      <c r="L57" s="402">
        <v>10253.420454022988</v>
      </c>
      <c r="M57" s="403">
        <v>0.50499166666666662</v>
      </c>
      <c r="N57" s="402">
        <v>29555.192982456141</v>
      </c>
      <c r="O57" s="402">
        <v>14925.126162865496</v>
      </c>
      <c r="P57" s="403">
        <v>0.50499166666666662</v>
      </c>
      <c r="Q57" s="124" t="s">
        <v>514</v>
      </c>
      <c r="R57" s="124">
        <v>12</v>
      </c>
      <c r="S57" t="s">
        <v>136</v>
      </c>
      <c r="T57" t="s">
        <v>2122</v>
      </c>
    </row>
    <row r="58" spans="1:20" x14ac:dyDescent="0.3">
      <c r="A58" t="s">
        <v>1212</v>
      </c>
      <c r="B58">
        <v>332520</v>
      </c>
      <c r="C58" s="125">
        <v>759</v>
      </c>
      <c r="D58" t="s">
        <v>331</v>
      </c>
      <c r="E58" t="s">
        <v>332</v>
      </c>
      <c r="F58" s="21" t="s">
        <v>938</v>
      </c>
      <c r="G58" t="s">
        <v>14</v>
      </c>
      <c r="H58" s="321">
        <v>1139.1142857142856</v>
      </c>
      <c r="I58" s="402">
        <v>928.26423142857118</v>
      </c>
      <c r="J58" s="403">
        <v>0.81489999999999974</v>
      </c>
      <c r="K58" s="402">
        <v>2705.8</v>
      </c>
      <c r="L58" s="402">
        <v>2204.9564199999995</v>
      </c>
      <c r="M58" s="403">
        <v>0.81489999999999985</v>
      </c>
      <c r="N58" s="402">
        <v>4637.6000000000004</v>
      </c>
      <c r="O58" s="402">
        <v>3779.1802399999988</v>
      </c>
      <c r="P58" s="403">
        <v>0.81489999999999974</v>
      </c>
      <c r="Q58" s="124" t="s">
        <v>514</v>
      </c>
      <c r="R58" s="124">
        <v>6</v>
      </c>
      <c r="S58" t="s">
        <v>332</v>
      </c>
      <c r="T58" t="s">
        <v>2122</v>
      </c>
    </row>
    <row r="59" spans="1:20" x14ac:dyDescent="0.3">
      <c r="A59" t="s">
        <v>1186</v>
      </c>
      <c r="B59">
        <v>332250</v>
      </c>
      <c r="C59" s="125">
        <v>343</v>
      </c>
      <c r="D59" t="s">
        <v>280</v>
      </c>
      <c r="E59" t="s">
        <v>283</v>
      </c>
      <c r="F59" s="21" t="s">
        <v>883</v>
      </c>
      <c r="G59" t="s">
        <v>9</v>
      </c>
      <c r="H59" s="321">
        <v>3414.705882352941</v>
      </c>
      <c r="I59" s="402">
        <v>3799.5716911764721</v>
      </c>
      <c r="J59" s="403">
        <v>1.1127083333333336</v>
      </c>
      <c r="K59" s="402" t="e">
        <v>#DIV/0!</v>
      </c>
      <c r="L59" s="402" t="e">
        <v>#DIV/0!</v>
      </c>
      <c r="M59" s="403">
        <v>1.1127083333333336</v>
      </c>
      <c r="N59" s="402">
        <v>1068.5783132530121</v>
      </c>
      <c r="O59" s="402">
        <v>1189.0159939759039</v>
      </c>
      <c r="P59" s="403">
        <v>1.1127083333333336</v>
      </c>
      <c r="Q59" s="124" t="s">
        <v>514</v>
      </c>
      <c r="R59" s="124">
        <v>12</v>
      </c>
      <c r="S59" t="s">
        <v>283</v>
      </c>
      <c r="T59" t="s">
        <v>2122</v>
      </c>
    </row>
    <row r="60" spans="1:20" x14ac:dyDescent="0.3">
      <c r="A60" t="s">
        <v>1036</v>
      </c>
      <c r="B60">
        <v>331040</v>
      </c>
      <c r="C60" s="125">
        <v>293</v>
      </c>
      <c r="D60" t="s">
        <v>66</v>
      </c>
      <c r="E60" t="s">
        <v>67</v>
      </c>
      <c r="F60" s="21" t="s">
        <v>545</v>
      </c>
      <c r="G60" t="s">
        <v>4</v>
      </c>
      <c r="H60" s="321">
        <v>4022.9600000000005</v>
      </c>
      <c r="I60" s="402">
        <v>3821.8119999999994</v>
      </c>
      <c r="J60" s="403">
        <v>0.94999999999999984</v>
      </c>
      <c r="K60" s="402">
        <v>19393.753846153846</v>
      </c>
      <c r="L60" s="402">
        <v>18424.066153846146</v>
      </c>
      <c r="M60" s="403">
        <v>0.94999999999999984</v>
      </c>
      <c r="N60" s="402">
        <v>4558.7537091988133</v>
      </c>
      <c r="O60" s="402">
        <v>4330.816023738872</v>
      </c>
      <c r="P60" s="403">
        <v>0.94999999999999984</v>
      </c>
      <c r="Q60" s="124" t="s">
        <v>514</v>
      </c>
      <c r="R60" s="124">
        <v>12</v>
      </c>
      <c r="S60" t="s">
        <v>67</v>
      </c>
      <c r="T60" t="s">
        <v>2122</v>
      </c>
    </row>
    <row r="61" spans="1:20" x14ac:dyDescent="0.3">
      <c r="A61" t="s">
        <v>1213</v>
      </c>
      <c r="B61">
        <v>332530</v>
      </c>
      <c r="C61" s="125">
        <v>364</v>
      </c>
      <c r="D61" t="s">
        <v>333</v>
      </c>
      <c r="E61" t="s">
        <v>334</v>
      </c>
      <c r="F61" s="21" t="s">
        <v>940</v>
      </c>
      <c r="G61" t="s">
        <v>14</v>
      </c>
      <c r="H61" s="321">
        <v>2458.3367267032104</v>
      </c>
      <c r="I61" s="402">
        <v>1843.7525450274081</v>
      </c>
      <c r="J61" s="403">
        <v>0.75</v>
      </c>
      <c r="K61" s="402">
        <v>19892.25</v>
      </c>
      <c r="L61" s="402">
        <v>14919.1875</v>
      </c>
      <c r="M61" s="403">
        <v>0.75</v>
      </c>
      <c r="N61" s="402">
        <v>5377.9877300613489</v>
      </c>
      <c r="O61" s="402">
        <v>4033.4907975460128</v>
      </c>
      <c r="P61" s="403">
        <v>0.75</v>
      </c>
      <c r="Q61" s="124" t="s">
        <v>514</v>
      </c>
      <c r="R61" s="124">
        <v>12</v>
      </c>
      <c r="S61" t="s">
        <v>334</v>
      </c>
      <c r="T61" t="s">
        <v>2122</v>
      </c>
    </row>
    <row r="62" spans="1:20" x14ac:dyDescent="0.3">
      <c r="A62" t="s">
        <v>1109</v>
      </c>
      <c r="B62">
        <v>331580</v>
      </c>
      <c r="C62" s="125">
        <v>169</v>
      </c>
      <c r="D62" t="s">
        <v>102</v>
      </c>
      <c r="E62" t="s">
        <v>137</v>
      </c>
      <c r="F62" s="21" t="s">
        <v>691</v>
      </c>
      <c r="G62" t="s">
        <v>9</v>
      </c>
      <c r="H62" s="321">
        <v>5160.7238095238099</v>
      </c>
      <c r="I62" s="402">
        <v>2603.4991498412705</v>
      </c>
      <c r="J62" s="403">
        <v>0.50448333333333351</v>
      </c>
      <c r="K62" s="402">
        <v>4869.4285714285716</v>
      </c>
      <c r="L62" s="402">
        <v>2456.5455571428579</v>
      </c>
      <c r="M62" s="403">
        <v>0.50448333333333351</v>
      </c>
      <c r="N62" s="402">
        <v>30173.730337078654</v>
      </c>
      <c r="O62" s="402">
        <v>15222.144059550568</v>
      </c>
      <c r="P62" s="403">
        <v>0.50448333333333351</v>
      </c>
      <c r="Q62" s="124" t="s">
        <v>514</v>
      </c>
      <c r="R62" s="124">
        <v>12</v>
      </c>
      <c r="S62" t="s">
        <v>137</v>
      </c>
      <c r="T62" t="s">
        <v>2122</v>
      </c>
    </row>
    <row r="63" spans="1:20" x14ac:dyDescent="0.3">
      <c r="A63" t="s">
        <v>1214</v>
      </c>
      <c r="B63">
        <v>332550</v>
      </c>
      <c r="C63" s="125">
        <v>410</v>
      </c>
      <c r="D63" t="s">
        <v>335</v>
      </c>
      <c r="E63" t="s">
        <v>336</v>
      </c>
      <c r="F63" s="21" t="s">
        <v>942</v>
      </c>
      <c r="G63" t="s">
        <v>4</v>
      </c>
      <c r="H63" s="321">
        <v>3135.7544757033247</v>
      </c>
      <c r="I63" s="402">
        <v>3135.7544757033247</v>
      </c>
      <c r="J63" s="403">
        <v>1</v>
      </c>
      <c r="K63" s="402">
        <v>13211.525423728812</v>
      </c>
      <c r="L63" s="402">
        <v>13211.525423728812</v>
      </c>
      <c r="M63" s="403">
        <v>1</v>
      </c>
      <c r="N63" s="402">
        <v>5346.1450381679388</v>
      </c>
      <c r="O63" s="402">
        <v>5346.1450381679388</v>
      </c>
      <c r="P63" s="403">
        <v>1</v>
      </c>
      <c r="Q63" s="124" t="s">
        <v>514</v>
      </c>
      <c r="R63" s="124">
        <v>10</v>
      </c>
      <c r="S63" t="s">
        <v>336</v>
      </c>
      <c r="T63" t="s">
        <v>2122</v>
      </c>
    </row>
    <row r="64" spans="1:20" x14ac:dyDescent="0.3">
      <c r="A64" t="s">
        <v>1110</v>
      </c>
      <c r="B64">
        <v>331660</v>
      </c>
      <c r="C64" s="125">
        <v>169</v>
      </c>
      <c r="D64" t="s">
        <v>102</v>
      </c>
      <c r="E64" t="s">
        <v>138</v>
      </c>
      <c r="F64" s="21" t="s">
        <v>645</v>
      </c>
      <c r="G64" t="s">
        <v>9</v>
      </c>
      <c r="H64" s="321">
        <v>4897.8642957416932</v>
      </c>
      <c r="I64" s="402">
        <v>2211.0183897051943</v>
      </c>
      <c r="J64" s="403">
        <v>0.45142500000000013</v>
      </c>
      <c r="K64" s="402">
        <v>21535.764705882353</v>
      </c>
      <c r="L64" s="402">
        <v>9721.7825823529438</v>
      </c>
      <c r="M64" s="403">
        <v>0.45142500000000013</v>
      </c>
      <c r="N64" s="402">
        <v>23002.984743411929</v>
      </c>
      <c r="O64" s="402">
        <v>10384.122387794732</v>
      </c>
      <c r="P64" s="403">
        <v>0.45142500000000013</v>
      </c>
      <c r="Q64" s="124" t="s">
        <v>514</v>
      </c>
      <c r="R64" s="124">
        <v>12</v>
      </c>
      <c r="S64" t="s">
        <v>1111</v>
      </c>
      <c r="T64" t="s">
        <v>2122</v>
      </c>
    </row>
    <row r="65" spans="1:20" x14ac:dyDescent="0.3">
      <c r="A65" t="s">
        <v>1112</v>
      </c>
      <c r="B65">
        <v>331670</v>
      </c>
      <c r="C65" s="125">
        <v>169</v>
      </c>
      <c r="D65" t="s">
        <v>102</v>
      </c>
      <c r="E65" t="s">
        <v>139</v>
      </c>
      <c r="F65" s="21" t="s">
        <v>659</v>
      </c>
      <c r="G65" t="s">
        <v>5</v>
      </c>
      <c r="H65" s="321">
        <v>6875.6007604562737</v>
      </c>
      <c r="I65" s="402">
        <v>3546.205685551331</v>
      </c>
      <c r="J65" s="403">
        <v>0.51576666666666671</v>
      </c>
      <c r="K65" s="402">
        <v>22372.1</v>
      </c>
      <c r="L65" s="402">
        <v>11538.783443333334</v>
      </c>
      <c r="M65" s="403">
        <v>0.51576666666666671</v>
      </c>
      <c r="N65" s="402">
        <v>24658.820512820512</v>
      </c>
      <c r="O65" s="402">
        <v>12718.19765982906</v>
      </c>
      <c r="P65" s="403">
        <v>0.51576666666666671</v>
      </c>
      <c r="Q65" s="124" t="s">
        <v>514</v>
      </c>
      <c r="R65" s="124">
        <v>12</v>
      </c>
      <c r="S65" t="s">
        <v>139</v>
      </c>
      <c r="T65" t="s">
        <v>2122</v>
      </c>
    </row>
    <row r="66" spans="1:20" x14ac:dyDescent="0.3">
      <c r="A66" t="s">
        <v>1215</v>
      </c>
      <c r="B66">
        <v>332560</v>
      </c>
      <c r="C66" s="125">
        <v>339</v>
      </c>
      <c r="D66" t="s">
        <v>337</v>
      </c>
      <c r="E66" t="s">
        <v>338</v>
      </c>
      <c r="F66" s="21" t="s">
        <v>944</v>
      </c>
      <c r="G66" t="s">
        <v>4</v>
      </c>
      <c r="H66" s="321">
        <v>5226.4563591022443</v>
      </c>
      <c r="I66" s="402">
        <v>2142.8471072319207</v>
      </c>
      <c r="J66" s="403">
        <v>0.41000000000000014</v>
      </c>
      <c r="K66" s="402">
        <v>37511.191011235955</v>
      </c>
      <c r="L66" s="402">
        <v>15379.588314606744</v>
      </c>
      <c r="M66" s="403">
        <v>0.41000000000000009</v>
      </c>
      <c r="N66" s="402">
        <v>14253.37041156841</v>
      </c>
      <c r="O66" s="402">
        <v>5843.8818687430485</v>
      </c>
      <c r="P66" s="403">
        <v>0.41000000000000009</v>
      </c>
      <c r="Q66" s="124" t="s">
        <v>514</v>
      </c>
      <c r="R66" s="124">
        <v>12</v>
      </c>
      <c r="S66" t="s">
        <v>338</v>
      </c>
      <c r="T66" t="s">
        <v>2122</v>
      </c>
    </row>
    <row r="67" spans="1:20" x14ac:dyDescent="0.3">
      <c r="A67" t="s">
        <v>1216</v>
      </c>
      <c r="B67">
        <v>332540</v>
      </c>
      <c r="C67" s="125">
        <v>749</v>
      </c>
      <c r="D67" t="s">
        <v>358</v>
      </c>
      <c r="E67" t="s">
        <v>359</v>
      </c>
      <c r="F67" s="21" t="s">
        <v>966</v>
      </c>
      <c r="G67" t="s">
        <v>4</v>
      </c>
      <c r="H67" s="321">
        <v>5053.21540062435</v>
      </c>
      <c r="I67" s="402">
        <v>2571.7918680194248</v>
      </c>
      <c r="J67" s="403">
        <v>0.50894166666666674</v>
      </c>
      <c r="K67" s="402">
        <v>35734.888888888891</v>
      </c>
      <c r="L67" s="402">
        <v>18186.973909259261</v>
      </c>
      <c r="M67" s="403">
        <v>0.50894166666666674</v>
      </c>
      <c r="N67" s="402">
        <v>10455.375539568347</v>
      </c>
      <c r="O67" s="402">
        <v>5321.1762527338151</v>
      </c>
      <c r="P67" s="403">
        <v>0.50894166666666674</v>
      </c>
      <c r="Q67" s="124" t="s">
        <v>514</v>
      </c>
      <c r="R67" s="124">
        <v>12</v>
      </c>
      <c r="S67" t="s">
        <v>359</v>
      </c>
      <c r="T67" t="s">
        <v>2122</v>
      </c>
    </row>
    <row r="68" spans="1:20" x14ac:dyDescent="0.3">
      <c r="A68" t="s">
        <v>1113</v>
      </c>
      <c r="B68">
        <v>331590</v>
      </c>
      <c r="C68" s="125">
        <v>169</v>
      </c>
      <c r="D68" t="s">
        <v>102</v>
      </c>
      <c r="E68" t="s">
        <v>140</v>
      </c>
      <c r="F68" s="21" t="s">
        <v>648</v>
      </c>
      <c r="G68" t="s">
        <v>5</v>
      </c>
      <c r="H68" s="321">
        <v>6532.4090441932167</v>
      </c>
      <c r="I68" s="402">
        <v>3338.1154583247685</v>
      </c>
      <c r="J68" s="403">
        <v>0.51100833333333329</v>
      </c>
      <c r="K68" s="402">
        <v>5093.9439252336451</v>
      </c>
      <c r="L68" s="402">
        <v>2603.0477953271024</v>
      </c>
      <c r="M68" s="403">
        <v>0.51100833333333329</v>
      </c>
      <c r="N68" s="402">
        <v>27820.964788732395</v>
      </c>
      <c r="O68" s="402">
        <v>14216.744848415492</v>
      </c>
      <c r="P68" s="403">
        <v>0.51100833333333329</v>
      </c>
      <c r="Q68" s="124" t="s">
        <v>514</v>
      </c>
      <c r="R68" s="124">
        <v>12</v>
      </c>
      <c r="S68" t="s">
        <v>140</v>
      </c>
      <c r="T68" t="s">
        <v>2122</v>
      </c>
    </row>
    <row r="69" spans="1:20" x14ac:dyDescent="0.3">
      <c r="A69" t="s">
        <v>1114</v>
      </c>
      <c r="B69">
        <v>331600</v>
      </c>
      <c r="C69" s="125">
        <v>169</v>
      </c>
      <c r="D69" t="s">
        <v>102</v>
      </c>
      <c r="E69" t="s">
        <v>141</v>
      </c>
      <c r="F69" s="21" t="s">
        <v>650</v>
      </c>
      <c r="G69" t="s">
        <v>9</v>
      </c>
      <c r="H69" s="321">
        <v>5068.7854741089432</v>
      </c>
      <c r="I69" s="402">
        <v>2703.3944927370549</v>
      </c>
      <c r="J69" s="403">
        <v>0.53334166666666682</v>
      </c>
      <c r="K69" s="402">
        <v>9362.625</v>
      </c>
      <c r="L69" s="402">
        <v>4993.4780218750011</v>
      </c>
      <c r="M69" s="403">
        <v>0.53334166666666682</v>
      </c>
      <c r="N69" s="402">
        <v>21840.913580246914</v>
      </c>
      <c r="O69" s="402">
        <v>11648.669250411525</v>
      </c>
      <c r="P69" s="403">
        <v>0.53334166666666682</v>
      </c>
      <c r="Q69" s="124" t="s">
        <v>514</v>
      </c>
      <c r="R69" s="124">
        <v>12</v>
      </c>
      <c r="S69" t="s">
        <v>141</v>
      </c>
      <c r="T69" t="s">
        <v>2122</v>
      </c>
    </row>
    <row r="70" spans="1:20" x14ac:dyDescent="0.3">
      <c r="A70" t="s">
        <v>1115</v>
      </c>
      <c r="B70">
        <v>331610</v>
      </c>
      <c r="C70" s="125">
        <v>169</v>
      </c>
      <c r="D70" t="s">
        <v>102</v>
      </c>
      <c r="E70" t="s">
        <v>142</v>
      </c>
      <c r="F70" s="21" t="s">
        <v>652</v>
      </c>
      <c r="G70" t="s">
        <v>11</v>
      </c>
      <c r="H70" s="321">
        <v>6961.6622613803229</v>
      </c>
      <c r="I70" s="402">
        <v>3725.6495868820343</v>
      </c>
      <c r="J70" s="403">
        <v>0.53516666666666646</v>
      </c>
      <c r="K70" s="402">
        <v>15787.379679144386</v>
      </c>
      <c r="L70" s="402">
        <v>8448.8793582887665</v>
      </c>
      <c r="M70" s="403">
        <v>0.53516666666666646</v>
      </c>
      <c r="N70" s="402">
        <v>29751.937131630646</v>
      </c>
      <c r="O70" s="402">
        <v>15922.245021610994</v>
      </c>
      <c r="P70" s="403">
        <v>0.53516666666666646</v>
      </c>
      <c r="Q70" s="124" t="s">
        <v>514</v>
      </c>
      <c r="R70" s="124">
        <v>12</v>
      </c>
      <c r="S70" t="s">
        <v>142</v>
      </c>
      <c r="T70" t="s">
        <v>2122</v>
      </c>
    </row>
    <row r="71" spans="1:20" x14ac:dyDescent="0.3">
      <c r="A71" t="s">
        <v>1068</v>
      </c>
      <c r="B71">
        <v>331240</v>
      </c>
      <c r="C71" s="125">
        <v>169</v>
      </c>
      <c r="D71" t="s">
        <v>102</v>
      </c>
      <c r="E71" t="s">
        <v>103</v>
      </c>
      <c r="F71" s="21" t="s">
        <v>603</v>
      </c>
      <c r="G71" t="s">
        <v>9</v>
      </c>
      <c r="H71" s="321">
        <v>5273.0453108535303</v>
      </c>
      <c r="I71" s="402">
        <v>2694.8776902002101</v>
      </c>
      <c r="J71" s="403">
        <v>0.51106666666666645</v>
      </c>
      <c r="K71" s="402">
        <v>15857.400000000001</v>
      </c>
      <c r="L71" s="402">
        <v>8104.1885599999969</v>
      </c>
      <c r="M71" s="403">
        <v>0.51106666666666645</v>
      </c>
      <c r="N71" s="402">
        <v>29832.65185185185</v>
      </c>
      <c r="O71" s="402">
        <v>15246.473939753078</v>
      </c>
      <c r="P71" s="403">
        <v>0.51106666666666634</v>
      </c>
      <c r="Q71" s="124" t="s">
        <v>514</v>
      </c>
      <c r="R71" s="124">
        <v>12</v>
      </c>
      <c r="S71" t="s">
        <v>103</v>
      </c>
      <c r="T71" t="s">
        <v>2122</v>
      </c>
    </row>
    <row r="72" spans="1:20" x14ac:dyDescent="0.3">
      <c r="A72" t="s">
        <v>1116</v>
      </c>
      <c r="B72">
        <v>331620</v>
      </c>
      <c r="C72" s="125">
        <v>169</v>
      </c>
      <c r="D72" t="s">
        <v>102</v>
      </c>
      <c r="E72" t="s">
        <v>143</v>
      </c>
      <c r="F72" s="21" t="s">
        <v>693</v>
      </c>
      <c r="G72" t="s">
        <v>14</v>
      </c>
      <c r="H72" s="321">
        <v>3537.6870748299316</v>
      </c>
      <c r="I72" s="402">
        <v>1876.1533786848065</v>
      </c>
      <c r="J72" s="403">
        <v>0.53033333333333321</v>
      </c>
      <c r="K72" s="402">
        <v>12470.625</v>
      </c>
      <c r="L72" s="402">
        <v>6613.5881249999984</v>
      </c>
      <c r="M72" s="403">
        <v>0.53033333333333321</v>
      </c>
      <c r="N72" s="402">
        <v>9677.3714285714286</v>
      </c>
      <c r="O72" s="402">
        <v>5132.2326476190456</v>
      </c>
      <c r="P72" s="403">
        <v>0.53033333333333321</v>
      </c>
      <c r="Q72" s="124" t="s">
        <v>514</v>
      </c>
      <c r="R72" s="124">
        <v>12</v>
      </c>
      <c r="S72" t="s">
        <v>143</v>
      </c>
      <c r="T72" t="s">
        <v>2122</v>
      </c>
    </row>
    <row r="73" spans="1:20" x14ac:dyDescent="0.3">
      <c r="A73" t="s">
        <v>1117</v>
      </c>
      <c r="B73">
        <v>331630</v>
      </c>
      <c r="C73" s="125">
        <v>169</v>
      </c>
      <c r="D73" t="s">
        <v>102</v>
      </c>
      <c r="E73" t="s">
        <v>144</v>
      </c>
      <c r="F73" s="21" t="s">
        <v>695</v>
      </c>
      <c r="G73" t="s">
        <v>5</v>
      </c>
      <c r="H73" s="321">
        <v>7334.7962716378161</v>
      </c>
      <c r="I73" s="402">
        <v>3774.7917778961387</v>
      </c>
      <c r="J73" s="403">
        <v>0.51464166666666666</v>
      </c>
      <c r="K73" s="402">
        <v>40843.5</v>
      </c>
      <c r="L73" s="402">
        <v>21019.766912499999</v>
      </c>
      <c r="M73" s="403">
        <v>0.51464166666666666</v>
      </c>
      <c r="N73" s="402">
        <v>11604.624113475176</v>
      </c>
      <c r="O73" s="402">
        <v>5972.2230947990538</v>
      </c>
      <c r="P73" s="403">
        <v>0.51464166666666666</v>
      </c>
      <c r="Q73" s="124" t="s">
        <v>514</v>
      </c>
      <c r="R73" s="124">
        <v>12</v>
      </c>
      <c r="S73" t="s">
        <v>144</v>
      </c>
      <c r="T73" t="s">
        <v>2122</v>
      </c>
    </row>
    <row r="74" spans="1:20" x14ac:dyDescent="0.3">
      <c r="A74" t="s">
        <v>1118</v>
      </c>
      <c r="B74">
        <v>331640</v>
      </c>
      <c r="C74" s="125">
        <v>169</v>
      </c>
      <c r="D74" t="s">
        <v>102</v>
      </c>
      <c r="E74" t="s">
        <v>145</v>
      </c>
      <c r="F74" s="21" t="s">
        <v>654</v>
      </c>
      <c r="G74" t="s">
        <v>5</v>
      </c>
      <c r="H74" s="321">
        <v>5106.8888888888896</v>
      </c>
      <c r="I74" s="402">
        <v>2673.7116777777783</v>
      </c>
      <c r="J74" s="403">
        <v>0.52355000000000007</v>
      </c>
      <c r="K74" s="402">
        <v>23950</v>
      </c>
      <c r="L74" s="402">
        <v>12539.022500000001</v>
      </c>
      <c r="M74" s="403">
        <v>0.52355000000000007</v>
      </c>
      <c r="N74" s="402">
        <v>16932.92805755396</v>
      </c>
      <c r="O74" s="402">
        <v>8865.2344845323769</v>
      </c>
      <c r="P74" s="403">
        <v>0.52355000000000007</v>
      </c>
      <c r="Q74" s="124" t="s">
        <v>514</v>
      </c>
      <c r="R74" s="124">
        <v>12</v>
      </c>
      <c r="S74" t="s">
        <v>145</v>
      </c>
      <c r="T74" t="s">
        <v>2122</v>
      </c>
    </row>
    <row r="75" spans="1:20" x14ac:dyDescent="0.3">
      <c r="A75" t="s">
        <v>1119</v>
      </c>
      <c r="B75">
        <v>331650</v>
      </c>
      <c r="C75" s="125">
        <v>169</v>
      </c>
      <c r="D75" t="s">
        <v>102</v>
      </c>
      <c r="E75" t="s">
        <v>146</v>
      </c>
      <c r="F75" s="21" t="s">
        <v>656</v>
      </c>
      <c r="G75" t="s">
        <v>11</v>
      </c>
      <c r="H75" s="321">
        <v>6342.7630522088348</v>
      </c>
      <c r="I75" s="402">
        <v>4889.741749665327</v>
      </c>
      <c r="J75" s="403">
        <v>0.77091666666666658</v>
      </c>
      <c r="K75" s="402">
        <v>11221.982608695651</v>
      </c>
      <c r="L75" s="402">
        <v>8651.213426086957</v>
      </c>
      <c r="M75" s="403">
        <v>0.77091666666666669</v>
      </c>
      <c r="N75" s="402">
        <v>20243.150000000001</v>
      </c>
      <c r="O75" s="402">
        <v>15605.781720833331</v>
      </c>
      <c r="P75" s="403">
        <v>0.77091666666666658</v>
      </c>
      <c r="Q75" s="124" t="s">
        <v>514</v>
      </c>
      <c r="R75" s="124">
        <v>12</v>
      </c>
      <c r="S75" t="s">
        <v>146</v>
      </c>
      <c r="T75" t="s">
        <v>2122</v>
      </c>
    </row>
    <row r="76" spans="1:20" x14ac:dyDescent="0.3">
      <c r="A76" t="s">
        <v>1060</v>
      </c>
      <c r="B76">
        <v>331190</v>
      </c>
      <c r="C76" s="125">
        <v>2</v>
      </c>
      <c r="D76" t="s">
        <v>79</v>
      </c>
      <c r="E76" t="s">
        <v>94</v>
      </c>
      <c r="F76" s="21" t="s">
        <v>1244</v>
      </c>
      <c r="G76" t="s">
        <v>13</v>
      </c>
      <c r="H76" s="321">
        <v>5036.3810569663692</v>
      </c>
      <c r="I76" s="402">
        <v>1482.2489149073438</v>
      </c>
      <c r="J76" s="403">
        <v>0.29430833333333328</v>
      </c>
      <c r="K76" s="402">
        <v>128695.82261640798</v>
      </c>
      <c r="L76" s="402">
        <v>37876.253061197334</v>
      </c>
      <c r="M76" s="403">
        <v>0.29430833333333328</v>
      </c>
      <c r="N76" s="402">
        <v>3333.0348451327436</v>
      </c>
      <c r="O76" s="402">
        <v>980.93993021294227</v>
      </c>
      <c r="P76" s="403">
        <v>0.29430833333333328</v>
      </c>
      <c r="Q76" s="124" t="s">
        <v>514</v>
      </c>
      <c r="R76" s="124">
        <v>12</v>
      </c>
      <c r="S76" t="s">
        <v>94</v>
      </c>
      <c r="T76" t="s">
        <v>2122</v>
      </c>
    </row>
    <row r="77" spans="1:20" x14ac:dyDescent="0.3">
      <c r="A77" t="s">
        <v>1061</v>
      </c>
      <c r="B77">
        <v>331195</v>
      </c>
      <c r="C77" s="125">
        <v>2</v>
      </c>
      <c r="D77" t="s">
        <v>79</v>
      </c>
      <c r="E77" t="s">
        <v>95</v>
      </c>
      <c r="F77" s="21" t="s">
        <v>584</v>
      </c>
      <c r="G77" t="s">
        <v>7</v>
      </c>
      <c r="H77" s="321">
        <v>3582.1794019933559</v>
      </c>
      <c r="I77" s="402">
        <v>2286.2663003322259</v>
      </c>
      <c r="J77" s="403">
        <v>0.63823333333333332</v>
      </c>
      <c r="K77" s="402">
        <v>69981</v>
      </c>
      <c r="L77" s="402">
        <v>44664.206899999997</v>
      </c>
      <c r="M77" s="403">
        <v>0.63823333333333332</v>
      </c>
      <c r="N77" s="402">
        <v>6323.0048780487796</v>
      </c>
      <c r="O77" s="402">
        <v>4035.5524799999989</v>
      </c>
      <c r="P77" s="403">
        <v>0.63823333333333332</v>
      </c>
      <c r="Q77" s="124" t="s">
        <v>514</v>
      </c>
      <c r="R77" s="124">
        <v>12</v>
      </c>
      <c r="S77" t="s">
        <v>95</v>
      </c>
      <c r="T77" t="s">
        <v>2122</v>
      </c>
    </row>
    <row r="78" spans="1:20" x14ac:dyDescent="0.3">
      <c r="A78" t="s">
        <v>1187</v>
      </c>
      <c r="B78">
        <v>332260</v>
      </c>
      <c r="C78" s="125">
        <v>343</v>
      </c>
      <c r="D78" t="s">
        <v>280</v>
      </c>
      <c r="E78" t="s">
        <v>284</v>
      </c>
      <c r="F78" s="21" t="s">
        <v>885</v>
      </c>
      <c r="G78" t="s">
        <v>9</v>
      </c>
      <c r="H78" s="321">
        <v>3104.3308270676689</v>
      </c>
      <c r="I78" s="402">
        <v>3454.1113030075198</v>
      </c>
      <c r="J78" s="403">
        <v>1.1126750000000003</v>
      </c>
      <c r="K78" s="402">
        <v>15950.0625</v>
      </c>
      <c r="L78" s="402">
        <v>17747.235792187505</v>
      </c>
      <c r="M78" s="403">
        <v>1.1126750000000003</v>
      </c>
      <c r="N78" s="402">
        <v>8949.8086956521747</v>
      </c>
      <c r="O78" s="402">
        <v>9958.228390434786</v>
      </c>
      <c r="P78" s="403">
        <v>1.1126750000000003</v>
      </c>
      <c r="Q78" s="124" t="s">
        <v>514</v>
      </c>
      <c r="R78" s="124">
        <v>12</v>
      </c>
      <c r="S78" t="s">
        <v>284</v>
      </c>
      <c r="T78" t="s">
        <v>2122</v>
      </c>
    </row>
    <row r="79" spans="1:20" x14ac:dyDescent="0.3">
      <c r="A79" t="s">
        <v>1120</v>
      </c>
      <c r="B79">
        <v>331680</v>
      </c>
      <c r="C79" s="125">
        <v>169</v>
      </c>
      <c r="D79" t="s">
        <v>102</v>
      </c>
      <c r="E79" t="s">
        <v>147</v>
      </c>
      <c r="F79" s="21" t="s">
        <v>659</v>
      </c>
      <c r="G79" t="s">
        <v>5</v>
      </c>
      <c r="H79" s="321">
        <v>5544.4380610412927</v>
      </c>
      <c r="I79" s="402">
        <v>2859.6363372830642</v>
      </c>
      <c r="J79" s="403">
        <v>0.51576666666666671</v>
      </c>
      <c r="K79" s="402">
        <v>18659.900000000001</v>
      </c>
      <c r="L79" s="402">
        <v>9624.1544233333334</v>
      </c>
      <c r="M79" s="403">
        <v>0.51576666666666671</v>
      </c>
      <c r="N79" s="402">
        <v>15936.66382978723</v>
      </c>
      <c r="O79" s="402">
        <v>8219.5999812765949</v>
      </c>
      <c r="P79" s="403">
        <v>0.51576666666666671</v>
      </c>
      <c r="Q79" s="124" t="s">
        <v>514</v>
      </c>
      <c r="R79" s="124">
        <v>12</v>
      </c>
      <c r="S79" t="s">
        <v>147</v>
      </c>
      <c r="T79" t="s">
        <v>2122</v>
      </c>
    </row>
    <row r="80" spans="1:20" x14ac:dyDescent="0.3">
      <c r="A80" t="s">
        <v>1219</v>
      </c>
      <c r="B80">
        <v>332570</v>
      </c>
      <c r="C80" s="125">
        <v>709</v>
      </c>
      <c r="D80" t="s">
        <v>346</v>
      </c>
      <c r="E80" t="s">
        <v>347</v>
      </c>
      <c r="F80" s="21" t="s">
        <v>954</v>
      </c>
      <c r="G80" t="s">
        <v>14</v>
      </c>
      <c r="H80" s="321"/>
      <c r="I80" s="402"/>
      <c r="J80" s="403"/>
      <c r="K80" s="402"/>
      <c r="L80" s="402"/>
      <c r="M80" s="403"/>
      <c r="N80" s="402"/>
      <c r="O80" s="402"/>
      <c r="P80" s="403"/>
      <c r="Q80" s="124"/>
      <c r="R80" s="124"/>
      <c r="S80" t="s">
        <v>347</v>
      </c>
      <c r="T80" t="s">
        <v>2126</v>
      </c>
    </row>
    <row r="81" spans="1:20" x14ac:dyDescent="0.3">
      <c r="A81" t="s">
        <v>1188</v>
      </c>
      <c r="B81">
        <v>332270</v>
      </c>
      <c r="C81" s="125">
        <v>343</v>
      </c>
      <c r="D81" t="s">
        <v>280</v>
      </c>
      <c r="E81" t="s">
        <v>285</v>
      </c>
      <c r="F81" s="21" t="s">
        <v>887</v>
      </c>
      <c r="G81" t="s">
        <v>9</v>
      </c>
      <c r="H81" s="321">
        <v>2569.2182741116749</v>
      </c>
      <c r="I81" s="402">
        <v>2858.7691736040606</v>
      </c>
      <c r="J81" s="403">
        <v>1.1127</v>
      </c>
      <c r="K81" s="402">
        <v>10220.357142857143</v>
      </c>
      <c r="L81" s="402">
        <v>11372.191392857143</v>
      </c>
      <c r="M81" s="403">
        <v>1.1127</v>
      </c>
      <c r="N81" s="402">
        <v>4638.9375</v>
      </c>
      <c r="O81" s="402">
        <v>5161.7457562500003</v>
      </c>
      <c r="P81" s="403">
        <v>1.1127</v>
      </c>
      <c r="Q81" s="124" t="s">
        <v>514</v>
      </c>
      <c r="R81" s="124">
        <v>12</v>
      </c>
      <c r="S81" t="s">
        <v>285</v>
      </c>
      <c r="T81" t="s">
        <v>2122</v>
      </c>
    </row>
    <row r="82" spans="1:20" x14ac:dyDescent="0.3">
      <c r="A82" t="s">
        <v>1042</v>
      </c>
      <c r="B82">
        <v>331050</v>
      </c>
      <c r="C82" s="125">
        <v>2</v>
      </c>
      <c r="D82" t="s">
        <v>79</v>
      </c>
      <c r="E82" t="s">
        <v>80</v>
      </c>
      <c r="F82" s="21" t="s">
        <v>590</v>
      </c>
      <c r="G82" t="s">
        <v>14</v>
      </c>
      <c r="H82" s="321">
        <v>3198.4059040590405</v>
      </c>
      <c r="I82" s="402">
        <v>2820.0611389913893</v>
      </c>
      <c r="J82" s="403">
        <v>0.88170833333333321</v>
      </c>
      <c r="K82" s="402">
        <v>2224.2777777777774</v>
      </c>
      <c r="L82" s="402">
        <v>1961.1642523148143</v>
      </c>
      <c r="M82" s="403">
        <v>0.88170833333333309</v>
      </c>
      <c r="N82" s="402">
        <v>21875.101604278076</v>
      </c>
      <c r="O82" s="402">
        <v>19287.459377005343</v>
      </c>
      <c r="P82" s="403">
        <v>0.88170833333333332</v>
      </c>
      <c r="Q82" s="124" t="s">
        <v>514</v>
      </c>
      <c r="R82" s="124">
        <v>12</v>
      </c>
      <c r="S82" t="s">
        <v>591</v>
      </c>
      <c r="T82" t="s">
        <v>2122</v>
      </c>
    </row>
    <row r="83" spans="1:20" x14ac:dyDescent="0.3">
      <c r="A83" t="s">
        <v>1220</v>
      </c>
      <c r="B83">
        <v>332580</v>
      </c>
      <c r="C83" s="125">
        <v>394</v>
      </c>
      <c r="D83" t="s">
        <v>348</v>
      </c>
      <c r="E83" t="s">
        <v>349</v>
      </c>
      <c r="F83" s="21" t="s">
        <v>956</v>
      </c>
      <c r="G83" t="s">
        <v>14</v>
      </c>
      <c r="H83" s="321">
        <v>647.64705882352939</v>
      </c>
      <c r="I83" s="402">
        <v>692.11882352941188</v>
      </c>
      <c r="J83" s="403">
        <v>1.0686666666666669</v>
      </c>
      <c r="K83" s="402">
        <v>3485.2</v>
      </c>
      <c r="L83" s="402">
        <v>3724.5170666666672</v>
      </c>
      <c r="M83" s="403">
        <v>1.0686666666666669</v>
      </c>
      <c r="N83" s="402">
        <v>1064.7749999999999</v>
      </c>
      <c r="O83" s="402">
        <v>1137.8895500000001</v>
      </c>
      <c r="P83" s="403">
        <v>1.0686666666666669</v>
      </c>
      <c r="Q83" s="124" t="s">
        <v>514</v>
      </c>
      <c r="R83" s="124">
        <v>3</v>
      </c>
      <c r="S83" t="s">
        <v>349</v>
      </c>
      <c r="T83" t="s">
        <v>2122</v>
      </c>
    </row>
    <row r="84" spans="1:20" x14ac:dyDescent="0.3">
      <c r="A84" t="s">
        <v>1222</v>
      </c>
      <c r="B84">
        <v>332600</v>
      </c>
      <c r="C84" s="125">
        <v>92</v>
      </c>
      <c r="D84" t="s">
        <v>352</v>
      </c>
      <c r="E84" t="s">
        <v>353</v>
      </c>
      <c r="F84" s="21" t="s">
        <v>960</v>
      </c>
      <c r="G84" t="s">
        <v>14</v>
      </c>
      <c r="H84" s="321">
        <v>2812.2116731517513</v>
      </c>
      <c r="I84" s="402">
        <v>1799.5108145525292</v>
      </c>
      <c r="J84" s="403">
        <v>0.63989166666666664</v>
      </c>
      <c r="K84" s="402">
        <v>71699.571428571435</v>
      </c>
      <c r="L84" s="402">
        <v>45879.95826071428</v>
      </c>
      <c r="M84" s="403">
        <v>0.63989166666666664</v>
      </c>
      <c r="N84" s="402">
        <v>7672.1207547169806</v>
      </c>
      <c r="O84" s="402">
        <v>4909.3261366037732</v>
      </c>
      <c r="P84" s="403">
        <v>0.63989166666666664</v>
      </c>
      <c r="Q84" s="124" t="s">
        <v>514</v>
      </c>
      <c r="R84" s="124">
        <v>12</v>
      </c>
      <c r="S84" t="s">
        <v>353</v>
      </c>
      <c r="T84" t="s">
        <v>2122</v>
      </c>
    </row>
    <row r="85" spans="1:20" x14ac:dyDescent="0.3">
      <c r="A85" t="s">
        <v>1223</v>
      </c>
      <c r="B85">
        <v>332610</v>
      </c>
      <c r="C85" s="125">
        <v>586</v>
      </c>
      <c r="D85" t="s">
        <v>354</v>
      </c>
      <c r="E85" t="s">
        <v>355</v>
      </c>
      <c r="F85" s="21" t="s">
        <v>962</v>
      </c>
      <c r="G85" t="s">
        <v>7</v>
      </c>
      <c r="H85" s="321">
        <v>3221.1172707889123</v>
      </c>
      <c r="I85" s="402">
        <v>2963.4278891257995</v>
      </c>
      <c r="J85" s="403">
        <v>0.92</v>
      </c>
      <c r="K85" s="402">
        <v>9803.2000000000007</v>
      </c>
      <c r="L85" s="402">
        <v>9018.9440000000013</v>
      </c>
      <c r="M85" s="403">
        <v>0.92</v>
      </c>
      <c r="N85" s="402">
        <v>7021.1101321585902</v>
      </c>
      <c r="O85" s="402">
        <v>6459.4213215859036</v>
      </c>
      <c r="P85" s="403">
        <v>0.92</v>
      </c>
      <c r="Q85" s="124" t="s">
        <v>514</v>
      </c>
      <c r="R85" s="124">
        <v>12</v>
      </c>
      <c r="S85" t="s">
        <v>355</v>
      </c>
      <c r="T85" t="s">
        <v>2122</v>
      </c>
    </row>
    <row r="86" spans="1:20" x14ac:dyDescent="0.3">
      <c r="A86" t="s">
        <v>1121</v>
      </c>
      <c r="B86">
        <v>331685</v>
      </c>
      <c r="C86" s="125">
        <v>61</v>
      </c>
      <c r="D86" t="s">
        <v>1250</v>
      </c>
      <c r="E86" t="s">
        <v>148</v>
      </c>
      <c r="F86" s="21" t="s">
        <v>697</v>
      </c>
      <c r="G86" t="s">
        <v>5</v>
      </c>
      <c r="H86" s="321">
        <v>4165.3455377574373</v>
      </c>
      <c r="I86" s="402">
        <v>2214.2282654462242</v>
      </c>
      <c r="J86" s="403">
        <v>0.5315833333333333</v>
      </c>
      <c r="K86" s="402">
        <v>6424</v>
      </c>
      <c r="L86" s="402">
        <v>3414.8913333333335</v>
      </c>
      <c r="M86" s="403">
        <v>0.5315833333333333</v>
      </c>
      <c r="N86" s="402">
        <v>13116.350364963504</v>
      </c>
      <c r="O86" s="402">
        <v>6972.4332481751826</v>
      </c>
      <c r="P86" s="403">
        <v>0.5315833333333333</v>
      </c>
      <c r="Q86" s="124" t="s">
        <v>514</v>
      </c>
      <c r="R86" s="124">
        <v>12</v>
      </c>
      <c r="S86" t="s">
        <v>148</v>
      </c>
      <c r="T86" t="s">
        <v>2122</v>
      </c>
    </row>
    <row r="87" spans="1:20" x14ac:dyDescent="0.3">
      <c r="A87" t="s">
        <v>1227</v>
      </c>
      <c r="B87">
        <v>332630</v>
      </c>
      <c r="C87" s="125">
        <v>363</v>
      </c>
      <c r="D87" t="s">
        <v>362</v>
      </c>
      <c r="E87" t="s">
        <v>363</v>
      </c>
      <c r="F87" s="21" t="s">
        <v>977</v>
      </c>
      <c r="G87" t="s">
        <v>13</v>
      </c>
      <c r="H87" s="321">
        <v>2133.233844103931</v>
      </c>
      <c r="I87" s="402">
        <v>1255.052578281146</v>
      </c>
      <c r="J87" s="403">
        <v>0.58833333333333326</v>
      </c>
      <c r="K87" s="402">
        <v>4635.409090909091</v>
      </c>
      <c r="L87" s="402">
        <v>2727.1656818181818</v>
      </c>
      <c r="M87" s="403">
        <v>0.58833333333333326</v>
      </c>
      <c r="N87" s="402">
        <v>911.65417867435156</v>
      </c>
      <c r="O87" s="402">
        <v>536.35654178674349</v>
      </c>
      <c r="P87" s="403">
        <v>0.58833333333333326</v>
      </c>
      <c r="Q87" s="124" t="s">
        <v>514</v>
      </c>
      <c r="R87" s="124">
        <v>12</v>
      </c>
      <c r="S87" t="s">
        <v>363</v>
      </c>
      <c r="T87" t="s">
        <v>2122</v>
      </c>
    </row>
    <row r="88" spans="1:20" x14ac:dyDescent="0.3">
      <c r="A88" t="s">
        <v>1062</v>
      </c>
      <c r="B88">
        <v>331200</v>
      </c>
      <c r="C88" s="125">
        <v>2</v>
      </c>
      <c r="D88" t="s">
        <v>79</v>
      </c>
      <c r="E88" t="s">
        <v>393</v>
      </c>
      <c r="F88" s="21" t="s">
        <v>587</v>
      </c>
      <c r="G88" t="s">
        <v>14</v>
      </c>
      <c r="H88" s="321">
        <v>3720.3756521739133</v>
      </c>
      <c r="I88" s="402">
        <v>1654.3580431304351</v>
      </c>
      <c r="J88" s="403">
        <v>0.4446750000000001</v>
      </c>
      <c r="K88" s="402">
        <v>14414.8</v>
      </c>
      <c r="L88" s="402">
        <v>6409.9011900000014</v>
      </c>
      <c r="M88" s="403">
        <v>0.44467500000000004</v>
      </c>
      <c r="N88" s="402">
        <v>16112.736842105263</v>
      </c>
      <c r="O88" s="402">
        <v>7164.9312552631582</v>
      </c>
      <c r="P88" s="403">
        <v>0.44467500000000004</v>
      </c>
      <c r="Q88" s="124" t="s">
        <v>514</v>
      </c>
      <c r="R88" s="124">
        <v>12</v>
      </c>
      <c r="S88" t="s">
        <v>393</v>
      </c>
      <c r="T88" t="s">
        <v>2122</v>
      </c>
    </row>
    <row r="89" spans="1:20" x14ac:dyDescent="0.3">
      <c r="A89" t="s">
        <v>1063</v>
      </c>
      <c r="B89">
        <v>331210</v>
      </c>
      <c r="C89" s="125">
        <v>2</v>
      </c>
      <c r="D89" t="s">
        <v>79</v>
      </c>
      <c r="E89" t="s">
        <v>411</v>
      </c>
      <c r="F89" s="21" t="s">
        <v>563</v>
      </c>
      <c r="G89" t="s">
        <v>13</v>
      </c>
      <c r="H89" s="321">
        <v>4952.277563608327</v>
      </c>
      <c r="I89" s="402">
        <v>1455.0204171678231</v>
      </c>
      <c r="J89" s="403">
        <v>0.29380833333333328</v>
      </c>
      <c r="K89" s="402">
        <v>29216.509695290861</v>
      </c>
      <c r="L89" s="402">
        <v>8584.0540193905799</v>
      </c>
      <c r="M89" s="403">
        <v>0.29380833333333328</v>
      </c>
      <c r="N89" s="402">
        <v>5692.2278761061953</v>
      </c>
      <c r="O89" s="402">
        <v>1672.4239852323005</v>
      </c>
      <c r="P89" s="403">
        <v>0.29380833333333328</v>
      </c>
      <c r="Q89" s="124" t="s">
        <v>514</v>
      </c>
      <c r="R89" s="124">
        <v>12</v>
      </c>
      <c r="S89" t="s">
        <v>1064</v>
      </c>
      <c r="T89" t="s">
        <v>2122</v>
      </c>
    </row>
    <row r="90" spans="1:20" x14ac:dyDescent="0.3">
      <c r="A90" t="s">
        <v>1122</v>
      </c>
      <c r="B90">
        <v>331690</v>
      </c>
      <c r="C90" s="125">
        <v>169</v>
      </c>
      <c r="D90" t="s">
        <v>102</v>
      </c>
      <c r="E90" t="s">
        <v>149</v>
      </c>
      <c r="F90" s="21" t="s">
        <v>661</v>
      </c>
      <c r="G90" t="s">
        <v>6</v>
      </c>
      <c r="H90" s="321">
        <v>5528.431296224212</v>
      </c>
      <c r="I90" s="402">
        <v>2908.231283378746</v>
      </c>
      <c r="J90" s="403">
        <v>0.52604999999999991</v>
      </c>
      <c r="K90" s="402">
        <v>27699.73684210526</v>
      </c>
      <c r="L90" s="402">
        <v>14571.446565789469</v>
      </c>
      <c r="M90" s="403">
        <v>0.52604999999999991</v>
      </c>
      <c r="N90" s="402">
        <v>18795.855263157897</v>
      </c>
      <c r="O90" s="402">
        <v>9887.5596611842084</v>
      </c>
      <c r="P90" s="403">
        <v>0.52604999999999991</v>
      </c>
      <c r="Q90" s="124" t="s">
        <v>514</v>
      </c>
      <c r="R90" s="124">
        <v>12</v>
      </c>
      <c r="S90" t="s">
        <v>149</v>
      </c>
      <c r="T90" t="s">
        <v>2122</v>
      </c>
    </row>
    <row r="91" spans="1:20" x14ac:dyDescent="0.3">
      <c r="A91" t="s">
        <v>1065</v>
      </c>
      <c r="B91">
        <v>331220</v>
      </c>
      <c r="C91" s="125">
        <v>2</v>
      </c>
      <c r="D91" t="s">
        <v>79</v>
      </c>
      <c r="E91" t="s">
        <v>99</v>
      </c>
      <c r="F91" s="21" t="s">
        <v>587</v>
      </c>
      <c r="G91" t="s">
        <v>14</v>
      </c>
      <c r="H91" s="321">
        <v>5339.589207635705</v>
      </c>
      <c r="I91" s="402">
        <v>2374.292837751947</v>
      </c>
      <c r="J91" s="403">
        <v>0.44465833333333338</v>
      </c>
      <c r="K91" s="402">
        <v>89269.696969696961</v>
      </c>
      <c r="L91" s="402">
        <v>39694.514671717181</v>
      </c>
      <c r="M91" s="403">
        <v>0.44465833333333338</v>
      </c>
      <c r="N91" s="402">
        <v>7799.5728155339793</v>
      </c>
      <c r="O91" s="402">
        <v>3468.1450488673136</v>
      </c>
      <c r="P91" s="403">
        <v>0.44465833333333338</v>
      </c>
      <c r="Q91" s="124" t="s">
        <v>514</v>
      </c>
      <c r="R91" s="124">
        <v>12</v>
      </c>
      <c r="S91" t="s">
        <v>1066</v>
      </c>
      <c r="T91" t="s">
        <v>2122</v>
      </c>
    </row>
    <row r="92" spans="1:20" x14ac:dyDescent="0.3">
      <c r="A92" t="s">
        <v>1123</v>
      </c>
      <c r="B92">
        <v>331700</v>
      </c>
      <c r="C92" s="125">
        <v>169</v>
      </c>
      <c r="D92" t="s">
        <v>102</v>
      </c>
      <c r="E92" t="s">
        <v>150</v>
      </c>
      <c r="F92" s="21" t="s">
        <v>663</v>
      </c>
      <c r="G92" t="s">
        <v>9</v>
      </c>
      <c r="H92" s="321">
        <v>6259.6509554140121</v>
      </c>
      <c r="I92" s="402">
        <v>3274.0582684713377</v>
      </c>
      <c r="J92" s="403">
        <v>0.52304166666666674</v>
      </c>
      <c r="K92" s="402">
        <v>4827.1538461538466</v>
      </c>
      <c r="L92" s="402">
        <v>2524.802592948718</v>
      </c>
      <c r="M92" s="403">
        <v>0.52304166666666674</v>
      </c>
      <c r="N92" s="402">
        <v>22656.663594470043</v>
      </c>
      <c r="O92" s="402">
        <v>11850.379087557605</v>
      </c>
      <c r="P92" s="403">
        <v>0.52304166666666674</v>
      </c>
      <c r="Q92" s="124" t="s">
        <v>514</v>
      </c>
      <c r="R92" s="124">
        <v>12</v>
      </c>
      <c r="S92" t="s">
        <v>150</v>
      </c>
      <c r="T92" t="s">
        <v>2122</v>
      </c>
    </row>
    <row r="93" spans="1:20" x14ac:dyDescent="0.3">
      <c r="A93" t="s">
        <v>1069</v>
      </c>
      <c r="B93">
        <v>331250</v>
      </c>
      <c r="C93" s="125">
        <v>169</v>
      </c>
      <c r="D93" t="s">
        <v>102</v>
      </c>
      <c r="E93" t="s">
        <v>104</v>
      </c>
      <c r="F93" s="21" t="s">
        <v>605</v>
      </c>
      <c r="G93" t="s">
        <v>11</v>
      </c>
      <c r="H93" s="321">
        <v>6471.5474919957314</v>
      </c>
      <c r="I93" s="402">
        <v>4169.725908217717</v>
      </c>
      <c r="J93" s="403">
        <v>0.64431666666666665</v>
      </c>
      <c r="K93" s="402">
        <v>3062.16</v>
      </c>
      <c r="L93" s="402">
        <v>1973.000724</v>
      </c>
      <c r="M93" s="403">
        <v>0.64431666666666665</v>
      </c>
      <c r="N93" s="402">
        <v>33521.496183206102</v>
      </c>
      <c r="O93" s="402">
        <v>21598.458682442746</v>
      </c>
      <c r="P93" s="403">
        <v>0.64431666666666665</v>
      </c>
      <c r="Q93" s="124" t="s">
        <v>514</v>
      </c>
      <c r="R93" s="124">
        <v>12</v>
      </c>
      <c r="S93" t="s">
        <v>104</v>
      </c>
      <c r="T93" t="s">
        <v>2122</v>
      </c>
    </row>
    <row r="94" spans="1:20" x14ac:dyDescent="0.3">
      <c r="A94" t="s">
        <v>1228</v>
      </c>
      <c r="B94">
        <v>332710</v>
      </c>
      <c r="C94" s="125">
        <v>664</v>
      </c>
      <c r="D94" t="s">
        <v>364</v>
      </c>
      <c r="E94" t="s">
        <v>365</v>
      </c>
      <c r="F94" s="21" t="s">
        <v>982</v>
      </c>
      <c r="G94" t="s">
        <v>9</v>
      </c>
      <c r="H94" s="321"/>
      <c r="I94" s="402"/>
      <c r="J94" s="403"/>
      <c r="K94" s="402"/>
      <c r="L94" s="402"/>
      <c r="M94" s="403"/>
      <c r="N94" s="402"/>
      <c r="O94" s="402"/>
      <c r="P94" s="403"/>
      <c r="Q94" s="124"/>
      <c r="R94" s="124"/>
      <c r="S94" t="s">
        <v>365</v>
      </c>
      <c r="T94" t="s">
        <v>2126</v>
      </c>
    </row>
    <row r="95" spans="1:20" x14ac:dyDescent="0.3">
      <c r="A95" t="s">
        <v>1229</v>
      </c>
      <c r="B95">
        <v>332720</v>
      </c>
      <c r="C95" s="125">
        <v>344</v>
      </c>
      <c r="D95" t="s">
        <v>366</v>
      </c>
      <c r="E95" t="s">
        <v>367</v>
      </c>
      <c r="F95" s="21" t="s">
        <v>984</v>
      </c>
      <c r="G95" t="s">
        <v>9</v>
      </c>
      <c r="H95" s="321">
        <v>4780.9768076398368</v>
      </c>
      <c r="I95" s="402">
        <v>3107.6349249658942</v>
      </c>
      <c r="J95" s="403">
        <v>0.65000000000000013</v>
      </c>
      <c r="K95" s="402">
        <v>79824.5</v>
      </c>
      <c r="L95" s="402">
        <v>51885.925000000017</v>
      </c>
      <c r="M95" s="403">
        <v>0.65000000000000013</v>
      </c>
      <c r="N95" s="402">
        <v>2030.7108433734936</v>
      </c>
      <c r="O95" s="402">
        <v>1319.9620481927714</v>
      </c>
      <c r="P95" s="403">
        <v>0.65000000000000024</v>
      </c>
      <c r="Q95" s="124" t="s">
        <v>514</v>
      </c>
      <c r="R95" s="124">
        <v>12</v>
      </c>
      <c r="S95" t="s">
        <v>367</v>
      </c>
      <c r="T95" t="s">
        <v>2122</v>
      </c>
    </row>
    <row r="96" spans="1:20" x14ac:dyDescent="0.3">
      <c r="A96" t="s">
        <v>1124</v>
      </c>
      <c r="B96">
        <v>331710</v>
      </c>
      <c r="C96" s="125">
        <v>169</v>
      </c>
      <c r="D96" t="s">
        <v>102</v>
      </c>
      <c r="E96" t="s">
        <v>151</v>
      </c>
      <c r="F96" s="21" t="s">
        <v>663</v>
      </c>
      <c r="G96" t="s">
        <v>9</v>
      </c>
      <c r="H96" s="321">
        <v>4513.076086956522</v>
      </c>
      <c r="I96" s="402">
        <v>2360.5268383152179</v>
      </c>
      <c r="J96" s="403">
        <v>0.52304166666666674</v>
      </c>
      <c r="K96" s="402">
        <v>0</v>
      </c>
      <c r="L96" s="402">
        <v>0</v>
      </c>
      <c r="M96" s="403" t="e">
        <v>#DIV/0!</v>
      </c>
      <c r="N96" s="402">
        <v>22081.80722891567</v>
      </c>
      <c r="O96" s="402">
        <v>11549.705256024099</v>
      </c>
      <c r="P96" s="403">
        <v>0.52304166666666674</v>
      </c>
      <c r="Q96" s="124" t="s">
        <v>514</v>
      </c>
      <c r="R96" s="124">
        <v>12</v>
      </c>
      <c r="S96" t="s">
        <v>151</v>
      </c>
      <c r="T96" t="s">
        <v>2122</v>
      </c>
    </row>
    <row r="97" spans="1:20" x14ac:dyDescent="0.3">
      <c r="A97" t="s">
        <v>1230</v>
      </c>
      <c r="B97">
        <v>332730</v>
      </c>
      <c r="C97" s="125">
        <v>729</v>
      </c>
      <c r="D97" t="s">
        <v>368</v>
      </c>
      <c r="E97" t="s">
        <v>369</v>
      </c>
      <c r="F97" s="21" t="s">
        <v>986</v>
      </c>
      <c r="G97" t="s">
        <v>6</v>
      </c>
      <c r="H97" s="321">
        <v>1956.0841121495328</v>
      </c>
      <c r="I97" s="402">
        <v>985.86639252336465</v>
      </c>
      <c r="J97" s="403">
        <v>0.504</v>
      </c>
      <c r="K97" s="402">
        <v>9524.5</v>
      </c>
      <c r="L97" s="402">
        <v>4800.348</v>
      </c>
      <c r="M97" s="403">
        <v>0.504</v>
      </c>
      <c r="N97" s="402">
        <v>2634</v>
      </c>
      <c r="O97" s="402">
        <v>1327.5360000000001</v>
      </c>
      <c r="P97" s="403">
        <v>0.504</v>
      </c>
      <c r="Q97" s="124" t="s">
        <v>514</v>
      </c>
      <c r="R97" s="124">
        <v>6</v>
      </c>
      <c r="S97" t="s">
        <v>369</v>
      </c>
      <c r="T97" t="s">
        <v>2122</v>
      </c>
    </row>
    <row r="98" spans="1:20" x14ac:dyDescent="0.3">
      <c r="A98" t="s">
        <v>1232</v>
      </c>
      <c r="B98">
        <v>332850</v>
      </c>
      <c r="C98" s="125">
        <v>741</v>
      </c>
      <c r="D98" t="s">
        <v>372</v>
      </c>
      <c r="E98" t="s">
        <v>373</v>
      </c>
      <c r="F98" s="21" t="s">
        <v>993</v>
      </c>
      <c r="G98" t="s">
        <v>5</v>
      </c>
      <c r="H98" s="321">
        <v>4963.4043332316141</v>
      </c>
      <c r="I98" s="402">
        <v>2221.661141257247</v>
      </c>
      <c r="J98" s="403">
        <v>0.44760833333333322</v>
      </c>
      <c r="K98" s="402">
        <v>84061.931034482754</v>
      </c>
      <c r="L98" s="402">
        <v>37626.820847126422</v>
      </c>
      <c r="M98" s="403">
        <v>0.44760833333333322</v>
      </c>
      <c r="N98" s="402">
        <v>8124.2507122507113</v>
      </c>
      <c r="O98" s="402">
        <v>3636.4823208926869</v>
      </c>
      <c r="P98" s="403">
        <v>0.44760833333333327</v>
      </c>
      <c r="Q98" s="124" t="s">
        <v>514</v>
      </c>
      <c r="R98" s="124">
        <v>12</v>
      </c>
      <c r="S98" t="s">
        <v>373</v>
      </c>
      <c r="T98" t="s">
        <v>2122</v>
      </c>
    </row>
    <row r="99" spans="1:20" x14ac:dyDescent="0.3">
      <c r="A99" t="s">
        <v>1233</v>
      </c>
      <c r="B99">
        <v>332860</v>
      </c>
      <c r="C99" s="125">
        <v>106</v>
      </c>
      <c r="D99" t="s">
        <v>374</v>
      </c>
      <c r="E99" t="s">
        <v>407</v>
      </c>
      <c r="F99" s="21" t="s">
        <v>995</v>
      </c>
      <c r="G99" t="s">
        <v>4</v>
      </c>
      <c r="H99" s="321">
        <v>5085.6123300866948</v>
      </c>
      <c r="I99" s="402">
        <v>2131.9734489778443</v>
      </c>
      <c r="J99" s="403">
        <v>0.41921666666666663</v>
      </c>
      <c r="K99" s="402">
        <v>657354.39301310049</v>
      </c>
      <c r="L99" s="402">
        <v>275573.91745764186</v>
      </c>
      <c r="M99" s="403">
        <v>0.41921666666666663</v>
      </c>
      <c r="N99" s="402">
        <v>18536.531289910599</v>
      </c>
      <c r="O99" s="402">
        <v>7770.8228589186874</v>
      </c>
      <c r="P99" s="403">
        <v>0.41921666666666663</v>
      </c>
      <c r="Q99" s="124" t="s">
        <v>514</v>
      </c>
      <c r="R99" s="124">
        <v>12</v>
      </c>
      <c r="S99" t="s">
        <v>407</v>
      </c>
      <c r="T99" t="s">
        <v>2122</v>
      </c>
    </row>
    <row r="100" spans="1:20" x14ac:dyDescent="0.3">
      <c r="A100" t="s">
        <v>1235</v>
      </c>
      <c r="B100">
        <v>332880</v>
      </c>
      <c r="C100" s="125">
        <v>663</v>
      </c>
      <c r="D100" t="s">
        <v>377</v>
      </c>
      <c r="E100" t="s">
        <v>378</v>
      </c>
      <c r="F100" s="21" t="s">
        <v>1006</v>
      </c>
      <c r="G100" t="s">
        <v>14</v>
      </c>
      <c r="H100" s="321">
        <v>1630.1125</v>
      </c>
      <c r="I100" s="402">
        <v>1467.1012499999999</v>
      </c>
      <c r="J100" s="403">
        <v>0.9</v>
      </c>
      <c r="K100" s="402">
        <v>6129.7777777777783</v>
      </c>
      <c r="L100" s="402">
        <v>5516.8</v>
      </c>
      <c r="M100" s="403">
        <v>0.9</v>
      </c>
      <c r="N100" s="402">
        <v>8323.25</v>
      </c>
      <c r="O100" s="402">
        <v>7490.9250000000002</v>
      </c>
      <c r="P100" s="403">
        <v>0.9</v>
      </c>
      <c r="Q100" s="124" t="s">
        <v>514</v>
      </c>
      <c r="R100" s="124">
        <v>6</v>
      </c>
      <c r="S100" t="s">
        <v>378</v>
      </c>
      <c r="T100" t="s">
        <v>2122</v>
      </c>
    </row>
    <row r="101" spans="1:20" x14ac:dyDescent="0.3">
      <c r="A101" t="s">
        <v>1203</v>
      </c>
      <c r="B101">
        <v>332410</v>
      </c>
      <c r="C101" s="125">
        <v>254</v>
      </c>
      <c r="D101" t="s">
        <v>302</v>
      </c>
      <c r="E101" t="s">
        <v>309</v>
      </c>
      <c r="F101" s="21" t="s">
        <v>916</v>
      </c>
      <c r="G101" t="s">
        <v>10</v>
      </c>
      <c r="H101" s="321">
        <v>9275.7821782178216</v>
      </c>
      <c r="I101" s="402">
        <v>1391.3673267326728</v>
      </c>
      <c r="J101" s="403">
        <v>0.14999999999999997</v>
      </c>
      <c r="K101" s="402">
        <v>1495871.6666666667</v>
      </c>
      <c r="L101" s="402">
        <v>224380.74999999991</v>
      </c>
      <c r="M101" s="403">
        <v>0.14999999999999997</v>
      </c>
      <c r="N101" s="402">
        <v>2002.5882352941173</v>
      </c>
      <c r="O101" s="402">
        <v>300.38823529411758</v>
      </c>
      <c r="P101" s="403">
        <v>0.14999999999999997</v>
      </c>
      <c r="Q101" s="124" t="s">
        <v>514</v>
      </c>
      <c r="R101" s="124">
        <v>12</v>
      </c>
      <c r="S101" t="s">
        <v>309</v>
      </c>
      <c r="T101" t="s">
        <v>2122</v>
      </c>
    </row>
    <row r="102" spans="1:20" x14ac:dyDescent="0.3">
      <c r="A102" t="s">
        <v>1125</v>
      </c>
      <c r="B102">
        <v>331730</v>
      </c>
      <c r="C102" s="125">
        <v>169</v>
      </c>
      <c r="D102" t="s">
        <v>102</v>
      </c>
      <c r="E102" t="s">
        <v>152</v>
      </c>
      <c r="F102" s="21" t="s">
        <v>699</v>
      </c>
      <c r="G102" t="s">
        <v>5</v>
      </c>
      <c r="H102" s="321">
        <v>5013.9825327510916</v>
      </c>
      <c r="I102" s="402">
        <v>2808.1227006550212</v>
      </c>
      <c r="J102" s="403">
        <v>0.56005833333333321</v>
      </c>
      <c r="K102" s="402">
        <v>8912.8000000000011</v>
      </c>
      <c r="L102" s="402">
        <v>4991.6879133333323</v>
      </c>
      <c r="M102" s="403">
        <v>0.56005833333333321</v>
      </c>
      <c r="N102" s="402">
        <v>14824.425249169433</v>
      </c>
      <c r="O102" s="402">
        <v>8302.5428976744151</v>
      </c>
      <c r="P102" s="403">
        <v>0.56005833333333321</v>
      </c>
      <c r="Q102" s="124" t="s">
        <v>514</v>
      </c>
      <c r="R102" s="124">
        <v>12</v>
      </c>
      <c r="S102" t="s">
        <v>152</v>
      </c>
      <c r="T102" t="s">
        <v>2122</v>
      </c>
    </row>
    <row r="103" spans="1:20" x14ac:dyDescent="0.3">
      <c r="A103" t="s">
        <v>1067</v>
      </c>
      <c r="B103">
        <v>331230</v>
      </c>
      <c r="C103" s="125">
        <v>2</v>
      </c>
      <c r="D103" t="s">
        <v>79</v>
      </c>
      <c r="E103" t="s">
        <v>101</v>
      </c>
      <c r="F103" s="21" t="s">
        <v>601</v>
      </c>
      <c r="G103" t="s">
        <v>13</v>
      </c>
      <c r="H103" s="321">
        <v>3657.15014720314</v>
      </c>
      <c r="I103" s="402">
        <v>1074.4707132482824</v>
      </c>
      <c r="J103" s="403">
        <v>0.29379999999999995</v>
      </c>
      <c r="K103" s="402">
        <v>46078.079999999994</v>
      </c>
      <c r="L103" s="402">
        <v>13537.739903999995</v>
      </c>
      <c r="M103" s="403">
        <v>0.29379999999999995</v>
      </c>
      <c r="N103" s="402">
        <v>1526.4642857142856</v>
      </c>
      <c r="O103" s="402">
        <v>448.47520714285707</v>
      </c>
      <c r="P103" s="403">
        <v>0.29379999999999995</v>
      </c>
      <c r="Q103" s="124" t="s">
        <v>514</v>
      </c>
      <c r="R103" s="124">
        <v>12</v>
      </c>
      <c r="S103" t="s">
        <v>101</v>
      </c>
      <c r="T103" t="s">
        <v>2122</v>
      </c>
    </row>
    <row r="104" spans="1:20" x14ac:dyDescent="0.3">
      <c r="A104" t="s">
        <v>1197</v>
      </c>
      <c r="B104">
        <v>332350</v>
      </c>
      <c r="C104" s="125">
        <v>254</v>
      </c>
      <c r="D104" t="s">
        <v>302</v>
      </c>
      <c r="E104" t="s">
        <v>303</v>
      </c>
      <c r="F104" s="21" t="s">
        <v>904</v>
      </c>
      <c r="G104" t="s">
        <v>10</v>
      </c>
      <c r="H104" s="321">
        <v>7603.0301057770539</v>
      </c>
      <c r="I104" s="402">
        <v>1140.454515866558</v>
      </c>
      <c r="J104" s="403">
        <v>0.14999999999999997</v>
      </c>
      <c r="K104" s="402">
        <v>1411351</v>
      </c>
      <c r="L104" s="402">
        <v>211702.64999999997</v>
      </c>
      <c r="M104" s="403">
        <v>0.14999999999999997</v>
      </c>
      <c r="N104" s="402">
        <v>1360.4130127298445</v>
      </c>
      <c r="O104" s="402">
        <v>204.06195190947662</v>
      </c>
      <c r="P104" s="403">
        <v>0.14999999999999997</v>
      </c>
      <c r="Q104" s="124" t="s">
        <v>514</v>
      </c>
      <c r="R104" s="124">
        <v>12</v>
      </c>
      <c r="S104" t="s">
        <v>303</v>
      </c>
      <c r="T104" t="s">
        <v>2122</v>
      </c>
    </row>
    <row r="105" spans="1:20" x14ac:dyDescent="0.3">
      <c r="A105" t="s">
        <v>1236</v>
      </c>
      <c r="B105">
        <v>332890</v>
      </c>
      <c r="C105" s="125">
        <v>409</v>
      </c>
      <c r="D105" t="s">
        <v>379</v>
      </c>
      <c r="E105" t="s">
        <v>380</v>
      </c>
      <c r="F105" s="21" t="s">
        <v>1245</v>
      </c>
      <c r="G105" t="s">
        <v>5</v>
      </c>
      <c r="H105" s="321">
        <v>4064.7970479704795</v>
      </c>
      <c r="I105" s="402">
        <v>2235.6383763837634</v>
      </c>
      <c r="J105" s="403">
        <v>0.54999999999999993</v>
      </c>
      <c r="K105" s="402">
        <v>41821.75</v>
      </c>
      <c r="L105" s="402">
        <v>23001.962499999998</v>
      </c>
      <c r="M105" s="403">
        <v>0.54999999999999993</v>
      </c>
      <c r="N105" s="402">
        <v>4918.9217391304346</v>
      </c>
      <c r="O105" s="402">
        <v>2705.4069565217387</v>
      </c>
      <c r="P105" s="403">
        <v>0.54999999999999993</v>
      </c>
      <c r="Q105" s="124" t="s">
        <v>514</v>
      </c>
      <c r="R105" s="124">
        <v>12</v>
      </c>
      <c r="S105" t="s">
        <v>380</v>
      </c>
      <c r="T105" t="s">
        <v>2122</v>
      </c>
    </row>
    <row r="106" spans="1:20" x14ac:dyDescent="0.3">
      <c r="A106" t="s">
        <v>1126</v>
      </c>
      <c r="B106">
        <v>332900</v>
      </c>
      <c r="C106" s="125">
        <v>53</v>
      </c>
      <c r="D106" t="s">
        <v>102</v>
      </c>
      <c r="E106" t="s">
        <v>383</v>
      </c>
      <c r="F106" s="21" t="s">
        <v>667</v>
      </c>
      <c r="G106" t="s">
        <v>13</v>
      </c>
      <c r="H106" s="321">
        <v>5165.1257557436511</v>
      </c>
      <c r="I106" s="402">
        <v>2031.9174295949215</v>
      </c>
      <c r="J106" s="403">
        <v>0.39339166666666664</v>
      </c>
      <c r="K106" s="402">
        <v>82575.660377358494</v>
      </c>
      <c r="L106" s="402">
        <v>32484.576661949683</v>
      </c>
      <c r="M106" s="403">
        <v>0.39339166666666664</v>
      </c>
      <c r="N106" s="402">
        <v>13083.349950149552</v>
      </c>
      <c r="O106" s="402">
        <v>5146.8808424725821</v>
      </c>
      <c r="P106" s="403">
        <v>0.39339166666666664</v>
      </c>
      <c r="Q106" s="124" t="s">
        <v>514</v>
      </c>
      <c r="R106" s="124">
        <v>12</v>
      </c>
      <c r="S106" t="s">
        <v>383</v>
      </c>
      <c r="T106" t="s">
        <v>2122</v>
      </c>
    </row>
    <row r="107" spans="1:20" x14ac:dyDescent="0.3">
      <c r="A107" t="s">
        <v>1146</v>
      </c>
      <c r="B107">
        <v>0</v>
      </c>
      <c r="C107" s="125">
        <v>10</v>
      </c>
      <c r="D107" t="s">
        <v>749</v>
      </c>
      <c r="E107" t="s">
        <v>199</v>
      </c>
      <c r="F107" s="21" t="s">
        <v>751</v>
      </c>
      <c r="G107" t="s">
        <v>7</v>
      </c>
      <c r="H107" s="322">
        <v>5164.5569620253164</v>
      </c>
      <c r="I107" s="402">
        <v>1742.9406037000974</v>
      </c>
      <c r="J107" s="403">
        <v>0.33748114630467574</v>
      </c>
      <c r="K107" s="402">
        <v>78828.375286041191</v>
      </c>
      <c r="L107" s="402">
        <v>22348.970251716244</v>
      </c>
      <c r="M107" s="403">
        <v>0.28351428239665583</v>
      </c>
      <c r="N107" s="402">
        <v>0</v>
      </c>
      <c r="O107" s="402">
        <v>0</v>
      </c>
      <c r="P107" s="403"/>
      <c r="Q107" s="124" t="s">
        <v>2176</v>
      </c>
      <c r="R107" s="124">
        <v>0</v>
      </c>
      <c r="S107" t="s">
        <v>505</v>
      </c>
      <c r="T107" t="s">
        <v>2127</v>
      </c>
    </row>
    <row r="108" spans="1:20" x14ac:dyDescent="0.3">
      <c r="A108" t="s">
        <v>1217</v>
      </c>
      <c r="B108">
        <v>0</v>
      </c>
      <c r="C108" s="125">
        <v>100</v>
      </c>
      <c r="D108" t="s">
        <v>341</v>
      </c>
      <c r="E108" t="s">
        <v>342</v>
      </c>
      <c r="F108" s="21" t="s">
        <v>947</v>
      </c>
      <c r="G108" t="s">
        <v>13</v>
      </c>
      <c r="H108" s="322">
        <v>0</v>
      </c>
      <c r="I108" s="402">
        <v>0</v>
      </c>
      <c r="J108" s="404">
        <v>0.18118569550831709</v>
      </c>
      <c r="K108" s="402">
        <v>0</v>
      </c>
      <c r="L108" s="402">
        <v>0</v>
      </c>
      <c r="M108" s="404">
        <v>0.15939849624060151</v>
      </c>
      <c r="N108" s="402">
        <v>0</v>
      </c>
      <c r="O108" s="402">
        <v>0</v>
      </c>
      <c r="P108" s="404">
        <v>0</v>
      </c>
      <c r="Q108" s="124" t="s">
        <v>2100</v>
      </c>
      <c r="R108" s="124">
        <v>0</v>
      </c>
      <c r="S108" t="s">
        <v>342</v>
      </c>
      <c r="T108" t="s">
        <v>2127</v>
      </c>
    </row>
    <row r="109" spans="1:20" x14ac:dyDescent="0.3">
      <c r="A109" t="s">
        <v>1133</v>
      </c>
      <c r="B109">
        <v>0</v>
      </c>
      <c r="C109" s="125">
        <v>214</v>
      </c>
      <c r="D109" t="s">
        <v>168</v>
      </c>
      <c r="E109" t="s">
        <v>717</v>
      </c>
      <c r="F109" s="21" t="s">
        <v>718</v>
      </c>
      <c r="G109" t="s">
        <v>10</v>
      </c>
      <c r="H109" s="321">
        <v>7415.5759162303666</v>
      </c>
      <c r="I109" s="402">
        <v>1397.8403141361257</v>
      </c>
      <c r="J109" s="403">
        <v>0.18850057364751568</v>
      </c>
      <c r="K109" s="402">
        <v>71146.245059288529</v>
      </c>
      <c r="L109" s="402">
        <v>9790.3162055335961</v>
      </c>
      <c r="M109" s="403">
        <v>0.13760833333333333</v>
      </c>
      <c r="N109" s="402">
        <v>0</v>
      </c>
      <c r="O109" s="402">
        <v>0</v>
      </c>
      <c r="P109" s="403">
        <v>0</v>
      </c>
      <c r="Q109" s="124" t="s">
        <v>2225</v>
      </c>
      <c r="R109" s="124">
        <v>0</v>
      </c>
      <c r="S109" t="s">
        <v>717</v>
      </c>
    </row>
    <row r="110" spans="1:20" x14ac:dyDescent="0.3">
      <c r="A110" t="s">
        <v>1208</v>
      </c>
      <c r="B110">
        <v>0</v>
      </c>
      <c r="C110" s="125">
        <v>212</v>
      </c>
      <c r="D110" t="s">
        <v>1251</v>
      </c>
      <c r="E110" t="s">
        <v>322</v>
      </c>
      <c r="F110" s="21" t="s">
        <v>825</v>
      </c>
      <c r="G110" t="s">
        <v>13</v>
      </c>
      <c r="H110" s="322">
        <v>16572.433192686356</v>
      </c>
      <c r="I110" s="402">
        <v>1648.3825597749649</v>
      </c>
      <c r="J110" s="404">
        <v>9.9465331409657978E-2</v>
      </c>
      <c r="K110" s="402">
        <v>37414.575866188767</v>
      </c>
      <c r="L110" s="402">
        <v>4020.3106332138595</v>
      </c>
      <c r="M110" s="404">
        <v>0.10745305913909822</v>
      </c>
      <c r="N110" s="402">
        <v>0</v>
      </c>
      <c r="O110" s="402">
        <v>0</v>
      </c>
      <c r="P110" s="404">
        <v>0</v>
      </c>
      <c r="Q110" s="124" t="s">
        <v>2100</v>
      </c>
      <c r="R110" s="124">
        <v>0</v>
      </c>
      <c r="S110" t="s">
        <v>322</v>
      </c>
      <c r="T110" t="s">
        <v>2127</v>
      </c>
    </row>
    <row r="111" spans="1:20" x14ac:dyDescent="0.3">
      <c r="A111" t="s">
        <v>1163</v>
      </c>
      <c r="B111">
        <v>332650</v>
      </c>
      <c r="C111" s="125">
        <v>240</v>
      </c>
      <c r="D111" t="s">
        <v>239</v>
      </c>
      <c r="E111" t="s">
        <v>240</v>
      </c>
      <c r="F111" s="21" t="s">
        <v>816</v>
      </c>
      <c r="G111" t="s">
        <v>13</v>
      </c>
      <c r="H111" s="321">
        <v>4091.3793980500213</v>
      </c>
      <c r="I111" s="402">
        <v>2558.714580712166</v>
      </c>
      <c r="J111" s="403">
        <v>0.62539166666666668</v>
      </c>
      <c r="K111" s="402">
        <v>73257.852631578935</v>
      </c>
      <c r="L111" s="402">
        <v>45814.850553684206</v>
      </c>
      <c r="M111" s="403">
        <v>0.62539166666666668</v>
      </c>
      <c r="N111" s="402">
        <v>6856.1268292682917</v>
      </c>
      <c r="O111" s="402">
        <v>4287.7645846341466</v>
      </c>
      <c r="P111" s="403">
        <v>0.62539166666666668</v>
      </c>
      <c r="Q111" s="124" t="s">
        <v>514</v>
      </c>
      <c r="R111" s="124">
        <v>12</v>
      </c>
      <c r="S111" t="s">
        <v>240</v>
      </c>
      <c r="T111" t="s">
        <v>2122</v>
      </c>
    </row>
    <row r="112" spans="1:20" x14ac:dyDescent="0.3">
      <c r="A112" t="s">
        <v>1237</v>
      </c>
      <c r="B112">
        <v>0</v>
      </c>
      <c r="C112" s="125">
        <v>111</v>
      </c>
      <c r="D112" t="s">
        <v>1253</v>
      </c>
      <c r="E112" t="s">
        <v>382</v>
      </c>
      <c r="F112" s="21" t="s">
        <v>825</v>
      </c>
      <c r="G112" t="s">
        <v>13</v>
      </c>
      <c r="H112" s="321"/>
      <c r="I112" s="402"/>
      <c r="J112" s="403"/>
      <c r="K112" s="402"/>
      <c r="L112" s="402"/>
      <c r="M112" s="403"/>
      <c r="N112" s="402"/>
      <c r="O112" s="402"/>
      <c r="P112" s="403"/>
      <c r="Q112" s="124" t="s">
        <v>2100</v>
      </c>
      <c r="R112" s="124">
        <v>0</v>
      </c>
      <c r="S112" t="s">
        <v>382</v>
      </c>
      <c r="T112" t="s">
        <v>2126</v>
      </c>
    </row>
    <row r="113" spans="1:20" x14ac:dyDescent="0.3">
      <c r="A113" t="s">
        <v>1129</v>
      </c>
      <c r="B113">
        <v>331760</v>
      </c>
      <c r="C113" s="125">
        <v>5</v>
      </c>
      <c r="D113" t="s">
        <v>158</v>
      </c>
      <c r="E113" t="s">
        <v>159</v>
      </c>
      <c r="F113" s="21" t="s">
        <v>707</v>
      </c>
      <c r="G113" t="s">
        <v>9</v>
      </c>
      <c r="H113" s="321">
        <v>5425.9797395079595</v>
      </c>
      <c r="I113" s="402">
        <v>3785.2086827785824</v>
      </c>
      <c r="J113" s="403">
        <v>0.6976083333333335</v>
      </c>
      <c r="K113" s="402">
        <v>173962.8</v>
      </c>
      <c r="L113" s="402">
        <v>121357.89897000002</v>
      </c>
      <c r="M113" s="403">
        <v>0.6976083333333335</v>
      </c>
      <c r="N113" s="402">
        <v>13209.233333333335</v>
      </c>
      <c r="O113" s="402">
        <v>9214.8712502777817</v>
      </c>
      <c r="P113" s="403">
        <v>0.6976083333333335</v>
      </c>
      <c r="Q113" s="124" t="s">
        <v>514</v>
      </c>
      <c r="R113" s="124">
        <v>12</v>
      </c>
      <c r="S113" t="s">
        <v>159</v>
      </c>
      <c r="T113" t="s">
        <v>2122</v>
      </c>
    </row>
    <row r="114" spans="1:20" x14ac:dyDescent="0.3">
      <c r="A114" t="s">
        <v>1070</v>
      </c>
      <c r="B114">
        <v>331260</v>
      </c>
      <c r="C114" s="125">
        <v>169</v>
      </c>
      <c r="D114" t="s">
        <v>102</v>
      </c>
      <c r="E114" t="s">
        <v>105</v>
      </c>
      <c r="F114" s="21" t="s">
        <v>669</v>
      </c>
      <c r="G114" t="s">
        <v>14</v>
      </c>
      <c r="H114" s="321">
        <v>3778.181818181818</v>
      </c>
      <c r="I114" s="402">
        <v>2149.6909999999993</v>
      </c>
      <c r="J114" s="403">
        <v>0.5689749999999999</v>
      </c>
      <c r="K114" s="402">
        <v>0</v>
      </c>
      <c r="L114" s="402">
        <v>0</v>
      </c>
      <c r="M114" s="403" t="e">
        <v>#DIV/0!</v>
      </c>
      <c r="N114" s="402">
        <v>12104.277777777777</v>
      </c>
      <c r="O114" s="402">
        <v>6887.0314486111101</v>
      </c>
      <c r="P114" s="403">
        <v>0.5689749999999999</v>
      </c>
      <c r="Q114" s="124" t="s">
        <v>514</v>
      </c>
      <c r="R114" s="124">
        <v>12</v>
      </c>
      <c r="S114" t="s">
        <v>105</v>
      </c>
      <c r="T114" t="s">
        <v>2122</v>
      </c>
    </row>
    <row r="115" spans="1:20" x14ac:dyDescent="0.3">
      <c r="A115" t="s">
        <v>1130</v>
      </c>
      <c r="B115">
        <v>331770</v>
      </c>
      <c r="C115" s="125">
        <v>747</v>
      </c>
      <c r="D115" t="s">
        <v>160</v>
      </c>
      <c r="E115" t="s">
        <v>161</v>
      </c>
      <c r="F115" s="21" t="s">
        <v>709</v>
      </c>
      <c r="G115" t="s">
        <v>14</v>
      </c>
      <c r="H115" s="321">
        <v>2135.5140845070423</v>
      </c>
      <c r="I115" s="402">
        <v>2135.5140845070423</v>
      </c>
      <c r="J115" s="403">
        <v>1</v>
      </c>
      <c r="K115" s="402">
        <v>26120.400000000001</v>
      </c>
      <c r="L115" s="402">
        <v>26120.400000000001</v>
      </c>
      <c r="M115" s="403">
        <v>1</v>
      </c>
      <c r="N115" s="402">
        <v>4294.6725663716816</v>
      </c>
      <c r="O115" s="402">
        <v>4294.6725663716816</v>
      </c>
      <c r="P115" s="403">
        <v>1</v>
      </c>
      <c r="Q115" s="124" t="s">
        <v>514</v>
      </c>
      <c r="R115" s="124">
        <v>9</v>
      </c>
      <c r="S115" t="s">
        <v>161</v>
      </c>
      <c r="T115" t="s">
        <v>2122</v>
      </c>
    </row>
    <row r="116" spans="1:20" x14ac:dyDescent="0.3">
      <c r="A116" t="s">
        <v>1131</v>
      </c>
      <c r="B116">
        <v>331750</v>
      </c>
      <c r="C116" s="125">
        <v>291</v>
      </c>
      <c r="D116" t="s">
        <v>1634</v>
      </c>
      <c r="E116" t="s">
        <v>163</v>
      </c>
      <c r="F116" s="21" t="s">
        <v>711</v>
      </c>
      <c r="G116" t="s">
        <v>4</v>
      </c>
      <c r="H116" s="321">
        <v>3176.322580645161</v>
      </c>
      <c r="I116" s="402">
        <v>1985.2304885630494</v>
      </c>
      <c r="J116" s="403">
        <v>0.62500909090909085</v>
      </c>
      <c r="K116" s="402">
        <v>8530.2911392405058</v>
      </c>
      <c r="L116" s="402">
        <v>5331.5095101265815</v>
      </c>
      <c r="M116" s="403">
        <v>0.62500909090909085</v>
      </c>
      <c r="N116" s="402">
        <v>4056.7319587628867</v>
      </c>
      <c r="O116" s="402">
        <v>2535.4943536082469</v>
      </c>
      <c r="P116" s="403">
        <v>0.62500909090909085</v>
      </c>
      <c r="Q116" s="124" t="s">
        <v>514</v>
      </c>
      <c r="R116" s="124">
        <v>11</v>
      </c>
      <c r="S116" t="s">
        <v>163</v>
      </c>
      <c r="T116" t="s">
        <v>2122</v>
      </c>
    </row>
    <row r="117" spans="1:20" x14ac:dyDescent="0.3">
      <c r="A117" t="s">
        <v>1132</v>
      </c>
      <c r="B117">
        <v>331780</v>
      </c>
      <c r="C117" s="125">
        <v>337</v>
      </c>
      <c r="D117" t="s">
        <v>164</v>
      </c>
      <c r="E117" t="s">
        <v>165</v>
      </c>
      <c r="F117" s="21" t="s">
        <v>713</v>
      </c>
      <c r="G117" t="s">
        <v>9</v>
      </c>
      <c r="H117" s="321">
        <v>5846.3891402714935</v>
      </c>
      <c r="I117" s="402">
        <v>3858.616832579185</v>
      </c>
      <c r="J117" s="403">
        <v>0.65999999999999992</v>
      </c>
      <c r="K117" s="402">
        <v>51794.375</v>
      </c>
      <c r="L117" s="402">
        <v>34184.287500000006</v>
      </c>
      <c r="M117" s="403">
        <v>0.66</v>
      </c>
      <c r="N117" s="402">
        <v>9603.9259259259288</v>
      </c>
      <c r="O117" s="402">
        <v>6338.5911111111127</v>
      </c>
      <c r="P117" s="403">
        <v>0.66</v>
      </c>
      <c r="Q117" s="124" t="s">
        <v>514</v>
      </c>
      <c r="R117" s="124">
        <v>12</v>
      </c>
      <c r="S117" t="s">
        <v>165</v>
      </c>
      <c r="T117" t="s">
        <v>2122</v>
      </c>
    </row>
    <row r="118" spans="1:20" x14ac:dyDescent="0.3">
      <c r="A118" t="s">
        <v>1198</v>
      </c>
      <c r="B118">
        <v>332360</v>
      </c>
      <c r="C118" s="125">
        <v>254</v>
      </c>
      <c r="D118" t="s">
        <v>302</v>
      </c>
      <c r="E118" t="s">
        <v>304</v>
      </c>
      <c r="F118" s="21" t="s">
        <v>906</v>
      </c>
      <c r="G118" t="s">
        <v>10</v>
      </c>
      <c r="H118" s="321">
        <v>11315.775539568345</v>
      </c>
      <c r="I118" s="402">
        <v>1697.3663309352514</v>
      </c>
      <c r="J118" s="403">
        <v>0.14999999999999997</v>
      </c>
      <c r="K118" s="402">
        <v>1263070.3636363638</v>
      </c>
      <c r="L118" s="402">
        <v>189460.55454545451</v>
      </c>
      <c r="M118" s="403">
        <v>0.14999999999999997</v>
      </c>
      <c r="N118" s="402">
        <v>1233.0216450216449</v>
      </c>
      <c r="O118" s="402">
        <v>184.9532467532467</v>
      </c>
      <c r="P118" s="403">
        <v>0.14999999999999997</v>
      </c>
      <c r="Q118" s="124" t="s">
        <v>514</v>
      </c>
      <c r="R118" s="124">
        <v>12</v>
      </c>
      <c r="S118" t="s">
        <v>304</v>
      </c>
      <c r="T118" t="s">
        <v>2122</v>
      </c>
    </row>
    <row r="119" spans="1:20" x14ac:dyDescent="0.3">
      <c r="A119" t="s">
        <v>1134</v>
      </c>
      <c r="B119">
        <v>331790</v>
      </c>
      <c r="C119" s="125">
        <v>420</v>
      </c>
      <c r="D119" t="s">
        <v>170</v>
      </c>
      <c r="E119" t="s">
        <v>171</v>
      </c>
      <c r="F119" s="21" t="s">
        <v>720</v>
      </c>
      <c r="G119" t="s">
        <v>14</v>
      </c>
      <c r="H119" s="321">
        <v>2871.4545454545455</v>
      </c>
      <c r="I119" s="402">
        <v>2584.3090909090915</v>
      </c>
      <c r="J119" s="403">
        <v>0.90000000000000024</v>
      </c>
      <c r="K119" s="402">
        <v>34435.333333333336</v>
      </c>
      <c r="L119" s="402">
        <v>30991.80000000001</v>
      </c>
      <c r="M119" s="403">
        <v>0.90000000000000024</v>
      </c>
      <c r="N119" s="402">
        <v>8654.2727272727279</v>
      </c>
      <c r="O119" s="402">
        <v>7788.8454545454579</v>
      </c>
      <c r="P119" s="403">
        <v>0.90000000000000024</v>
      </c>
      <c r="Q119" s="124" t="s">
        <v>514</v>
      </c>
      <c r="R119" s="124">
        <v>12</v>
      </c>
      <c r="S119" t="s">
        <v>171</v>
      </c>
      <c r="T119" t="s">
        <v>2122</v>
      </c>
    </row>
    <row r="120" spans="1:20" x14ac:dyDescent="0.3">
      <c r="A120" t="s">
        <v>1071</v>
      </c>
      <c r="B120">
        <v>331800</v>
      </c>
      <c r="C120" s="125">
        <v>43</v>
      </c>
      <c r="D120" t="s">
        <v>1254</v>
      </c>
      <c r="E120" t="s">
        <v>172</v>
      </c>
      <c r="F120" s="21" t="s">
        <v>607</v>
      </c>
      <c r="G120" t="s">
        <v>9</v>
      </c>
      <c r="H120" s="321">
        <v>6103.2813618338323</v>
      </c>
      <c r="I120" s="402">
        <v>1945.0140486604123</v>
      </c>
      <c r="J120" s="403">
        <v>0.31868333333333343</v>
      </c>
      <c r="K120" s="402">
        <v>353028.11450381682</v>
      </c>
      <c r="L120" s="402">
        <v>112504.17629045805</v>
      </c>
      <c r="M120" s="403">
        <v>0.31868333333333343</v>
      </c>
      <c r="N120" s="402">
        <v>14075.66015083885</v>
      </c>
      <c r="O120" s="402">
        <v>4485.6782957364958</v>
      </c>
      <c r="P120" s="403">
        <v>0.31868333333333349</v>
      </c>
      <c r="Q120" s="124" t="s">
        <v>514</v>
      </c>
      <c r="R120" s="124">
        <v>12</v>
      </c>
      <c r="S120" t="s">
        <v>1072</v>
      </c>
      <c r="T120" t="s">
        <v>2122</v>
      </c>
    </row>
    <row r="121" spans="1:20" x14ac:dyDescent="0.3">
      <c r="A121" t="s">
        <v>1043</v>
      </c>
      <c r="B121">
        <v>331060</v>
      </c>
      <c r="C121" s="125">
        <v>2</v>
      </c>
      <c r="D121" t="s">
        <v>79</v>
      </c>
      <c r="E121" t="s">
        <v>81</v>
      </c>
      <c r="F121" s="21" t="s">
        <v>593</v>
      </c>
      <c r="G121" t="s">
        <v>14</v>
      </c>
      <c r="H121" s="321">
        <v>3158.6907216494842</v>
      </c>
      <c r="I121" s="402">
        <v>2350.5660229381438</v>
      </c>
      <c r="J121" s="403">
        <v>0.74415833333333326</v>
      </c>
      <c r="K121" s="402">
        <v>12733.285714285714</v>
      </c>
      <c r="L121" s="402">
        <v>9475.5806749999992</v>
      </c>
      <c r="M121" s="403">
        <v>0.74415833333333337</v>
      </c>
      <c r="N121" s="402">
        <v>9707.243553008595</v>
      </c>
      <c r="O121" s="402">
        <v>7223.7261836676216</v>
      </c>
      <c r="P121" s="403">
        <v>0.74415833333333337</v>
      </c>
      <c r="Q121" s="124" t="s">
        <v>514</v>
      </c>
      <c r="R121" s="124">
        <v>12</v>
      </c>
      <c r="S121" t="s">
        <v>594</v>
      </c>
      <c r="T121" t="s">
        <v>2122</v>
      </c>
    </row>
    <row r="122" spans="1:20" x14ac:dyDescent="0.3">
      <c r="A122" t="s">
        <v>1143</v>
      </c>
      <c r="B122">
        <v>0</v>
      </c>
      <c r="C122" s="125">
        <v>8</v>
      </c>
      <c r="D122" t="s">
        <v>188</v>
      </c>
      <c r="E122" t="s">
        <v>156</v>
      </c>
      <c r="F122" s="21" t="s">
        <v>561</v>
      </c>
      <c r="G122" t="s">
        <v>12</v>
      </c>
      <c r="H122" s="321">
        <v>6355.2920463960236</v>
      </c>
      <c r="I122" s="402">
        <v>1309.3227009113505</v>
      </c>
      <c r="J122" s="403">
        <v>0.20602085495879688</v>
      </c>
      <c r="K122" s="402">
        <v>77030.187284376545</v>
      </c>
      <c r="L122" s="402">
        <v>12531.437900443567</v>
      </c>
      <c r="M122" s="403">
        <v>0.16268216840990629</v>
      </c>
      <c r="N122" s="402">
        <v>8416142.8571428563</v>
      </c>
      <c r="O122" s="402">
        <v>1158400</v>
      </c>
      <c r="P122" s="403">
        <v>0.13764024918099571</v>
      </c>
      <c r="Q122" s="124" t="s">
        <v>1038</v>
      </c>
      <c r="R122" s="124">
        <v>0</v>
      </c>
      <c r="S122" t="s">
        <v>503</v>
      </c>
      <c r="T122" t="s">
        <v>472</v>
      </c>
    </row>
    <row r="123" spans="1:20" x14ac:dyDescent="0.3">
      <c r="A123" t="s">
        <v>1135</v>
      </c>
      <c r="B123">
        <v>331810</v>
      </c>
      <c r="C123" s="125">
        <v>767</v>
      </c>
      <c r="D123" t="s">
        <v>722</v>
      </c>
      <c r="E123" t="s">
        <v>173</v>
      </c>
      <c r="F123" s="21" t="s">
        <v>723</v>
      </c>
      <c r="G123" t="s">
        <v>14</v>
      </c>
      <c r="H123" s="321">
        <v>1843.7183098591549</v>
      </c>
      <c r="I123" s="402">
        <v>2120.276056338028</v>
      </c>
      <c r="J123" s="403">
        <v>1.1500000000000001</v>
      </c>
      <c r="K123" s="402">
        <v>13701.818181818184</v>
      </c>
      <c r="L123" s="402">
        <v>15757.090909090912</v>
      </c>
      <c r="M123" s="403">
        <v>1.1500000000000001</v>
      </c>
      <c r="N123" s="402">
        <v>3806.4</v>
      </c>
      <c r="O123" s="402">
        <v>4377.3600000000006</v>
      </c>
      <c r="P123" s="403">
        <v>1.1500000000000001</v>
      </c>
      <c r="Q123" s="124" t="s">
        <v>514</v>
      </c>
      <c r="R123" s="124">
        <v>12</v>
      </c>
      <c r="S123" t="s">
        <v>173</v>
      </c>
      <c r="T123" t="s">
        <v>2122</v>
      </c>
    </row>
    <row r="124" spans="1:20" x14ac:dyDescent="0.3">
      <c r="A124" t="s">
        <v>1073</v>
      </c>
      <c r="B124">
        <v>331270</v>
      </c>
      <c r="C124" s="125">
        <v>169</v>
      </c>
      <c r="D124" t="s">
        <v>102</v>
      </c>
      <c r="E124" t="s">
        <v>106</v>
      </c>
      <c r="F124" s="21" t="s">
        <v>610</v>
      </c>
      <c r="G124" t="s">
        <v>5</v>
      </c>
      <c r="H124" s="321">
        <v>6383.8422535211275</v>
      </c>
      <c r="I124" s="402">
        <v>3366.7320071361496</v>
      </c>
      <c r="J124" s="403">
        <v>0.5273833333333332</v>
      </c>
      <c r="K124" s="402">
        <v>6198.375</v>
      </c>
      <c r="L124" s="402">
        <v>3268.9196687499993</v>
      </c>
      <c r="M124" s="403">
        <v>0.5273833333333332</v>
      </c>
      <c r="N124" s="402">
        <v>20262.608219178084</v>
      </c>
      <c r="O124" s="402">
        <v>10686.161864657532</v>
      </c>
      <c r="P124" s="403">
        <v>0.5273833333333332</v>
      </c>
      <c r="Q124" s="124" t="s">
        <v>514</v>
      </c>
      <c r="R124" s="124">
        <v>12</v>
      </c>
      <c r="S124" t="s">
        <v>106</v>
      </c>
      <c r="T124" t="s">
        <v>2122</v>
      </c>
    </row>
    <row r="125" spans="1:20" x14ac:dyDescent="0.3">
      <c r="A125" t="s">
        <v>1136</v>
      </c>
      <c r="B125">
        <v>331820</v>
      </c>
      <c r="C125" s="125">
        <v>432</v>
      </c>
      <c r="D125" t="s">
        <v>174</v>
      </c>
      <c r="E125" t="s">
        <v>175</v>
      </c>
      <c r="F125" s="21" t="s">
        <v>725</v>
      </c>
      <c r="G125" t="s">
        <v>11</v>
      </c>
      <c r="H125" s="321">
        <v>7544.0094339622638</v>
      </c>
      <c r="I125" s="402">
        <v>3636.5897476415093</v>
      </c>
      <c r="J125" s="403">
        <v>0.48205000000000003</v>
      </c>
      <c r="K125" s="402">
        <v>59379.166666666664</v>
      </c>
      <c r="L125" s="402">
        <v>28623.72729166667</v>
      </c>
      <c r="M125" s="403">
        <v>0.48205000000000003</v>
      </c>
      <c r="N125" s="402">
        <v>9711.6435643564364</v>
      </c>
      <c r="O125" s="402">
        <v>4681.4977801980203</v>
      </c>
      <c r="P125" s="403">
        <v>0.48205000000000003</v>
      </c>
      <c r="Q125" s="124" t="s">
        <v>514</v>
      </c>
      <c r="R125" s="124">
        <v>12</v>
      </c>
      <c r="S125" t="s">
        <v>175</v>
      </c>
      <c r="T125" t="s">
        <v>2122</v>
      </c>
    </row>
    <row r="126" spans="1:20" x14ac:dyDescent="0.3">
      <c r="A126" t="s">
        <v>1154</v>
      </c>
      <c r="B126">
        <v>331830</v>
      </c>
      <c r="C126" s="125">
        <v>341</v>
      </c>
      <c r="D126" t="s">
        <v>1651</v>
      </c>
      <c r="E126" t="s">
        <v>218</v>
      </c>
      <c r="F126" s="21" t="s">
        <v>786</v>
      </c>
      <c r="G126" t="s">
        <v>14</v>
      </c>
      <c r="H126" s="321">
        <v>2029.7892473118279</v>
      </c>
      <c r="I126" s="402">
        <v>1415.2028930465949</v>
      </c>
      <c r="J126" s="403">
        <v>0.69721666666666671</v>
      </c>
      <c r="K126" s="402">
        <v>70854</v>
      </c>
      <c r="L126" s="402">
        <v>49400.589700000004</v>
      </c>
      <c r="M126" s="403">
        <v>0.69721666666666671</v>
      </c>
      <c r="N126" s="402">
        <v>2579.3802816901411</v>
      </c>
      <c r="O126" s="402">
        <v>1798.3869220657277</v>
      </c>
      <c r="P126" s="403">
        <v>0.69721666666666671</v>
      </c>
      <c r="Q126" s="124" t="s">
        <v>514</v>
      </c>
      <c r="R126" s="124">
        <v>12</v>
      </c>
      <c r="S126" t="s">
        <v>218</v>
      </c>
      <c r="T126" t="s">
        <v>2122</v>
      </c>
    </row>
    <row r="127" spans="1:20" x14ac:dyDescent="0.3">
      <c r="A127" t="s">
        <v>1137</v>
      </c>
      <c r="B127">
        <v>331840</v>
      </c>
      <c r="C127" s="125">
        <v>682</v>
      </c>
      <c r="D127" t="s">
        <v>176</v>
      </c>
      <c r="E127" t="s">
        <v>177</v>
      </c>
      <c r="F127" s="21" t="s">
        <v>727</v>
      </c>
      <c r="G127" t="s">
        <v>14</v>
      </c>
      <c r="H127" s="321">
        <v>216.6</v>
      </c>
      <c r="I127" s="402">
        <v>205.76999999999998</v>
      </c>
      <c r="J127" s="403">
        <v>0.94999999999999984</v>
      </c>
      <c r="K127" s="402">
        <v>701</v>
      </c>
      <c r="L127" s="402">
        <v>665.94999999999993</v>
      </c>
      <c r="M127" s="403">
        <v>0.95</v>
      </c>
      <c r="N127" s="402">
        <v>2098.181818181818</v>
      </c>
      <c r="O127" s="402">
        <v>1993.272727272727</v>
      </c>
      <c r="P127" s="403">
        <v>0.95</v>
      </c>
      <c r="Q127" s="124" t="s">
        <v>514</v>
      </c>
      <c r="R127" s="124">
        <v>2</v>
      </c>
      <c r="S127" t="s">
        <v>177</v>
      </c>
      <c r="T127" t="s">
        <v>2122</v>
      </c>
    </row>
    <row r="128" spans="1:20" x14ac:dyDescent="0.3">
      <c r="A128" t="s">
        <v>1192</v>
      </c>
      <c r="B128">
        <v>332310</v>
      </c>
      <c r="C128" s="125">
        <v>365</v>
      </c>
      <c r="D128" t="s">
        <v>290</v>
      </c>
      <c r="E128" t="s">
        <v>291</v>
      </c>
      <c r="F128" s="21" t="s">
        <v>894</v>
      </c>
      <c r="G128" t="s">
        <v>9</v>
      </c>
      <c r="H128" s="321">
        <v>6034.4911392405056</v>
      </c>
      <c r="I128" s="402">
        <v>3318.9701265822778</v>
      </c>
      <c r="J128" s="403">
        <v>0.54999999999999993</v>
      </c>
      <c r="K128" s="402">
        <v>14651.472527472528</v>
      </c>
      <c r="L128" s="402">
        <v>8058.3098901098892</v>
      </c>
      <c r="M128" s="403">
        <v>0.54999999999999993</v>
      </c>
      <c r="N128" s="402">
        <v>14236.419047619049</v>
      </c>
      <c r="O128" s="402">
        <v>7830.0304761904763</v>
      </c>
      <c r="P128" s="403">
        <v>0.54999999999999993</v>
      </c>
      <c r="Q128" s="124" t="s">
        <v>514</v>
      </c>
      <c r="R128" s="124">
        <v>12</v>
      </c>
      <c r="S128" t="s">
        <v>291</v>
      </c>
      <c r="T128" t="s">
        <v>2122</v>
      </c>
    </row>
    <row r="129" spans="1:20" x14ac:dyDescent="0.3">
      <c r="A129" t="s">
        <v>1138</v>
      </c>
      <c r="B129">
        <v>331850</v>
      </c>
      <c r="C129" s="125">
        <v>686</v>
      </c>
      <c r="D129" t="s">
        <v>178</v>
      </c>
      <c r="E129" t="s">
        <v>179</v>
      </c>
      <c r="F129" s="21" t="s">
        <v>729</v>
      </c>
      <c r="G129" t="s">
        <v>7</v>
      </c>
      <c r="H129" s="321">
        <v>3050.2307692307695</v>
      </c>
      <c r="I129" s="402">
        <v>2679.1193589743593</v>
      </c>
      <c r="J129" s="403">
        <v>0.87833333333333341</v>
      </c>
      <c r="K129" s="402">
        <v>9152.8598130841128</v>
      </c>
      <c r="L129" s="402">
        <v>8039.2618691588814</v>
      </c>
      <c r="M129" s="403">
        <v>0.87833333333333352</v>
      </c>
      <c r="N129" s="402">
        <v>3572.6267281105988</v>
      </c>
      <c r="O129" s="402">
        <v>3137.9571428571435</v>
      </c>
      <c r="P129" s="403">
        <v>0.87833333333333352</v>
      </c>
      <c r="Q129" s="124" t="s">
        <v>514</v>
      </c>
      <c r="R129" s="124">
        <v>12</v>
      </c>
      <c r="S129" t="s">
        <v>179</v>
      </c>
      <c r="T129" t="s">
        <v>2122</v>
      </c>
    </row>
    <row r="130" spans="1:20" x14ac:dyDescent="0.3">
      <c r="A130" t="s">
        <v>1074</v>
      </c>
      <c r="B130">
        <v>331280</v>
      </c>
      <c r="C130" s="125">
        <v>169</v>
      </c>
      <c r="D130" t="s">
        <v>102</v>
      </c>
      <c r="E130" t="s">
        <v>107</v>
      </c>
      <c r="F130" s="21" t="s">
        <v>612</v>
      </c>
      <c r="G130" t="s">
        <v>9</v>
      </c>
      <c r="H130" s="321">
        <v>5034.9038461538466</v>
      </c>
      <c r="I130" s="402">
        <v>2532.8083798076932</v>
      </c>
      <c r="J130" s="403">
        <v>0.50305000000000011</v>
      </c>
      <c r="K130" s="402">
        <v>17920.5</v>
      </c>
      <c r="L130" s="402">
        <v>9014.9075250000024</v>
      </c>
      <c r="M130" s="403">
        <v>0.50305000000000011</v>
      </c>
      <c r="N130" s="402">
        <v>29078.372093023256</v>
      </c>
      <c r="O130" s="402">
        <v>14627.875081395352</v>
      </c>
      <c r="P130" s="403">
        <v>0.50305000000000011</v>
      </c>
      <c r="Q130" s="124" t="s">
        <v>514</v>
      </c>
      <c r="R130" s="124">
        <v>12</v>
      </c>
      <c r="S130" t="s">
        <v>107</v>
      </c>
      <c r="T130" t="s">
        <v>2122</v>
      </c>
    </row>
    <row r="131" spans="1:20" x14ac:dyDescent="0.3">
      <c r="A131" t="s">
        <v>1141</v>
      </c>
      <c r="B131">
        <v>331860</v>
      </c>
      <c r="C131" s="125">
        <v>297</v>
      </c>
      <c r="D131" t="s">
        <v>180</v>
      </c>
      <c r="E131" t="s">
        <v>181</v>
      </c>
      <c r="F131" s="21" t="s">
        <v>735</v>
      </c>
      <c r="G131" t="s">
        <v>6</v>
      </c>
      <c r="H131" s="321">
        <v>2613.0857142857144</v>
      </c>
      <c r="I131" s="402">
        <v>1086.8259000000003</v>
      </c>
      <c r="J131" s="403">
        <v>0.41591666666666671</v>
      </c>
      <c r="K131" s="402">
        <v>33970.100000000006</v>
      </c>
      <c r="L131" s="402">
        <v>14128.730758333337</v>
      </c>
      <c r="M131" s="403">
        <v>0.41591666666666671</v>
      </c>
      <c r="N131" s="402">
        <v>2266.6937590711182</v>
      </c>
      <c r="O131" s="402">
        <v>942.75571262699589</v>
      </c>
      <c r="P131" s="403">
        <v>0.41591666666666671</v>
      </c>
      <c r="Q131" s="124" t="s">
        <v>514</v>
      </c>
      <c r="R131" s="124">
        <v>12</v>
      </c>
      <c r="S131" t="s">
        <v>181</v>
      </c>
      <c r="T131" t="s">
        <v>2122</v>
      </c>
    </row>
    <row r="132" spans="1:20" x14ac:dyDescent="0.3">
      <c r="A132" t="s">
        <v>1139</v>
      </c>
      <c r="B132">
        <v>331870</v>
      </c>
      <c r="C132" s="125">
        <v>658</v>
      </c>
      <c r="D132" t="s">
        <v>182</v>
      </c>
      <c r="E132" t="s">
        <v>183</v>
      </c>
      <c r="F132" s="21" t="s">
        <v>731</v>
      </c>
      <c r="G132" t="s">
        <v>6</v>
      </c>
      <c r="H132" s="321">
        <v>3401.6154776299877</v>
      </c>
      <c r="I132" s="402">
        <v>1955.9288996372431</v>
      </c>
      <c r="J132" s="403">
        <v>0.57500000000000007</v>
      </c>
      <c r="K132" s="402">
        <v>18221.142857142859</v>
      </c>
      <c r="L132" s="402">
        <v>10477.157142857142</v>
      </c>
      <c r="M132" s="403">
        <v>0.57500000000000007</v>
      </c>
      <c r="N132" s="402">
        <v>4365.186206896552</v>
      </c>
      <c r="O132" s="402">
        <v>2509.9820689655176</v>
      </c>
      <c r="P132" s="403">
        <v>0.57500000000000007</v>
      </c>
      <c r="Q132" s="124" t="s">
        <v>514</v>
      </c>
      <c r="R132" s="124">
        <v>12</v>
      </c>
      <c r="S132" t="s">
        <v>183</v>
      </c>
      <c r="T132" t="s">
        <v>2122</v>
      </c>
    </row>
    <row r="133" spans="1:20" x14ac:dyDescent="0.3">
      <c r="A133" t="s">
        <v>1155</v>
      </c>
      <c r="B133">
        <v>0</v>
      </c>
      <c r="C133" s="125">
        <v>13</v>
      </c>
      <c r="D133" t="s">
        <v>219</v>
      </c>
      <c r="E133" t="s">
        <v>78</v>
      </c>
      <c r="F133" s="21" t="s">
        <v>561</v>
      </c>
      <c r="G133" t="s">
        <v>12</v>
      </c>
      <c r="H133" s="321">
        <v>7247.3573992820102</v>
      </c>
      <c r="I133" s="402">
        <v>1948.4892301555644</v>
      </c>
      <c r="J133" s="403">
        <v>0.26885513198901984</v>
      </c>
      <c r="K133" s="402">
        <v>17671.342093606971</v>
      </c>
      <c r="L133" s="402">
        <v>4572.538018603278</v>
      </c>
      <c r="M133" s="403">
        <v>0.25875442817993449</v>
      </c>
      <c r="N133" s="402">
        <v>1452865.0646950093</v>
      </c>
      <c r="O133" s="402">
        <v>266399.6303142329</v>
      </c>
      <c r="P133" s="403">
        <v>0.18336157760814251</v>
      </c>
      <c r="Q133" s="124" t="s">
        <v>1038</v>
      </c>
      <c r="R133" s="124">
        <v>0</v>
      </c>
      <c r="S133" t="s">
        <v>502</v>
      </c>
      <c r="T133" t="s">
        <v>472</v>
      </c>
    </row>
    <row r="134" spans="1:20" x14ac:dyDescent="0.3">
      <c r="A134" t="s">
        <v>1140</v>
      </c>
      <c r="B134">
        <v>331880</v>
      </c>
      <c r="C134" s="125">
        <v>437</v>
      </c>
      <c r="D134" t="s">
        <v>184</v>
      </c>
      <c r="E134" t="s">
        <v>185</v>
      </c>
      <c r="F134" s="21" t="s">
        <v>733</v>
      </c>
      <c r="G134" t="s">
        <v>6</v>
      </c>
      <c r="H134" s="321">
        <v>2001.8823529411764</v>
      </c>
      <c r="I134" s="402">
        <v>1401.3176470588235</v>
      </c>
      <c r="J134" s="403">
        <v>0.70000000000000007</v>
      </c>
      <c r="K134" s="402">
        <v>5851.1688311688313</v>
      </c>
      <c r="L134" s="402">
        <v>4095.8181818181824</v>
      </c>
      <c r="M134" s="403">
        <v>0.70000000000000007</v>
      </c>
      <c r="N134" s="402">
        <v>18989.772727272724</v>
      </c>
      <c r="O134" s="402">
        <v>13292.84090909091</v>
      </c>
      <c r="P134" s="403">
        <v>0.70000000000000007</v>
      </c>
      <c r="Q134" s="124" t="s">
        <v>514</v>
      </c>
      <c r="R134" s="124">
        <v>10</v>
      </c>
      <c r="S134" t="s">
        <v>185</v>
      </c>
      <c r="T134" t="s">
        <v>2122</v>
      </c>
    </row>
    <row r="135" spans="1:20" x14ac:dyDescent="0.3">
      <c r="A135" t="s">
        <v>1164</v>
      </c>
      <c r="B135">
        <v>332660</v>
      </c>
      <c r="C135" s="125">
        <v>240</v>
      </c>
      <c r="D135" t="s">
        <v>239</v>
      </c>
      <c r="E135" t="s">
        <v>241</v>
      </c>
      <c r="F135" s="21" t="s">
        <v>1244</v>
      </c>
      <c r="G135" t="s">
        <v>13</v>
      </c>
      <c r="H135" s="321">
        <v>3422.233526011561</v>
      </c>
      <c r="I135" s="402">
        <v>2140.2363285549131</v>
      </c>
      <c r="J135" s="403">
        <v>0.62539166666666668</v>
      </c>
      <c r="K135" s="402">
        <v>241399.76470588235</v>
      </c>
      <c r="L135" s="402">
        <v>150969.40118235291</v>
      </c>
      <c r="M135" s="403">
        <v>0.62539166666666668</v>
      </c>
      <c r="N135" s="402">
        <v>3300.0730223123737</v>
      </c>
      <c r="O135" s="402">
        <v>2063.8381675456394</v>
      </c>
      <c r="P135" s="403">
        <v>0.62539166666666668</v>
      </c>
      <c r="Q135" s="124" t="s">
        <v>514</v>
      </c>
      <c r="R135" s="124">
        <v>12</v>
      </c>
      <c r="S135" t="s">
        <v>241</v>
      </c>
      <c r="T135" t="s">
        <v>2122</v>
      </c>
    </row>
    <row r="136" spans="1:20" x14ac:dyDescent="0.3">
      <c r="A136" t="s">
        <v>1044</v>
      </c>
      <c r="B136">
        <v>331070</v>
      </c>
      <c r="C136" s="125">
        <v>2</v>
      </c>
      <c r="D136" t="s">
        <v>79</v>
      </c>
      <c r="E136" t="s">
        <v>84</v>
      </c>
      <c r="F136" s="21" t="s">
        <v>584</v>
      </c>
      <c r="G136" t="s">
        <v>7</v>
      </c>
      <c r="H136" s="321">
        <v>3535.6672212978365</v>
      </c>
      <c r="I136" s="402">
        <v>2256.6101400998332</v>
      </c>
      <c r="J136" s="403">
        <v>0.6382416666666666</v>
      </c>
      <c r="K136" s="402">
        <v>69227.5</v>
      </c>
      <c r="L136" s="402">
        <v>44183.874979166671</v>
      </c>
      <c r="M136" s="403">
        <v>0.6382416666666666</v>
      </c>
      <c r="N136" s="402">
        <v>2146.1848739495799</v>
      </c>
      <c r="O136" s="402">
        <v>1369.7846109243699</v>
      </c>
      <c r="P136" s="403">
        <v>0.6382416666666666</v>
      </c>
      <c r="Q136" s="124" t="s">
        <v>514</v>
      </c>
      <c r="R136" s="124">
        <v>12</v>
      </c>
      <c r="S136" t="s">
        <v>84</v>
      </c>
      <c r="T136" t="s">
        <v>2122</v>
      </c>
    </row>
    <row r="137" spans="1:20" x14ac:dyDescent="0.3">
      <c r="A137" t="s">
        <v>1142</v>
      </c>
      <c r="B137">
        <v>331890</v>
      </c>
      <c r="C137" s="125">
        <v>368</v>
      </c>
      <c r="D137" t="s">
        <v>186</v>
      </c>
      <c r="E137" t="s">
        <v>187</v>
      </c>
      <c r="F137" s="21" t="s">
        <v>737</v>
      </c>
      <c r="G137" t="s">
        <v>7</v>
      </c>
      <c r="H137" s="321">
        <v>2234.8625954198474</v>
      </c>
      <c r="I137" s="402">
        <v>1564.4038167938934</v>
      </c>
      <c r="J137" s="403">
        <v>0.70000000000000007</v>
      </c>
      <c r="K137" s="402">
        <v>114621.5</v>
      </c>
      <c r="L137" s="402">
        <v>80235.05</v>
      </c>
      <c r="M137" s="403">
        <v>0.70000000000000007</v>
      </c>
      <c r="N137" s="402">
        <v>1080.1485148514853</v>
      </c>
      <c r="O137" s="402">
        <v>756.10396039603972</v>
      </c>
      <c r="P137" s="403">
        <v>0.70000000000000007</v>
      </c>
      <c r="Q137" s="124" t="s">
        <v>514</v>
      </c>
      <c r="R137" s="124">
        <v>12</v>
      </c>
      <c r="S137" t="s">
        <v>187</v>
      </c>
      <c r="T137" t="s">
        <v>2122</v>
      </c>
    </row>
    <row r="138" spans="1:20" x14ac:dyDescent="0.3">
      <c r="A138" t="s">
        <v>1184</v>
      </c>
      <c r="B138">
        <v>332230</v>
      </c>
      <c r="C138" s="125">
        <v>343</v>
      </c>
      <c r="D138" t="s">
        <v>280</v>
      </c>
      <c r="E138" t="s">
        <v>281</v>
      </c>
      <c r="F138" s="21" t="s">
        <v>879</v>
      </c>
      <c r="G138" t="s">
        <v>9</v>
      </c>
      <c r="H138" s="321">
        <v>2900.9846153846156</v>
      </c>
      <c r="I138" s="402">
        <v>3227.6838328205135</v>
      </c>
      <c r="J138" s="403">
        <v>1.112616666666667</v>
      </c>
      <c r="K138" s="402">
        <v>6577.2521739130425</v>
      </c>
      <c r="L138" s="402">
        <v>7317.9603895652199</v>
      </c>
      <c r="M138" s="403">
        <v>1.112616666666667</v>
      </c>
      <c r="N138" s="402">
        <v>12085.183098591551</v>
      </c>
      <c r="O138" s="402">
        <v>13446.176135211275</v>
      </c>
      <c r="P138" s="403">
        <v>1.112616666666667</v>
      </c>
      <c r="Q138" s="124" t="s">
        <v>514</v>
      </c>
      <c r="R138" s="124">
        <v>12</v>
      </c>
      <c r="S138" t="s">
        <v>281</v>
      </c>
      <c r="T138" t="s">
        <v>2122</v>
      </c>
    </row>
    <row r="139" spans="1:20" x14ac:dyDescent="0.3">
      <c r="A139" t="s">
        <v>1144</v>
      </c>
      <c r="B139">
        <v>331900</v>
      </c>
      <c r="C139" s="125">
        <v>256</v>
      </c>
      <c r="D139" t="s">
        <v>192</v>
      </c>
      <c r="E139" t="s">
        <v>193</v>
      </c>
      <c r="F139" s="21" t="s">
        <v>743</v>
      </c>
      <c r="G139" t="s">
        <v>14</v>
      </c>
      <c r="H139" s="321">
        <v>2950.6820809248557</v>
      </c>
      <c r="I139" s="402">
        <v>2361.6767595375723</v>
      </c>
      <c r="J139" s="403">
        <v>0.80038333333333334</v>
      </c>
      <c r="K139" s="402">
        <v>11536.109589041096</v>
      </c>
      <c r="L139" s="402">
        <v>9233.3098465753428</v>
      </c>
      <c r="M139" s="403">
        <v>0.80038333333333334</v>
      </c>
      <c r="N139" s="402">
        <v>18480.605042016803</v>
      </c>
      <c r="O139" s="402">
        <v>14791.568265546215</v>
      </c>
      <c r="P139" s="403">
        <v>0.80038333333333334</v>
      </c>
      <c r="Q139" s="124" t="s">
        <v>514</v>
      </c>
      <c r="R139" s="124">
        <v>12</v>
      </c>
      <c r="S139" t="s">
        <v>193</v>
      </c>
      <c r="T139" t="s">
        <v>2122</v>
      </c>
    </row>
    <row r="140" spans="1:20" x14ac:dyDescent="0.3">
      <c r="A140" t="s">
        <v>1145</v>
      </c>
      <c r="B140">
        <v>331910</v>
      </c>
      <c r="C140" s="125">
        <v>360</v>
      </c>
      <c r="D140" t="s">
        <v>194</v>
      </c>
      <c r="E140" t="s">
        <v>195</v>
      </c>
      <c r="F140" s="21" t="s">
        <v>747</v>
      </c>
      <c r="G140" t="s">
        <v>6</v>
      </c>
      <c r="H140" s="321">
        <v>5881.6510067114095</v>
      </c>
      <c r="I140" s="402">
        <v>5440.5271812080528</v>
      </c>
      <c r="J140" s="403">
        <v>0.92499999999999982</v>
      </c>
      <c r="K140" s="402">
        <v>24534.5</v>
      </c>
      <c r="L140" s="402">
        <v>22694.412499999999</v>
      </c>
      <c r="M140" s="403">
        <v>0.92499999999999993</v>
      </c>
      <c r="N140" s="402">
        <v>1398.1843003412966</v>
      </c>
      <c r="O140" s="402">
        <v>1293.3204778156992</v>
      </c>
      <c r="P140" s="403">
        <v>0.92499999999999982</v>
      </c>
      <c r="Q140" s="124" t="s">
        <v>514</v>
      </c>
      <c r="R140" s="124">
        <v>12</v>
      </c>
      <c r="S140" t="s">
        <v>195</v>
      </c>
      <c r="T140" t="s">
        <v>2122</v>
      </c>
    </row>
    <row r="141" spans="1:20" x14ac:dyDescent="0.3">
      <c r="A141" t="s">
        <v>1045</v>
      </c>
      <c r="B141">
        <v>331080</v>
      </c>
      <c r="C141" s="125">
        <v>2</v>
      </c>
      <c r="D141" t="s">
        <v>79</v>
      </c>
      <c r="E141" t="s">
        <v>85</v>
      </c>
      <c r="F141" s="21" t="s">
        <v>563</v>
      </c>
      <c r="G141" t="s">
        <v>13</v>
      </c>
      <c r="H141" s="321">
        <v>4546.1937809824249</v>
      </c>
      <c r="I141" s="402">
        <v>1335.6717328526363</v>
      </c>
      <c r="J141" s="403">
        <v>0.29379999999999995</v>
      </c>
      <c r="K141" s="402">
        <v>15778.714285714284</v>
      </c>
      <c r="L141" s="402">
        <v>4635.7862571428559</v>
      </c>
      <c r="M141" s="403">
        <v>0.29379999999999995</v>
      </c>
      <c r="N141" s="402">
        <v>3299.8888888888891</v>
      </c>
      <c r="O141" s="402">
        <v>969.50735555555548</v>
      </c>
      <c r="P141" s="403">
        <v>0.29379999999999995</v>
      </c>
      <c r="Q141" s="124" t="s">
        <v>514</v>
      </c>
      <c r="R141" s="124">
        <v>12</v>
      </c>
      <c r="S141" t="s">
        <v>85</v>
      </c>
      <c r="T141" t="s">
        <v>2122</v>
      </c>
    </row>
    <row r="142" spans="1:20" x14ac:dyDescent="0.3">
      <c r="A142" t="s">
        <v>1152</v>
      </c>
      <c r="B142">
        <v>331980</v>
      </c>
      <c r="C142" s="125">
        <v>88</v>
      </c>
      <c r="D142" t="s">
        <v>215</v>
      </c>
      <c r="E142" t="s">
        <v>216</v>
      </c>
      <c r="F142" s="21" t="s">
        <v>781</v>
      </c>
      <c r="G142" t="s">
        <v>4</v>
      </c>
      <c r="H142" s="321">
        <v>4334.1659751037341</v>
      </c>
      <c r="I142" s="402">
        <v>3104.0213172199165</v>
      </c>
      <c r="J142" s="403">
        <v>0.7161749999999999</v>
      </c>
      <c r="K142" s="402">
        <v>292449.25</v>
      </c>
      <c r="L142" s="402">
        <v>209444.84161874995</v>
      </c>
      <c r="M142" s="403">
        <v>0.7161749999999999</v>
      </c>
      <c r="N142" s="402">
        <v>8682.2821316614409</v>
      </c>
      <c r="O142" s="402">
        <v>6218.0334056426327</v>
      </c>
      <c r="P142" s="403">
        <v>0.7161749999999999</v>
      </c>
      <c r="Q142" s="124" t="s">
        <v>514</v>
      </c>
      <c r="R142" s="124">
        <v>12</v>
      </c>
      <c r="S142" t="s">
        <v>216</v>
      </c>
      <c r="T142" t="s">
        <v>2122</v>
      </c>
    </row>
    <row r="143" spans="1:20" x14ac:dyDescent="0.3">
      <c r="A143" t="s">
        <v>1147</v>
      </c>
      <c r="B143">
        <v>331920</v>
      </c>
      <c r="C143" s="125">
        <v>160</v>
      </c>
      <c r="D143" t="s">
        <v>201</v>
      </c>
      <c r="E143" t="s">
        <v>506</v>
      </c>
      <c r="F143" s="21" t="s">
        <v>757</v>
      </c>
      <c r="G143" t="s">
        <v>7</v>
      </c>
      <c r="H143" s="321">
        <v>5140.784354091611</v>
      </c>
      <c r="I143" s="402">
        <v>1904.6177633213247</v>
      </c>
      <c r="J143" s="403">
        <v>0.37049166666666672</v>
      </c>
      <c r="K143" s="402">
        <v>342966.76816608995</v>
      </c>
      <c r="L143" s="402">
        <v>127066.32954913496</v>
      </c>
      <c r="M143" s="403">
        <v>0.37049166666666672</v>
      </c>
      <c r="N143" s="402">
        <v>4961.0216406643176</v>
      </c>
      <c r="O143" s="402">
        <v>1838.0171760191245</v>
      </c>
      <c r="P143" s="403">
        <v>0.37049166666666672</v>
      </c>
      <c r="Q143" s="124" t="s">
        <v>514</v>
      </c>
      <c r="R143" s="124">
        <v>12</v>
      </c>
      <c r="S143" t="s">
        <v>758</v>
      </c>
      <c r="T143" t="s">
        <v>2122</v>
      </c>
    </row>
    <row r="144" spans="1:20" x14ac:dyDescent="0.3">
      <c r="A144" t="s">
        <v>1158</v>
      </c>
      <c r="B144">
        <v>0</v>
      </c>
      <c r="C144" s="125">
        <v>32</v>
      </c>
      <c r="D144" t="s">
        <v>228</v>
      </c>
      <c r="E144" t="s">
        <v>802</v>
      </c>
      <c r="F144" s="21" t="s">
        <v>561</v>
      </c>
      <c r="G144" t="s">
        <v>12</v>
      </c>
      <c r="H144" s="321">
        <v>6164.3591357247751</v>
      </c>
      <c r="I144" s="402">
        <v>1739.200055940144</v>
      </c>
      <c r="J144" s="403">
        <v>0.28213801591487864</v>
      </c>
      <c r="K144" s="402">
        <v>37707.784707784711</v>
      </c>
      <c r="L144" s="402">
        <v>9376.253176253178</v>
      </c>
      <c r="M144" s="403">
        <v>0.24865563567083446</v>
      </c>
      <c r="N144" s="402">
        <v>5299217.3913043477</v>
      </c>
      <c r="O144" s="402">
        <v>609956.52173913037</v>
      </c>
      <c r="P144" s="403">
        <v>0.11510313253802859</v>
      </c>
      <c r="Q144" s="124" t="s">
        <v>1038</v>
      </c>
      <c r="R144" s="124">
        <v>0</v>
      </c>
      <c r="S144" t="s">
        <v>1159</v>
      </c>
      <c r="T144" t="s">
        <v>472</v>
      </c>
    </row>
    <row r="145" spans="1:20" x14ac:dyDescent="0.3">
      <c r="A145" t="s">
        <v>1046</v>
      </c>
      <c r="B145">
        <v>331090</v>
      </c>
      <c r="C145" s="125">
        <v>2</v>
      </c>
      <c r="D145" t="s">
        <v>79</v>
      </c>
      <c r="E145" t="s">
        <v>83</v>
      </c>
      <c r="F145" s="21" t="s">
        <v>563</v>
      </c>
      <c r="G145" t="s">
        <v>13</v>
      </c>
      <c r="H145" s="321">
        <v>5450.6514459665141</v>
      </c>
      <c r="I145" s="402">
        <v>1601.4013948249612</v>
      </c>
      <c r="J145" s="403">
        <v>0.29379999999999989</v>
      </c>
      <c r="K145" s="402">
        <v>112064.93666026871</v>
      </c>
      <c r="L145" s="402">
        <v>32924.678390786939</v>
      </c>
      <c r="M145" s="403">
        <v>0.29379999999999989</v>
      </c>
      <c r="N145" s="402">
        <v>5399.408409859835</v>
      </c>
      <c r="O145" s="402">
        <v>1586.346190816819</v>
      </c>
      <c r="P145" s="403">
        <v>0.29379999999999989</v>
      </c>
      <c r="Q145" s="124" t="s">
        <v>514</v>
      </c>
      <c r="R145" s="124">
        <v>12</v>
      </c>
      <c r="S145" t="s">
        <v>83</v>
      </c>
      <c r="T145" t="s">
        <v>2122</v>
      </c>
    </row>
    <row r="146" spans="1:20" x14ac:dyDescent="0.3">
      <c r="A146" t="s">
        <v>1185</v>
      </c>
      <c r="B146">
        <v>332240</v>
      </c>
      <c r="C146" s="125">
        <v>343</v>
      </c>
      <c r="D146" t="s">
        <v>280</v>
      </c>
      <c r="E146" t="s">
        <v>282</v>
      </c>
      <c r="F146" s="21" t="s">
        <v>881</v>
      </c>
      <c r="G146" t="s">
        <v>9</v>
      </c>
      <c r="H146" s="321">
        <v>2667.3333333333335</v>
      </c>
      <c r="I146" s="402">
        <v>2967.8528888888895</v>
      </c>
      <c r="J146" s="403">
        <v>1.1126666666666669</v>
      </c>
      <c r="K146" s="402">
        <v>34993.75</v>
      </c>
      <c r="L146" s="402">
        <v>38936.379166666673</v>
      </c>
      <c r="M146" s="403">
        <v>1.1126666666666669</v>
      </c>
      <c r="N146" s="402">
        <v>2303.1340206185569</v>
      </c>
      <c r="O146" s="402">
        <v>2562.6204536082478</v>
      </c>
      <c r="P146" s="403">
        <v>1.1126666666666669</v>
      </c>
      <c r="Q146" s="124" t="s">
        <v>514</v>
      </c>
      <c r="R146" s="124">
        <v>12</v>
      </c>
      <c r="S146" t="s">
        <v>282</v>
      </c>
      <c r="T146" t="s">
        <v>2122</v>
      </c>
    </row>
    <row r="147" spans="1:20" x14ac:dyDescent="0.3">
      <c r="A147" t="s">
        <v>1168</v>
      </c>
      <c r="B147">
        <v>332060</v>
      </c>
      <c r="C147" s="125">
        <v>369</v>
      </c>
      <c r="D147" t="s">
        <v>244</v>
      </c>
      <c r="E147" t="s">
        <v>245</v>
      </c>
      <c r="F147" s="21" t="s">
        <v>823</v>
      </c>
      <c r="G147" t="s">
        <v>11</v>
      </c>
      <c r="H147" s="321">
        <v>5575.1307300509343</v>
      </c>
      <c r="I147" s="402">
        <v>3761.5407035653639</v>
      </c>
      <c r="J147" s="403">
        <v>0.67469999999999974</v>
      </c>
      <c r="K147" s="402">
        <v>64462.8</v>
      </c>
      <c r="L147" s="402">
        <v>43493.051159999988</v>
      </c>
      <c r="M147" s="403">
        <v>0.67469999999999974</v>
      </c>
      <c r="N147" s="402">
        <v>10507.395348837208</v>
      </c>
      <c r="O147" s="402">
        <v>7089.3396418604616</v>
      </c>
      <c r="P147" s="403">
        <v>0.67469999999999974</v>
      </c>
      <c r="Q147" s="124" t="s">
        <v>514</v>
      </c>
      <c r="R147" s="124">
        <v>12</v>
      </c>
      <c r="S147" t="s">
        <v>245</v>
      </c>
      <c r="T147" t="s">
        <v>2122</v>
      </c>
    </row>
    <row r="148" spans="1:20" x14ac:dyDescent="0.3">
      <c r="A148" t="s">
        <v>1205</v>
      </c>
      <c r="B148">
        <v>332430</v>
      </c>
      <c r="C148" s="125">
        <v>45</v>
      </c>
      <c r="D148" t="s">
        <v>312</v>
      </c>
      <c r="E148" t="s">
        <v>313</v>
      </c>
      <c r="F148" s="21" t="s">
        <v>920</v>
      </c>
      <c r="G148" t="s">
        <v>6</v>
      </c>
      <c r="H148" s="321">
        <v>5269.7137059271163</v>
      </c>
      <c r="I148" s="402">
        <v>2316.9613736535048</v>
      </c>
      <c r="J148" s="403">
        <v>0.43967499999999998</v>
      </c>
      <c r="K148" s="402">
        <v>206919.78135048231</v>
      </c>
      <c r="L148" s="402">
        <v>90977.454865273321</v>
      </c>
      <c r="M148" s="403">
        <v>0.43967500000000004</v>
      </c>
      <c r="N148" s="402">
        <v>3906.2290765469243</v>
      </c>
      <c r="O148" s="402">
        <v>1717.4712692307689</v>
      </c>
      <c r="P148" s="403">
        <v>0.43967499999999998</v>
      </c>
      <c r="Q148" s="124" t="s">
        <v>514</v>
      </c>
      <c r="R148" s="124">
        <v>12</v>
      </c>
      <c r="S148" t="s">
        <v>921</v>
      </c>
      <c r="T148" t="s">
        <v>2122</v>
      </c>
    </row>
    <row r="149" spans="1:20" x14ac:dyDescent="0.3">
      <c r="A149" t="s">
        <v>1148</v>
      </c>
      <c r="B149">
        <v>331930</v>
      </c>
      <c r="C149" s="125">
        <v>383</v>
      </c>
      <c r="D149" t="s">
        <v>397</v>
      </c>
      <c r="E149" t="s">
        <v>398</v>
      </c>
      <c r="F149" s="21" t="s">
        <v>762</v>
      </c>
      <c r="G149" t="s">
        <v>5</v>
      </c>
      <c r="H149" s="321">
        <v>3128.7582938388628</v>
      </c>
      <c r="I149" s="402">
        <v>2033.6928909952615</v>
      </c>
      <c r="J149" s="403">
        <v>0.65000000000000013</v>
      </c>
      <c r="K149" s="402">
        <v>74379.88235294116</v>
      </c>
      <c r="L149" s="402">
        <v>48346.923529411768</v>
      </c>
      <c r="M149" s="403">
        <v>0.65000000000000013</v>
      </c>
      <c r="N149" s="402">
        <v>806.09523809523807</v>
      </c>
      <c r="O149" s="402">
        <v>523.96190476190498</v>
      </c>
      <c r="P149" s="403">
        <v>0.65000000000000013</v>
      </c>
      <c r="Q149" s="124" t="s">
        <v>514</v>
      </c>
      <c r="R149" s="124">
        <v>12</v>
      </c>
      <c r="S149" t="s">
        <v>398</v>
      </c>
      <c r="T149" t="s">
        <v>2122</v>
      </c>
    </row>
    <row r="150" spans="1:20" x14ac:dyDescent="0.3">
      <c r="A150" t="s">
        <v>1047</v>
      </c>
      <c r="B150">
        <v>331100</v>
      </c>
      <c r="C150" s="125">
        <v>2</v>
      </c>
      <c r="D150" t="s">
        <v>79</v>
      </c>
      <c r="E150" t="s">
        <v>512</v>
      </c>
      <c r="F150" s="21" t="s">
        <v>587</v>
      </c>
      <c r="G150" t="s">
        <v>14</v>
      </c>
      <c r="H150" s="321">
        <v>3943.1362126245845</v>
      </c>
      <c r="I150" s="402">
        <v>1753.4140953488377</v>
      </c>
      <c r="J150" s="403">
        <v>0.4446750000000001</v>
      </c>
      <c r="K150" s="402">
        <v>28925.833333333332</v>
      </c>
      <c r="L150" s="402">
        <v>12862.594937500004</v>
      </c>
      <c r="M150" s="403">
        <v>0.4446750000000001</v>
      </c>
      <c r="N150" s="402">
        <v>10703.573964497044</v>
      </c>
      <c r="O150" s="402">
        <v>4759.611752662724</v>
      </c>
      <c r="P150" s="403">
        <v>0.4446750000000001</v>
      </c>
      <c r="Q150" s="124" t="s">
        <v>514</v>
      </c>
      <c r="R150" s="124">
        <v>12</v>
      </c>
      <c r="S150" t="s">
        <v>1048</v>
      </c>
      <c r="T150" t="s">
        <v>2122</v>
      </c>
    </row>
    <row r="151" spans="1:20" x14ac:dyDescent="0.3">
      <c r="A151" t="s">
        <v>1049</v>
      </c>
      <c r="B151">
        <v>331110</v>
      </c>
      <c r="C151" s="125">
        <v>2</v>
      </c>
      <c r="D151" t="s">
        <v>79</v>
      </c>
      <c r="E151" t="s">
        <v>86</v>
      </c>
      <c r="F151" s="21" t="s">
        <v>596</v>
      </c>
      <c r="G151" t="s">
        <v>14</v>
      </c>
      <c r="H151" s="321">
        <v>2245.4109178164367</v>
      </c>
      <c r="I151" s="402">
        <v>1539.416301739652</v>
      </c>
      <c r="J151" s="403">
        <v>0.68558333333333321</v>
      </c>
      <c r="K151" s="402">
        <v>11327.580419580419</v>
      </c>
      <c r="L151" s="402">
        <v>7766.0003426573412</v>
      </c>
      <c r="M151" s="403">
        <v>0.68558333333333321</v>
      </c>
      <c r="N151" s="402">
        <v>8045.6919315403429</v>
      </c>
      <c r="O151" s="402">
        <v>5515.9922933985326</v>
      </c>
      <c r="P151" s="403">
        <v>0.68558333333333321</v>
      </c>
      <c r="Q151" s="124" t="s">
        <v>514</v>
      </c>
      <c r="R151" s="124">
        <v>12</v>
      </c>
      <c r="S151" t="s">
        <v>597</v>
      </c>
      <c r="T151" t="s">
        <v>2122</v>
      </c>
    </row>
    <row r="152" spans="1:20" x14ac:dyDescent="0.3">
      <c r="A152" t="s">
        <v>1075</v>
      </c>
      <c r="B152">
        <v>331290</v>
      </c>
      <c r="C152" s="125">
        <v>169</v>
      </c>
      <c r="D152" t="s">
        <v>102</v>
      </c>
      <c r="E152" t="s">
        <v>108</v>
      </c>
      <c r="F152" s="21" t="s">
        <v>671</v>
      </c>
      <c r="G152" t="s">
        <v>9</v>
      </c>
      <c r="H152" s="321">
        <v>4980.4547563805099</v>
      </c>
      <c r="I152" s="402">
        <v>2524.052966744006</v>
      </c>
      <c r="J152" s="403">
        <v>0.50679166666666664</v>
      </c>
      <c r="K152" s="402">
        <v>17469</v>
      </c>
      <c r="L152" s="402">
        <v>8853.1436249999988</v>
      </c>
      <c r="M152" s="403">
        <v>0.50679166666666664</v>
      </c>
      <c r="N152" s="402">
        <v>13444.635761589403</v>
      </c>
      <c r="O152" s="402">
        <v>6813.6293653421626</v>
      </c>
      <c r="P152" s="403">
        <v>0.50679166666666664</v>
      </c>
      <c r="Q152" s="124" t="s">
        <v>514</v>
      </c>
      <c r="R152" s="124">
        <v>12</v>
      </c>
      <c r="S152" t="s">
        <v>108</v>
      </c>
      <c r="T152" t="s">
        <v>2122</v>
      </c>
    </row>
    <row r="153" spans="1:20" x14ac:dyDescent="0.3">
      <c r="A153" t="s">
        <v>1149</v>
      </c>
      <c r="B153">
        <v>331940</v>
      </c>
      <c r="C153" s="125">
        <v>320</v>
      </c>
      <c r="D153" t="s">
        <v>205</v>
      </c>
      <c r="E153" t="s">
        <v>206</v>
      </c>
      <c r="F153" s="21" t="s">
        <v>773</v>
      </c>
      <c r="G153" t="s">
        <v>6</v>
      </c>
      <c r="H153" s="321">
        <v>2025.8961802154754</v>
      </c>
      <c r="I153" s="402">
        <v>1316.8325171400591</v>
      </c>
      <c r="J153" s="403">
        <v>0.65000000000000013</v>
      </c>
      <c r="K153" s="402">
        <v>15113.777777777777</v>
      </c>
      <c r="L153" s="402">
        <v>9823.9555555555562</v>
      </c>
      <c r="M153" s="403">
        <v>0.65000000000000013</v>
      </c>
      <c r="N153" s="402">
        <v>5276.6968641114972</v>
      </c>
      <c r="O153" s="402">
        <v>3429.8529616724741</v>
      </c>
      <c r="P153" s="403">
        <v>0.65000000000000013</v>
      </c>
      <c r="Q153" s="124" t="s">
        <v>514</v>
      </c>
      <c r="R153" s="124">
        <v>12</v>
      </c>
      <c r="S153" t="s">
        <v>206</v>
      </c>
      <c r="T153" t="s">
        <v>2122</v>
      </c>
    </row>
    <row r="154" spans="1:20" x14ac:dyDescent="0.3">
      <c r="A154" t="s">
        <v>1076</v>
      </c>
      <c r="B154">
        <v>331950</v>
      </c>
      <c r="C154" s="125">
        <v>688</v>
      </c>
      <c r="D154" t="s">
        <v>1255</v>
      </c>
      <c r="E154" t="s">
        <v>109</v>
      </c>
      <c r="F154" s="21" t="s">
        <v>1077</v>
      </c>
      <c r="G154" t="s">
        <v>6</v>
      </c>
      <c r="H154" s="321">
        <v>4554.7231270358307</v>
      </c>
      <c r="I154" s="402">
        <v>2478.4146335504884</v>
      </c>
      <c r="J154" s="403">
        <v>0.54414166666666663</v>
      </c>
      <c r="K154" s="402">
        <v>0</v>
      </c>
      <c r="L154" s="402">
        <v>0</v>
      </c>
      <c r="M154" s="403" t="e">
        <v>#DIV/0!</v>
      </c>
      <c r="N154" s="402">
        <v>10499.091633466134</v>
      </c>
      <c r="O154" s="402">
        <v>5712.9932199203186</v>
      </c>
      <c r="P154" s="403">
        <v>0.54414166666666663</v>
      </c>
      <c r="Q154" s="124" t="s">
        <v>514</v>
      </c>
      <c r="R154" s="124">
        <v>12</v>
      </c>
      <c r="S154" t="s">
        <v>109</v>
      </c>
      <c r="T154" t="s">
        <v>2122</v>
      </c>
    </row>
    <row r="155" spans="1:20" x14ac:dyDescent="0.3">
      <c r="A155" t="s">
        <v>1169</v>
      </c>
      <c r="B155">
        <v>0</v>
      </c>
      <c r="C155" s="125">
        <v>103</v>
      </c>
      <c r="D155" t="s">
        <v>246</v>
      </c>
      <c r="E155" t="s">
        <v>248</v>
      </c>
      <c r="F155" s="21" t="s">
        <v>825</v>
      </c>
      <c r="G155" t="s">
        <v>13</v>
      </c>
      <c r="H155" s="321">
        <v>11498.230496999538</v>
      </c>
      <c r="I155" s="402">
        <v>1358.7167256500998</v>
      </c>
      <c r="J155" s="403">
        <v>0.11816746289828307</v>
      </c>
      <c r="K155" s="402">
        <v>53233.382570162481</v>
      </c>
      <c r="L155" s="402">
        <v>5999.5568685376657</v>
      </c>
      <c r="M155" s="403">
        <v>0.11270290518604845</v>
      </c>
      <c r="N155" s="402">
        <v>1654000</v>
      </c>
      <c r="O155" s="402">
        <v>159614.28571428571</v>
      </c>
      <c r="P155" s="403">
        <v>9.6501986526170314E-2</v>
      </c>
      <c r="Q155" s="124" t="s">
        <v>1038</v>
      </c>
      <c r="R155" s="124">
        <v>0</v>
      </c>
      <c r="S155" t="s">
        <v>1170</v>
      </c>
      <c r="T155" t="s">
        <v>472</v>
      </c>
    </row>
    <row r="156" spans="1:20" x14ac:dyDescent="0.3">
      <c r="A156" t="s">
        <v>1150</v>
      </c>
      <c r="B156">
        <v>331960</v>
      </c>
      <c r="C156" s="125">
        <v>701</v>
      </c>
      <c r="D156" t="s">
        <v>207</v>
      </c>
      <c r="E156" t="s">
        <v>208</v>
      </c>
      <c r="F156" s="21" t="s">
        <v>775</v>
      </c>
      <c r="G156" t="s">
        <v>13</v>
      </c>
      <c r="H156" s="321">
        <v>1876.2776735459661</v>
      </c>
      <c r="I156" s="402">
        <v>1238.3432645403377</v>
      </c>
      <c r="J156" s="403">
        <v>0.66</v>
      </c>
      <c r="K156" s="402">
        <v>30924.296296296299</v>
      </c>
      <c r="L156" s="402">
        <v>20410.035555555554</v>
      </c>
      <c r="M156" s="403">
        <v>0.66</v>
      </c>
      <c r="N156" s="402">
        <v>316.87951807228916</v>
      </c>
      <c r="O156" s="402">
        <v>209.14048192771085</v>
      </c>
      <c r="P156" s="403">
        <v>0.66</v>
      </c>
      <c r="Q156" s="124" t="s">
        <v>514</v>
      </c>
      <c r="R156" s="124">
        <v>12</v>
      </c>
      <c r="S156" t="s">
        <v>208</v>
      </c>
      <c r="T156" t="s">
        <v>2122</v>
      </c>
    </row>
    <row r="157" spans="1:20" x14ac:dyDescent="0.3">
      <c r="A157" t="s">
        <v>1078</v>
      </c>
      <c r="B157">
        <v>331300</v>
      </c>
      <c r="C157" s="125">
        <v>169</v>
      </c>
      <c r="D157" t="s">
        <v>102</v>
      </c>
      <c r="E157" t="s">
        <v>110</v>
      </c>
      <c r="F157" s="21" t="s">
        <v>614</v>
      </c>
      <c r="G157" t="s">
        <v>5</v>
      </c>
      <c r="H157" s="321">
        <v>6233.2169117647054</v>
      </c>
      <c r="I157" s="402">
        <v>3206.678440257353</v>
      </c>
      <c r="J157" s="403">
        <v>0.51444999999999996</v>
      </c>
      <c r="K157" s="402">
        <v>12818.452554744526</v>
      </c>
      <c r="L157" s="402">
        <v>6594.4529167883211</v>
      </c>
      <c r="M157" s="403">
        <v>0.51444999999999996</v>
      </c>
      <c r="N157" s="402">
        <v>16147.788990825688</v>
      </c>
      <c r="O157" s="402">
        <v>8307.2300463302745</v>
      </c>
      <c r="P157" s="403">
        <v>0.51444999999999996</v>
      </c>
      <c r="Q157" s="124" t="s">
        <v>514</v>
      </c>
      <c r="R157" s="124">
        <v>12</v>
      </c>
      <c r="S157" t="s">
        <v>110</v>
      </c>
      <c r="T157" t="s">
        <v>2122</v>
      </c>
    </row>
    <row r="158" spans="1:20" x14ac:dyDescent="0.3">
      <c r="A158" t="s">
        <v>1079</v>
      </c>
      <c r="B158">
        <v>331310</v>
      </c>
      <c r="C158" s="125">
        <v>169</v>
      </c>
      <c r="D158" t="s">
        <v>102</v>
      </c>
      <c r="E158" t="s">
        <v>111</v>
      </c>
      <c r="F158" s="21" t="s">
        <v>603</v>
      </c>
      <c r="G158" t="s">
        <v>9</v>
      </c>
      <c r="H158" s="321">
        <v>5545.2373540856033</v>
      </c>
      <c r="I158" s="402">
        <v>2833.9859704280148</v>
      </c>
      <c r="J158" s="403">
        <v>0.51106666666666645</v>
      </c>
      <c r="K158" s="402">
        <v>43163.069387755102</v>
      </c>
      <c r="L158" s="402">
        <v>22059.205995102031</v>
      </c>
      <c r="M158" s="403">
        <v>0.51106666666666645</v>
      </c>
      <c r="N158" s="402">
        <v>25111.109961190174</v>
      </c>
      <c r="O158" s="402">
        <v>12833.451264165586</v>
      </c>
      <c r="P158" s="403">
        <v>0.51106666666666645</v>
      </c>
      <c r="Q158" s="124" t="s">
        <v>514</v>
      </c>
      <c r="R158" s="124">
        <v>12</v>
      </c>
      <c r="S158" t="s">
        <v>111</v>
      </c>
      <c r="T158" t="s">
        <v>2122</v>
      </c>
    </row>
    <row r="159" spans="1:20" x14ac:dyDescent="0.3">
      <c r="A159" t="s">
        <v>1151</v>
      </c>
      <c r="B159">
        <v>331970</v>
      </c>
      <c r="C159" s="125">
        <v>442</v>
      </c>
      <c r="D159" t="s">
        <v>210</v>
      </c>
      <c r="E159" t="s">
        <v>211</v>
      </c>
      <c r="F159" s="21" t="s">
        <v>777</v>
      </c>
      <c r="G159" t="s">
        <v>4</v>
      </c>
      <c r="H159" s="321">
        <v>4516.0366972477068</v>
      </c>
      <c r="I159" s="402">
        <v>2799.942752293578</v>
      </c>
      <c r="J159" s="403">
        <v>0.62</v>
      </c>
      <c r="K159" s="402">
        <v>25954.615384615383</v>
      </c>
      <c r="L159" s="402">
        <v>16091.86153846154</v>
      </c>
      <c r="M159" s="403">
        <v>0.62</v>
      </c>
      <c r="N159" s="402">
        <v>5677.3663366336623</v>
      </c>
      <c r="O159" s="402">
        <v>3519.9671287128708</v>
      </c>
      <c r="P159" s="403">
        <v>0.62</v>
      </c>
      <c r="Q159" s="124" t="s">
        <v>514</v>
      </c>
      <c r="R159" s="124">
        <v>12</v>
      </c>
      <c r="S159" t="s">
        <v>211</v>
      </c>
      <c r="T159" t="s">
        <v>2122</v>
      </c>
    </row>
    <row r="160" spans="1:20" x14ac:dyDescent="0.3">
      <c r="A160" t="s">
        <v>1157</v>
      </c>
      <c r="B160">
        <v>332020</v>
      </c>
      <c r="C160" s="125">
        <v>63</v>
      </c>
      <c r="D160" t="s">
        <v>226</v>
      </c>
      <c r="E160" t="s">
        <v>227</v>
      </c>
      <c r="F160" s="21" t="s">
        <v>800</v>
      </c>
      <c r="G160" t="s">
        <v>14</v>
      </c>
      <c r="H160" s="321">
        <v>3664.5148514851485</v>
      </c>
      <c r="I160" s="402">
        <v>2344.2512257425747</v>
      </c>
      <c r="J160" s="403">
        <v>0.63971666666666671</v>
      </c>
      <c r="K160" s="402">
        <v>47844.823529411762</v>
      </c>
      <c r="L160" s="402">
        <v>30607.131025490195</v>
      </c>
      <c r="M160" s="403">
        <v>0.63971666666666671</v>
      </c>
      <c r="N160" s="402">
        <v>9189.0800821355242</v>
      </c>
      <c r="O160" s="402">
        <v>5878.4076798767974</v>
      </c>
      <c r="P160" s="403">
        <v>0.63971666666666671</v>
      </c>
      <c r="Q160" s="124" t="s">
        <v>514</v>
      </c>
      <c r="R160" s="124">
        <v>12</v>
      </c>
      <c r="S160" t="s">
        <v>227</v>
      </c>
      <c r="T160" t="s">
        <v>2122</v>
      </c>
    </row>
    <row r="161" spans="1:20" x14ac:dyDescent="0.3">
      <c r="A161" t="s">
        <v>1153</v>
      </c>
      <c r="B161">
        <v>331990</v>
      </c>
      <c r="C161" s="125">
        <v>274</v>
      </c>
      <c r="D161" t="s">
        <v>213</v>
      </c>
      <c r="E161" t="s">
        <v>214</v>
      </c>
      <c r="F161" s="21" t="s">
        <v>784</v>
      </c>
      <c r="G161" t="s">
        <v>14</v>
      </c>
      <c r="H161" s="321">
        <v>4489.9159663865548</v>
      </c>
      <c r="I161" s="402">
        <v>2675.9899159663869</v>
      </c>
      <c r="J161" s="403">
        <v>0.59599999999999997</v>
      </c>
      <c r="K161" s="402">
        <v>227108.64935064936</v>
      </c>
      <c r="L161" s="402">
        <v>135356.75501298701</v>
      </c>
      <c r="M161" s="403">
        <v>0.59599999999999997</v>
      </c>
      <c r="N161" s="402">
        <v>5450.7995824634654</v>
      </c>
      <c r="O161" s="402">
        <v>3248.6765511482254</v>
      </c>
      <c r="P161" s="403">
        <v>0.59599999999999997</v>
      </c>
      <c r="Q161" s="124" t="s">
        <v>514</v>
      </c>
      <c r="R161" s="124">
        <v>12</v>
      </c>
      <c r="S161" t="s">
        <v>214</v>
      </c>
      <c r="T161" t="s">
        <v>2122</v>
      </c>
    </row>
    <row r="162" spans="1:20" x14ac:dyDescent="0.3">
      <c r="A162" t="s">
        <v>1080</v>
      </c>
      <c r="B162">
        <v>331320</v>
      </c>
      <c r="C162" s="125">
        <v>169</v>
      </c>
      <c r="D162" t="s">
        <v>102</v>
      </c>
      <c r="E162" t="s">
        <v>112</v>
      </c>
      <c r="F162" s="21" t="s">
        <v>617</v>
      </c>
      <c r="G162" t="s">
        <v>5</v>
      </c>
      <c r="H162" s="321">
        <v>5496.090909090909</v>
      </c>
      <c r="I162" s="402">
        <v>2938.0269969696965</v>
      </c>
      <c r="J162" s="403">
        <v>0.53456666666666652</v>
      </c>
      <c r="K162" s="402">
        <v>10328.733333333334</v>
      </c>
      <c r="L162" s="402">
        <v>5521.3965488888871</v>
      </c>
      <c r="M162" s="403">
        <v>0.53456666666666652</v>
      </c>
      <c r="N162" s="402">
        <v>28974.748235294115</v>
      </c>
      <c r="O162" s="402">
        <v>15488.934581647054</v>
      </c>
      <c r="P162" s="403">
        <v>0.53456666666666652</v>
      </c>
      <c r="Q162" s="124" t="s">
        <v>514</v>
      </c>
      <c r="R162" s="124">
        <v>12</v>
      </c>
      <c r="S162" t="s">
        <v>112</v>
      </c>
      <c r="T162" t="s">
        <v>2122</v>
      </c>
    </row>
    <row r="163" spans="1:20" x14ac:dyDescent="0.3">
      <c r="A163" t="s">
        <v>1156</v>
      </c>
      <c r="B163">
        <v>332000</v>
      </c>
      <c r="C163" s="125">
        <v>373</v>
      </c>
      <c r="D163" t="s">
        <v>223</v>
      </c>
      <c r="E163" t="s">
        <v>224</v>
      </c>
      <c r="F163" s="21" t="s">
        <v>795</v>
      </c>
      <c r="G163" t="s">
        <v>5</v>
      </c>
      <c r="H163" s="321">
        <v>5647.9249146757675</v>
      </c>
      <c r="I163" s="402">
        <v>1863.8152218430032</v>
      </c>
      <c r="J163" s="403">
        <v>0.33</v>
      </c>
      <c r="K163" s="402">
        <v>42076.34482758621</v>
      </c>
      <c r="L163" s="402">
        <v>13885.19379310345</v>
      </c>
      <c r="M163" s="403">
        <v>0.33</v>
      </c>
      <c r="N163" s="402">
        <v>4450.9608247422684</v>
      </c>
      <c r="O163" s="402">
        <v>1468.8170721649487</v>
      </c>
      <c r="P163" s="403">
        <v>0.33</v>
      </c>
      <c r="Q163" s="124" t="s">
        <v>514</v>
      </c>
      <c r="R163" s="124">
        <v>12</v>
      </c>
      <c r="S163" t="s">
        <v>224</v>
      </c>
      <c r="T163" t="s">
        <v>2122</v>
      </c>
    </row>
    <row r="164" spans="1:20" x14ac:dyDescent="0.3">
      <c r="A164" t="s">
        <v>1081</v>
      </c>
      <c r="B164">
        <v>331330</v>
      </c>
      <c r="C164" s="125">
        <v>169</v>
      </c>
      <c r="D164" t="s">
        <v>102</v>
      </c>
      <c r="E164" t="s">
        <v>113</v>
      </c>
      <c r="F164" s="21" t="s">
        <v>673</v>
      </c>
      <c r="G164" t="s">
        <v>9</v>
      </c>
      <c r="H164" s="321">
        <v>5700.5095541401279</v>
      </c>
      <c r="I164" s="402">
        <v>3035.8538673036096</v>
      </c>
      <c r="J164" s="403">
        <v>0.53255833333333336</v>
      </c>
      <c r="K164" s="402">
        <v>4237.8</v>
      </c>
      <c r="L164" s="402">
        <v>2256.8757049999999</v>
      </c>
      <c r="M164" s="403">
        <v>0.53255833333333336</v>
      </c>
      <c r="N164" s="402">
        <v>26325.876106194683</v>
      </c>
      <c r="O164" s="402">
        <v>14020.064702654865</v>
      </c>
      <c r="P164" s="403">
        <v>0.53255833333333336</v>
      </c>
      <c r="Q164" s="124" t="s">
        <v>514</v>
      </c>
      <c r="R164" s="124">
        <v>12</v>
      </c>
      <c r="S164" t="s">
        <v>113</v>
      </c>
      <c r="T164" t="s">
        <v>2122</v>
      </c>
    </row>
    <row r="165" spans="1:20" x14ac:dyDescent="0.3">
      <c r="A165" t="s">
        <v>1082</v>
      </c>
      <c r="B165">
        <v>331340</v>
      </c>
      <c r="C165" s="125">
        <v>169</v>
      </c>
      <c r="D165" t="s">
        <v>102</v>
      </c>
      <c r="E165" t="s">
        <v>114</v>
      </c>
      <c r="F165" s="21" t="s">
        <v>675</v>
      </c>
      <c r="G165" t="s">
        <v>14</v>
      </c>
      <c r="H165" s="321">
        <v>3977.6167076167076</v>
      </c>
      <c r="I165" s="402">
        <v>2049.6658894348898</v>
      </c>
      <c r="J165" s="403">
        <v>0.51530000000000009</v>
      </c>
      <c r="K165" s="402">
        <v>4222.0999999999995</v>
      </c>
      <c r="L165" s="402">
        <v>2175.64813</v>
      </c>
      <c r="M165" s="403">
        <v>0.51530000000000009</v>
      </c>
      <c r="N165" s="402">
        <v>14418.753488372095</v>
      </c>
      <c r="O165" s="402">
        <v>7429.9836725581426</v>
      </c>
      <c r="P165" s="403">
        <v>0.51530000000000009</v>
      </c>
      <c r="Q165" s="124" t="s">
        <v>514</v>
      </c>
      <c r="R165" s="124">
        <v>12</v>
      </c>
      <c r="S165" t="s">
        <v>114</v>
      </c>
      <c r="T165" t="s">
        <v>2122</v>
      </c>
    </row>
    <row r="166" spans="1:20" x14ac:dyDescent="0.3">
      <c r="A166" t="s">
        <v>1172</v>
      </c>
      <c r="B166">
        <v>0</v>
      </c>
      <c r="C166" s="125">
        <v>16</v>
      </c>
      <c r="D166" t="s">
        <v>256</v>
      </c>
      <c r="E166" t="s">
        <v>8</v>
      </c>
      <c r="F166" s="21" t="s">
        <v>837</v>
      </c>
      <c r="G166" t="s">
        <v>8</v>
      </c>
      <c r="H166" s="321">
        <v>7816.8957154405816</v>
      </c>
      <c r="I166" s="402">
        <v>1368.6337914308813</v>
      </c>
      <c r="J166" s="403">
        <v>0.17508661254459901</v>
      </c>
      <c r="K166" s="402">
        <v>19603.102189781024</v>
      </c>
      <c r="L166" s="402">
        <v>3371.3503649635036</v>
      </c>
      <c r="M166" s="403">
        <v>0.17198045147777519</v>
      </c>
      <c r="N166" s="402">
        <v>731788.13559322036</v>
      </c>
      <c r="O166" s="402">
        <v>112932.20338983051</v>
      </c>
      <c r="P166" s="403">
        <v>0.15432363261571957</v>
      </c>
      <c r="Q166" s="124" t="s">
        <v>1038</v>
      </c>
      <c r="R166" s="124">
        <v>0</v>
      </c>
      <c r="S166" t="s">
        <v>510</v>
      </c>
      <c r="T166" t="s">
        <v>472</v>
      </c>
    </row>
    <row r="167" spans="1:20" x14ac:dyDescent="0.3">
      <c r="A167" t="s">
        <v>1050</v>
      </c>
      <c r="B167">
        <v>332010</v>
      </c>
      <c r="C167" s="125">
        <v>417</v>
      </c>
      <c r="D167" t="s">
        <v>79</v>
      </c>
      <c r="E167" t="s">
        <v>225</v>
      </c>
      <c r="F167" s="21" t="s">
        <v>797</v>
      </c>
      <c r="G167" t="s">
        <v>13</v>
      </c>
      <c r="H167" s="321">
        <v>2865.9275536480686</v>
      </c>
      <c r="I167" s="402">
        <v>1410.0602391244636</v>
      </c>
      <c r="J167" s="403">
        <v>0.49200833333333333</v>
      </c>
      <c r="K167" s="402">
        <v>114219.2</v>
      </c>
      <c r="L167" s="402">
        <v>56196.798226666673</v>
      </c>
      <c r="M167" s="403">
        <v>0.49200833333333338</v>
      </c>
      <c r="N167" s="402">
        <v>1999.5874822190613</v>
      </c>
      <c r="O167" s="402">
        <v>983.81370448079667</v>
      </c>
      <c r="P167" s="403">
        <v>0.49200833333333333</v>
      </c>
      <c r="Q167" s="124" t="s">
        <v>514</v>
      </c>
      <c r="R167" s="124">
        <v>12</v>
      </c>
      <c r="S167" t="s">
        <v>225</v>
      </c>
      <c r="T167" t="s">
        <v>2122</v>
      </c>
    </row>
    <row r="168" spans="1:20" x14ac:dyDescent="0.3">
      <c r="A168" t="s">
        <v>1051</v>
      </c>
      <c r="B168">
        <v>331120</v>
      </c>
      <c r="C168" s="125">
        <v>2</v>
      </c>
      <c r="D168" t="s">
        <v>79</v>
      </c>
      <c r="E168" t="s">
        <v>88</v>
      </c>
      <c r="F168" s="21" t="s">
        <v>1244</v>
      </c>
      <c r="G168" t="s">
        <v>13</v>
      </c>
      <c r="H168" s="321">
        <v>5057.484859593812</v>
      </c>
      <c r="I168" s="402">
        <v>1488.4177941784587</v>
      </c>
      <c r="J168" s="403">
        <v>0.29429999999999995</v>
      </c>
      <c r="K168" s="402">
        <v>166672.6153846154</v>
      </c>
      <c r="L168" s="402">
        <v>49051.750707692299</v>
      </c>
      <c r="M168" s="403">
        <v>0.29429999999999995</v>
      </c>
      <c r="N168" s="402">
        <v>5673.3405405405401</v>
      </c>
      <c r="O168" s="402">
        <v>1669.6641210810808</v>
      </c>
      <c r="P168" s="403">
        <v>0.29429999999999995</v>
      </c>
      <c r="Q168" s="124" t="s">
        <v>514</v>
      </c>
      <c r="R168" s="124">
        <v>12</v>
      </c>
      <c r="S168" t="s">
        <v>1052</v>
      </c>
      <c r="T168" t="s">
        <v>2122</v>
      </c>
    </row>
    <row r="169" spans="1:20" x14ac:dyDescent="0.3">
      <c r="A169" t="s">
        <v>1053</v>
      </c>
      <c r="B169">
        <v>331130</v>
      </c>
      <c r="C169" s="125">
        <v>2</v>
      </c>
      <c r="D169" t="s">
        <v>79</v>
      </c>
      <c r="E169" t="s">
        <v>89</v>
      </c>
      <c r="F169" s="21" t="s">
        <v>599</v>
      </c>
      <c r="G169" t="s">
        <v>14</v>
      </c>
      <c r="H169" s="321">
        <v>2679.0270270270271</v>
      </c>
      <c r="I169" s="402">
        <v>2098.7497729729726</v>
      </c>
      <c r="J169" s="403">
        <v>0.78339999999999999</v>
      </c>
      <c r="K169" s="402">
        <v>5744</v>
      </c>
      <c r="L169" s="402">
        <v>4499.8496000000005</v>
      </c>
      <c r="M169" s="403">
        <v>0.78339999999999999</v>
      </c>
      <c r="N169" s="402">
        <v>13456</v>
      </c>
      <c r="O169" s="402">
        <v>10541.430399999999</v>
      </c>
      <c r="P169" s="403">
        <v>0.78339999999999999</v>
      </c>
      <c r="Q169" s="124" t="s">
        <v>514</v>
      </c>
      <c r="R169" s="124">
        <v>12</v>
      </c>
      <c r="S169" t="s">
        <v>89</v>
      </c>
      <c r="T169" t="s">
        <v>2122</v>
      </c>
    </row>
    <row r="170" spans="1:20" x14ac:dyDescent="0.3">
      <c r="A170" t="s">
        <v>1054</v>
      </c>
      <c r="B170">
        <v>331140</v>
      </c>
      <c r="C170" s="125">
        <v>2</v>
      </c>
      <c r="D170" t="s">
        <v>79</v>
      </c>
      <c r="E170" t="s">
        <v>90</v>
      </c>
      <c r="F170" s="21" t="s">
        <v>563</v>
      </c>
      <c r="G170" t="s">
        <v>13</v>
      </c>
      <c r="H170" s="321">
        <v>5652.474489795919</v>
      </c>
      <c r="I170" s="402">
        <v>1660.7441090561224</v>
      </c>
      <c r="J170" s="403">
        <v>0.29380833333333328</v>
      </c>
      <c r="K170" s="402">
        <v>3005257</v>
      </c>
      <c r="L170" s="402">
        <v>882969.55040833319</v>
      </c>
      <c r="M170" s="403">
        <v>0.29380833333333328</v>
      </c>
      <c r="N170" s="402">
        <v>1231.2585365853656</v>
      </c>
      <c r="O170" s="402">
        <v>361.75401853658525</v>
      </c>
      <c r="P170" s="403">
        <v>0.29380833333333328</v>
      </c>
      <c r="Q170" s="124" t="s">
        <v>514</v>
      </c>
      <c r="R170" s="124">
        <v>12</v>
      </c>
      <c r="S170" t="s">
        <v>90</v>
      </c>
      <c r="T170" t="s">
        <v>2122</v>
      </c>
    </row>
    <row r="171" spans="1:20" x14ac:dyDescent="0.3">
      <c r="A171" t="s">
        <v>1083</v>
      </c>
      <c r="B171">
        <v>331350</v>
      </c>
      <c r="C171" s="125">
        <v>169</v>
      </c>
      <c r="D171" t="s">
        <v>102</v>
      </c>
      <c r="E171" t="s">
        <v>115</v>
      </c>
      <c r="F171" s="21" t="s">
        <v>677</v>
      </c>
      <c r="G171" t="s">
        <v>14</v>
      </c>
      <c r="H171" s="321">
        <v>3884.1799307958481</v>
      </c>
      <c r="I171" s="402">
        <v>1984.9454173010381</v>
      </c>
      <c r="J171" s="403">
        <v>0.51103333333333334</v>
      </c>
      <c r="K171" s="402">
        <v>0</v>
      </c>
      <c r="L171" s="402">
        <v>0</v>
      </c>
      <c r="M171" s="403" t="e">
        <v>#DIV/0!</v>
      </c>
      <c r="N171" s="402">
        <v>14576.973451327432</v>
      </c>
      <c r="O171" s="402">
        <v>7449.3193327433628</v>
      </c>
      <c r="P171" s="403">
        <v>0.51103333333333334</v>
      </c>
      <c r="Q171" s="124" t="s">
        <v>514</v>
      </c>
      <c r="R171" s="124">
        <v>12</v>
      </c>
      <c r="S171" t="s">
        <v>115</v>
      </c>
      <c r="T171" t="s">
        <v>2122</v>
      </c>
    </row>
    <row r="172" spans="1:20" x14ac:dyDescent="0.3">
      <c r="A172" t="s">
        <v>1165</v>
      </c>
      <c r="B172">
        <v>332670</v>
      </c>
      <c r="C172" s="125">
        <v>240</v>
      </c>
      <c r="D172" t="s">
        <v>239</v>
      </c>
      <c r="E172" t="s">
        <v>242</v>
      </c>
      <c r="F172" s="21" t="s">
        <v>818</v>
      </c>
      <c r="G172" t="s">
        <v>13</v>
      </c>
      <c r="H172" s="321">
        <v>4700.9785932721707</v>
      </c>
      <c r="I172" s="402">
        <v>2939.9528374108054</v>
      </c>
      <c r="J172" s="403">
        <v>0.62539166666666668</v>
      </c>
      <c r="K172" s="402">
        <v>66319.592592592584</v>
      </c>
      <c r="L172" s="402">
        <v>41475.720544135802</v>
      </c>
      <c r="M172" s="403">
        <v>0.62539166666666668</v>
      </c>
      <c r="N172" s="402">
        <v>11598.568008705111</v>
      </c>
      <c r="O172" s="402">
        <v>7253.6477779107709</v>
      </c>
      <c r="P172" s="403">
        <v>0.62539166666666668</v>
      </c>
      <c r="Q172" s="124" t="s">
        <v>514</v>
      </c>
      <c r="R172" s="124">
        <v>12</v>
      </c>
      <c r="S172" t="s">
        <v>242</v>
      </c>
      <c r="T172" t="s">
        <v>2122</v>
      </c>
    </row>
    <row r="173" spans="1:20" x14ac:dyDescent="0.3">
      <c r="A173" t="s">
        <v>1084</v>
      </c>
      <c r="B173">
        <v>331360</v>
      </c>
      <c r="C173" s="125">
        <v>169</v>
      </c>
      <c r="D173" t="s">
        <v>102</v>
      </c>
      <c r="E173" t="s">
        <v>116</v>
      </c>
      <c r="F173" s="21" t="s">
        <v>619</v>
      </c>
      <c r="G173" t="s">
        <v>9</v>
      </c>
      <c r="H173" s="321">
        <v>5320.8780487804879</v>
      </c>
      <c r="I173" s="402">
        <v>2650.684081300813</v>
      </c>
      <c r="J173" s="403">
        <v>0.49816666666666665</v>
      </c>
      <c r="K173" s="402">
        <v>36750.137404580157</v>
      </c>
      <c r="L173" s="402">
        <v>18307.693450381681</v>
      </c>
      <c r="M173" s="403">
        <v>0.49816666666666665</v>
      </c>
      <c r="N173" s="402">
        <v>27605.831325301202</v>
      </c>
      <c r="O173" s="402">
        <v>13752.30497188755</v>
      </c>
      <c r="P173" s="403">
        <v>0.4981666666666667</v>
      </c>
      <c r="Q173" s="124" t="s">
        <v>514</v>
      </c>
      <c r="R173" s="124">
        <v>12</v>
      </c>
      <c r="S173" t="s">
        <v>116</v>
      </c>
      <c r="T173" t="s">
        <v>2122</v>
      </c>
    </row>
    <row r="174" spans="1:20" x14ac:dyDescent="0.3">
      <c r="A174" t="s">
        <v>1160</v>
      </c>
      <c r="B174">
        <v>332030</v>
      </c>
      <c r="C174" s="125">
        <v>332</v>
      </c>
      <c r="D174" t="s">
        <v>233</v>
      </c>
      <c r="E174" t="s">
        <v>234</v>
      </c>
      <c r="F174" s="21" t="s">
        <v>809</v>
      </c>
      <c r="G174" t="s">
        <v>14</v>
      </c>
      <c r="H174" s="321">
        <v>4810.6012269938656</v>
      </c>
      <c r="I174" s="402">
        <v>3415.526871165644</v>
      </c>
      <c r="J174" s="403">
        <v>0.70999999999999985</v>
      </c>
      <c r="K174" s="402">
        <v>52820</v>
      </c>
      <c r="L174" s="402">
        <v>37502.200000000004</v>
      </c>
      <c r="M174" s="403">
        <v>0.71</v>
      </c>
      <c r="N174" s="402">
        <v>4557.8390804597702</v>
      </c>
      <c r="O174" s="402">
        <v>3236.0657471264367</v>
      </c>
      <c r="P174" s="403">
        <v>0.71</v>
      </c>
      <c r="Q174" s="124" t="s">
        <v>514</v>
      </c>
      <c r="R174" s="124">
        <v>12</v>
      </c>
      <c r="S174" t="s">
        <v>234</v>
      </c>
      <c r="T174" t="s">
        <v>2122</v>
      </c>
    </row>
    <row r="175" spans="1:20" x14ac:dyDescent="0.3">
      <c r="A175" t="s">
        <v>1085</v>
      </c>
      <c r="B175">
        <v>331370</v>
      </c>
      <c r="C175" s="125">
        <v>169</v>
      </c>
      <c r="D175" t="s">
        <v>102</v>
      </c>
      <c r="E175" t="s">
        <v>117</v>
      </c>
      <c r="F175" s="21" t="s">
        <v>679</v>
      </c>
      <c r="G175" t="s">
        <v>14</v>
      </c>
      <c r="H175" s="321">
        <v>5450.4650780608054</v>
      </c>
      <c r="I175" s="402">
        <v>2798.9954997534924</v>
      </c>
      <c r="J175" s="403">
        <v>0.5135333333333334</v>
      </c>
      <c r="K175" s="402">
        <v>0</v>
      </c>
      <c r="L175" s="402">
        <v>0</v>
      </c>
      <c r="M175" s="403" t="e">
        <v>#DIV/0!</v>
      </c>
      <c r="N175" s="402">
        <v>15451.476439790573</v>
      </c>
      <c r="O175" s="402">
        <v>7934.8482010471198</v>
      </c>
      <c r="P175" s="403">
        <v>0.5135333333333334</v>
      </c>
      <c r="Q175" s="124" t="s">
        <v>514</v>
      </c>
      <c r="R175" s="124">
        <v>12</v>
      </c>
      <c r="S175" t="s">
        <v>117</v>
      </c>
      <c r="T175" t="s">
        <v>2122</v>
      </c>
    </row>
    <row r="176" spans="1:20" x14ac:dyDescent="0.3">
      <c r="A176" t="s">
        <v>1055</v>
      </c>
      <c r="B176">
        <v>331150</v>
      </c>
      <c r="C176" s="125">
        <v>2</v>
      </c>
      <c r="D176" t="s">
        <v>79</v>
      </c>
      <c r="E176" t="s">
        <v>91</v>
      </c>
      <c r="F176" s="21" t="s">
        <v>563</v>
      </c>
      <c r="G176" t="s">
        <v>13</v>
      </c>
      <c r="H176" s="321">
        <v>5726.3342939481272</v>
      </c>
      <c r="I176" s="402">
        <v>1682.3970155619595</v>
      </c>
      <c r="J176" s="403">
        <v>0.29379999999999995</v>
      </c>
      <c r="K176" s="402">
        <v>53308.210526315786</v>
      </c>
      <c r="L176" s="402">
        <v>15661.952252631576</v>
      </c>
      <c r="M176" s="403">
        <v>0.29379999999999995</v>
      </c>
      <c r="N176" s="402">
        <v>7889.2582417582425</v>
      </c>
      <c r="O176" s="402">
        <v>2317.8640714285712</v>
      </c>
      <c r="P176" s="403">
        <v>0.29379999999999995</v>
      </c>
      <c r="Q176" s="124" t="s">
        <v>514</v>
      </c>
      <c r="R176" s="124">
        <v>12</v>
      </c>
      <c r="S176" t="s">
        <v>91</v>
      </c>
      <c r="T176" t="s">
        <v>2122</v>
      </c>
    </row>
    <row r="177" spans="1:20" x14ac:dyDescent="0.3">
      <c r="A177" t="s">
        <v>1182</v>
      </c>
      <c r="B177">
        <v>0</v>
      </c>
      <c r="C177" s="125">
        <v>18</v>
      </c>
      <c r="D177" t="s">
        <v>870</v>
      </c>
      <c r="E177" t="s">
        <v>507</v>
      </c>
      <c r="F177" s="21" t="s">
        <v>561</v>
      </c>
      <c r="G177" t="s">
        <v>12</v>
      </c>
      <c r="H177" s="321">
        <v>7507.5870422811877</v>
      </c>
      <c r="I177" s="402">
        <v>1607.2547511090013</v>
      </c>
      <c r="J177" s="403">
        <v>0.21408406483431666</v>
      </c>
      <c r="K177" s="402">
        <v>46532.412965186079</v>
      </c>
      <c r="L177" s="402">
        <v>8623.2593037214883</v>
      </c>
      <c r="M177" s="403">
        <v>0.18531726068392607</v>
      </c>
      <c r="N177" s="402" t="e">
        <v>#DIV/0!</v>
      </c>
      <c r="O177" s="402" t="e">
        <v>#DIV/0!</v>
      </c>
      <c r="P177" s="403" t="e">
        <v>#DIV/0!</v>
      </c>
      <c r="Q177" s="124" t="s">
        <v>1038</v>
      </c>
      <c r="R177" s="124">
        <v>0</v>
      </c>
      <c r="S177" t="s">
        <v>508</v>
      </c>
      <c r="T177" t="s">
        <v>472</v>
      </c>
    </row>
    <row r="178" spans="1:20" x14ac:dyDescent="0.3">
      <c r="A178" t="s">
        <v>1161</v>
      </c>
      <c r="B178">
        <v>332040</v>
      </c>
      <c r="C178" s="125">
        <v>681</v>
      </c>
      <c r="D178" t="s">
        <v>235</v>
      </c>
      <c r="E178" t="s">
        <v>236</v>
      </c>
      <c r="F178" s="21" t="s">
        <v>811</v>
      </c>
      <c r="G178" t="s">
        <v>6</v>
      </c>
      <c r="H178" s="321">
        <v>3104.5289256198348</v>
      </c>
      <c r="I178" s="402">
        <v>2847.8878677685962</v>
      </c>
      <c r="J178" s="403">
        <v>0.91733333333333367</v>
      </c>
      <c r="K178" s="402">
        <v>7133.8536585365855</v>
      </c>
      <c r="L178" s="402">
        <v>6544.1217560975629</v>
      </c>
      <c r="M178" s="403">
        <v>0.91733333333333367</v>
      </c>
      <c r="N178" s="402">
        <v>7144.4689655172424</v>
      </c>
      <c r="O178" s="402">
        <v>6553.8595310344854</v>
      </c>
      <c r="P178" s="403">
        <v>0.91733333333333356</v>
      </c>
      <c r="Q178" s="124" t="s">
        <v>514</v>
      </c>
      <c r="R178" s="124">
        <v>12</v>
      </c>
      <c r="S178" t="s">
        <v>236</v>
      </c>
      <c r="T178" t="s">
        <v>2122</v>
      </c>
    </row>
    <row r="179" spans="1:20" x14ac:dyDescent="0.3">
      <c r="A179" t="s">
        <v>1162</v>
      </c>
      <c r="B179">
        <v>332050</v>
      </c>
      <c r="C179" s="125">
        <v>280</v>
      </c>
      <c r="D179" t="s">
        <v>237</v>
      </c>
      <c r="E179" t="s">
        <v>513</v>
      </c>
      <c r="F179" s="21" t="s">
        <v>813</v>
      </c>
      <c r="G179" t="s">
        <v>6</v>
      </c>
      <c r="H179" s="321">
        <v>4462.4116047144153</v>
      </c>
      <c r="I179" s="402">
        <v>2861.8933091568447</v>
      </c>
      <c r="J179" s="403">
        <v>0.64133333333333331</v>
      </c>
      <c r="K179" s="402">
        <v>136446.66666666666</v>
      </c>
      <c r="L179" s="402">
        <v>87507.795555555567</v>
      </c>
      <c r="M179" s="403">
        <v>0.64133333333333342</v>
      </c>
      <c r="N179" s="402">
        <v>4327.0690537084402</v>
      </c>
      <c r="O179" s="402">
        <v>2775.0936197783462</v>
      </c>
      <c r="P179" s="403">
        <v>0.64133333333333342</v>
      </c>
      <c r="Q179" s="124" t="s">
        <v>514</v>
      </c>
      <c r="R179" s="124">
        <v>12</v>
      </c>
      <c r="S179" t="s">
        <v>814</v>
      </c>
      <c r="T179" t="s">
        <v>2122</v>
      </c>
    </row>
    <row r="180" spans="1:20" x14ac:dyDescent="0.3">
      <c r="A180" t="s">
        <v>1166</v>
      </c>
      <c r="B180">
        <v>332680</v>
      </c>
      <c r="C180" s="125">
        <v>240</v>
      </c>
      <c r="D180" t="s">
        <v>239</v>
      </c>
      <c r="E180" t="s">
        <v>243</v>
      </c>
      <c r="F180" s="21" t="s">
        <v>820</v>
      </c>
      <c r="G180" t="s">
        <v>13</v>
      </c>
      <c r="H180" s="321">
        <v>4029.1732199787466</v>
      </c>
      <c r="I180" s="402">
        <v>2519.8113553312078</v>
      </c>
      <c r="J180" s="403">
        <v>0.62539166666666668</v>
      </c>
      <c r="K180" s="402">
        <v>56993.294117647063</v>
      </c>
      <c r="L180" s="402">
        <v>35643.131197058829</v>
      </c>
      <c r="M180" s="403">
        <v>0.62539166666666668</v>
      </c>
      <c r="N180" s="402">
        <v>4393.9020172910659</v>
      </c>
      <c r="O180" s="402">
        <v>2747.9097057636886</v>
      </c>
      <c r="P180" s="403">
        <v>0.62539166666666668</v>
      </c>
      <c r="Q180" s="124" t="s">
        <v>514</v>
      </c>
      <c r="R180" s="124">
        <v>12</v>
      </c>
      <c r="S180" t="s">
        <v>243</v>
      </c>
      <c r="T180" t="s">
        <v>2122</v>
      </c>
    </row>
    <row r="181" spans="1:20" x14ac:dyDescent="0.3">
      <c r="A181" t="s">
        <v>1199</v>
      </c>
      <c r="B181">
        <v>332370</v>
      </c>
      <c r="C181" s="125">
        <v>254</v>
      </c>
      <c r="D181" t="s">
        <v>302</v>
      </c>
      <c r="E181" t="s">
        <v>305</v>
      </c>
      <c r="F181" s="21" t="s">
        <v>908</v>
      </c>
      <c r="G181" t="s">
        <v>10</v>
      </c>
      <c r="H181" s="321">
        <v>9722.794871794873</v>
      </c>
      <c r="I181" s="402">
        <v>1458.4192307692306</v>
      </c>
      <c r="J181" s="403">
        <v>0.14999999999999997</v>
      </c>
      <c r="K181" s="402">
        <v>818657.33333333349</v>
      </c>
      <c r="L181" s="402">
        <v>122798.59999999998</v>
      </c>
      <c r="M181" s="403">
        <v>0.14999999999999997</v>
      </c>
      <c r="N181" s="402">
        <v>12781.074074074073</v>
      </c>
      <c r="O181" s="402">
        <v>1917.1611111111106</v>
      </c>
      <c r="P181" s="403">
        <v>0.14999999999999997</v>
      </c>
      <c r="Q181" s="124" t="s">
        <v>514</v>
      </c>
      <c r="R181" s="124">
        <v>12</v>
      </c>
      <c r="S181" t="s">
        <v>305</v>
      </c>
      <c r="T181" t="s">
        <v>2122</v>
      </c>
    </row>
    <row r="182" spans="1:20" x14ac:dyDescent="0.3">
      <c r="A182" t="s">
        <v>1086</v>
      </c>
      <c r="B182">
        <v>331720</v>
      </c>
      <c r="C182" s="125">
        <v>169</v>
      </c>
      <c r="D182" t="s">
        <v>102</v>
      </c>
      <c r="E182" t="s">
        <v>394</v>
      </c>
      <c r="F182" s="21" t="s">
        <v>665</v>
      </c>
      <c r="G182" t="s">
        <v>9</v>
      </c>
      <c r="H182" s="321">
        <v>5085.6707616707627</v>
      </c>
      <c r="I182" s="402">
        <v>2611.280033169533</v>
      </c>
      <c r="J182" s="403">
        <v>0.51345833333333324</v>
      </c>
      <c r="K182" s="402">
        <v>21640</v>
      </c>
      <c r="L182" s="402">
        <v>11111.238333333333</v>
      </c>
      <c r="M182" s="403">
        <v>0.51345833333333324</v>
      </c>
      <c r="N182" s="402">
        <v>13625.755485893416</v>
      </c>
      <c r="O182" s="402">
        <v>6996.2577021943562</v>
      </c>
      <c r="P182" s="403">
        <v>0.51345833333333324</v>
      </c>
      <c r="Q182" s="124" t="s">
        <v>514</v>
      </c>
      <c r="R182" s="124">
        <v>12</v>
      </c>
      <c r="S182" t="s">
        <v>394</v>
      </c>
      <c r="T182" t="s">
        <v>2122</v>
      </c>
    </row>
    <row r="183" spans="1:20" x14ac:dyDescent="0.3">
      <c r="A183" t="s">
        <v>1087</v>
      </c>
      <c r="B183">
        <v>331380</v>
      </c>
      <c r="C183" s="125">
        <v>169</v>
      </c>
      <c r="D183" t="s">
        <v>102</v>
      </c>
      <c r="E183" t="s">
        <v>118</v>
      </c>
      <c r="F183" s="21" t="s">
        <v>681</v>
      </c>
      <c r="G183" t="s">
        <v>14</v>
      </c>
      <c r="H183" s="321">
        <v>4099.0809399477812</v>
      </c>
      <c r="I183" s="402">
        <v>2211.0442590078328</v>
      </c>
      <c r="J183" s="403">
        <v>0.53939999999999999</v>
      </c>
      <c r="K183" s="402">
        <v>0</v>
      </c>
      <c r="L183" s="402">
        <v>0</v>
      </c>
      <c r="M183" s="403" t="e">
        <v>#DIV/0!</v>
      </c>
      <c r="N183" s="402">
        <v>15977.438848920861</v>
      </c>
      <c r="O183" s="402">
        <v>8618.2305151079127</v>
      </c>
      <c r="P183" s="403">
        <v>0.53939999999999999</v>
      </c>
      <c r="Q183" s="124" t="s">
        <v>514</v>
      </c>
      <c r="R183" s="124">
        <v>12</v>
      </c>
      <c r="S183" t="s">
        <v>118</v>
      </c>
      <c r="T183" t="s">
        <v>2122</v>
      </c>
    </row>
    <row r="184" spans="1:20" x14ac:dyDescent="0.3">
      <c r="A184" t="s">
        <v>1127</v>
      </c>
      <c r="B184">
        <v>331740</v>
      </c>
      <c r="C184" s="125">
        <v>683</v>
      </c>
      <c r="D184" t="s">
        <v>153</v>
      </c>
      <c r="E184" t="s">
        <v>154</v>
      </c>
      <c r="F184" s="21" t="s">
        <v>701</v>
      </c>
      <c r="G184" t="s">
        <v>8</v>
      </c>
      <c r="H184" s="321">
        <v>4957.538461538461</v>
      </c>
      <c r="I184" s="402">
        <v>3470.2769230769231</v>
      </c>
      <c r="J184" s="403">
        <v>0.70000000000000007</v>
      </c>
      <c r="K184" s="402">
        <v>20336.5</v>
      </c>
      <c r="L184" s="402">
        <v>14235.550000000001</v>
      </c>
      <c r="M184" s="403">
        <v>0.70000000000000007</v>
      </c>
      <c r="N184" s="402">
        <v>3316.4516129032259</v>
      </c>
      <c r="O184" s="402">
        <v>2321.5161290322585</v>
      </c>
      <c r="P184" s="403">
        <v>0.70000000000000007</v>
      </c>
      <c r="Q184" s="124" t="s">
        <v>514</v>
      </c>
      <c r="R184" s="124">
        <v>12</v>
      </c>
      <c r="S184" t="s">
        <v>154</v>
      </c>
      <c r="T184" t="s">
        <v>2122</v>
      </c>
    </row>
    <row r="185" spans="1:20" x14ac:dyDescent="0.3">
      <c r="A185" t="s">
        <v>1088</v>
      </c>
      <c r="B185">
        <v>331390</v>
      </c>
      <c r="C185" s="125">
        <v>169</v>
      </c>
      <c r="D185" t="s">
        <v>102</v>
      </c>
      <c r="E185" t="s">
        <v>119</v>
      </c>
      <c r="F185" s="21" t="s">
        <v>621</v>
      </c>
      <c r="G185" t="s">
        <v>9</v>
      </c>
      <c r="H185" s="321">
        <v>6253.5010423905487</v>
      </c>
      <c r="I185" s="402">
        <v>3218.676986518416</v>
      </c>
      <c r="J185" s="403">
        <v>0.51470000000000016</v>
      </c>
      <c r="K185" s="402">
        <v>0</v>
      </c>
      <c r="L185" s="402">
        <v>0</v>
      </c>
      <c r="M185" s="403" t="e">
        <v>#DIV/0!</v>
      </c>
      <c r="N185" s="402">
        <v>31768.551724137931</v>
      </c>
      <c r="O185" s="402">
        <v>16351.273572413798</v>
      </c>
      <c r="P185" s="403">
        <v>0.51470000000000016</v>
      </c>
      <c r="Q185" s="124" t="s">
        <v>514</v>
      </c>
      <c r="R185" s="124">
        <v>12</v>
      </c>
      <c r="S185" t="s">
        <v>119</v>
      </c>
      <c r="T185" t="s">
        <v>2122</v>
      </c>
    </row>
    <row r="186" spans="1:20" x14ac:dyDescent="0.3">
      <c r="A186" t="s">
        <v>1089</v>
      </c>
      <c r="B186">
        <v>331400</v>
      </c>
      <c r="C186" s="125">
        <v>169</v>
      </c>
      <c r="D186" t="s">
        <v>102</v>
      </c>
      <c r="E186" t="s">
        <v>120</v>
      </c>
      <c r="F186" s="21" t="s">
        <v>623</v>
      </c>
      <c r="G186" t="s">
        <v>11</v>
      </c>
      <c r="H186" s="321">
        <v>6468.9464544138918</v>
      </c>
      <c r="I186" s="402">
        <v>3419.5390036903041</v>
      </c>
      <c r="J186" s="403">
        <v>0.52860833333333335</v>
      </c>
      <c r="K186" s="402">
        <v>16239.116883116882</v>
      </c>
      <c r="L186" s="402">
        <v>8584.1325103896106</v>
      </c>
      <c r="M186" s="403">
        <v>0.52860833333333335</v>
      </c>
      <c r="N186" s="402">
        <v>24239.285266457682</v>
      </c>
      <c r="O186" s="402">
        <v>12813.088185893417</v>
      </c>
      <c r="P186" s="403">
        <v>0.52860833333333335</v>
      </c>
      <c r="Q186" s="124" t="s">
        <v>514</v>
      </c>
      <c r="R186" s="124">
        <v>12</v>
      </c>
      <c r="S186" t="s">
        <v>120</v>
      </c>
      <c r="T186" t="s">
        <v>2122</v>
      </c>
    </row>
    <row r="187" spans="1:20" x14ac:dyDescent="0.3">
      <c r="A187" t="s">
        <v>1238</v>
      </c>
      <c r="B187">
        <v>332070</v>
      </c>
      <c r="C187" s="125">
        <v>289</v>
      </c>
      <c r="D187" t="s">
        <v>252</v>
      </c>
      <c r="E187" t="s">
        <v>253</v>
      </c>
      <c r="F187" s="21" t="s">
        <v>832</v>
      </c>
      <c r="G187" t="s">
        <v>4</v>
      </c>
      <c r="H187" s="321"/>
      <c r="I187" s="402"/>
      <c r="J187" s="403"/>
      <c r="K187" s="402"/>
      <c r="L187" s="402"/>
      <c r="M187" s="403"/>
      <c r="N187" s="402"/>
      <c r="O187" s="402"/>
      <c r="P187" s="403"/>
      <c r="Q187" s="124"/>
      <c r="R187" s="124"/>
      <c r="S187" t="s">
        <v>253</v>
      </c>
      <c r="T187" t="s">
        <v>2126</v>
      </c>
    </row>
    <row r="188" spans="1:20" x14ac:dyDescent="0.3">
      <c r="A188" t="s">
        <v>1171</v>
      </c>
      <c r="B188">
        <v>332080</v>
      </c>
      <c r="C188" s="125">
        <v>446</v>
      </c>
      <c r="D188" t="s">
        <v>400</v>
      </c>
      <c r="E188" t="s">
        <v>401</v>
      </c>
      <c r="F188" s="21" t="s">
        <v>834</v>
      </c>
      <c r="G188" t="s">
        <v>9</v>
      </c>
      <c r="H188" s="321">
        <v>4653.4649307013869</v>
      </c>
      <c r="I188" s="402">
        <v>3211.8214951700975</v>
      </c>
      <c r="J188" s="403">
        <v>0.69020000000000004</v>
      </c>
      <c r="K188" s="402">
        <v>97448.166666666672</v>
      </c>
      <c r="L188" s="402">
        <v>67258.724633333331</v>
      </c>
      <c r="M188" s="403">
        <v>0.69020000000000004</v>
      </c>
      <c r="N188" s="402">
        <v>2962.1102362204724</v>
      </c>
      <c r="O188" s="402">
        <v>2044.4484850393701</v>
      </c>
      <c r="P188" s="403">
        <v>0.69020000000000004</v>
      </c>
      <c r="Q188" s="124" t="s">
        <v>514</v>
      </c>
      <c r="R188" s="124">
        <v>12</v>
      </c>
      <c r="S188" t="s">
        <v>401</v>
      </c>
      <c r="T188" t="s">
        <v>2122</v>
      </c>
    </row>
    <row r="189" spans="1:20" x14ac:dyDescent="0.3">
      <c r="A189" t="s">
        <v>1090</v>
      </c>
      <c r="B189">
        <v>331410</v>
      </c>
      <c r="C189" s="125">
        <v>169</v>
      </c>
      <c r="D189" t="s">
        <v>102</v>
      </c>
      <c r="E189" t="s">
        <v>121</v>
      </c>
      <c r="F189" s="21" t="s">
        <v>625</v>
      </c>
      <c r="G189" t="s">
        <v>11</v>
      </c>
      <c r="H189" s="321">
        <v>7051.9335180055405</v>
      </c>
      <c r="I189" s="402">
        <v>3685.6342870729454</v>
      </c>
      <c r="J189" s="403">
        <v>0.52264166666666667</v>
      </c>
      <c r="K189" s="402">
        <v>65617.371428571438</v>
      </c>
      <c r="L189" s="402">
        <v>34294.372365714291</v>
      </c>
      <c r="M189" s="403">
        <v>0.52264166666666667</v>
      </c>
      <c r="N189" s="402">
        <v>21982.714285714283</v>
      </c>
      <c r="O189" s="402">
        <v>11489.082432142855</v>
      </c>
      <c r="P189" s="403">
        <v>0.52264166666666667</v>
      </c>
      <c r="Q189" s="124" t="s">
        <v>514</v>
      </c>
      <c r="R189" s="124">
        <v>12</v>
      </c>
      <c r="S189" t="s">
        <v>121</v>
      </c>
      <c r="T189" t="s">
        <v>2122</v>
      </c>
    </row>
    <row r="190" spans="1:20" x14ac:dyDescent="0.3">
      <c r="A190" t="s">
        <v>1056</v>
      </c>
      <c r="B190">
        <v>331155</v>
      </c>
      <c r="C190" s="125">
        <v>2</v>
      </c>
      <c r="D190" t="s">
        <v>79</v>
      </c>
      <c r="E190" t="s">
        <v>97</v>
      </c>
      <c r="F190" s="21" t="s">
        <v>563</v>
      </c>
      <c r="G190" t="s">
        <v>13</v>
      </c>
      <c r="H190" s="321">
        <v>5928.4252068746027</v>
      </c>
      <c r="I190" s="402">
        <v>1741.7713257797575</v>
      </c>
      <c r="J190" s="403">
        <v>0.29379999999999989</v>
      </c>
      <c r="K190" s="402">
        <v>238942.67716535431</v>
      </c>
      <c r="L190" s="402">
        <v>70201.358551181067</v>
      </c>
      <c r="M190" s="403">
        <v>0.29379999999999989</v>
      </c>
      <c r="N190" s="402">
        <v>6030.6703724291274</v>
      </c>
      <c r="O190" s="402">
        <v>1771.8109554196769</v>
      </c>
      <c r="P190" s="403">
        <v>0.29379999999999989</v>
      </c>
      <c r="Q190" s="124" t="s">
        <v>514</v>
      </c>
      <c r="R190" s="124">
        <v>12</v>
      </c>
      <c r="S190" t="s">
        <v>97</v>
      </c>
      <c r="T190" t="s">
        <v>2122</v>
      </c>
    </row>
    <row r="191" spans="1:20" x14ac:dyDescent="0.3">
      <c r="A191" t="s">
        <v>1167</v>
      </c>
      <c r="B191">
        <v>332700</v>
      </c>
      <c r="C191" s="125">
        <v>240</v>
      </c>
      <c r="D191" t="s">
        <v>239</v>
      </c>
      <c r="E191" t="s">
        <v>399</v>
      </c>
      <c r="F191" s="21" t="s">
        <v>1244</v>
      </c>
      <c r="G191" t="s">
        <v>13</v>
      </c>
      <c r="H191" s="321">
        <v>4174.3283582089553</v>
      </c>
      <c r="I191" s="402">
        <v>2610.5901691542285</v>
      </c>
      <c r="J191" s="403">
        <v>0.62539166666666668</v>
      </c>
      <c r="K191" s="402">
        <v>10082.857142857141</v>
      </c>
      <c r="L191" s="402">
        <v>6305.734833333333</v>
      </c>
      <c r="M191" s="403">
        <v>0.62539166666666668</v>
      </c>
      <c r="N191" s="402">
        <v>16850</v>
      </c>
      <c r="O191" s="402">
        <v>10537.849583333335</v>
      </c>
      <c r="P191" s="403">
        <v>0.62539166666666668</v>
      </c>
      <c r="Q191" s="124" t="s">
        <v>514</v>
      </c>
      <c r="R191" s="124">
        <v>12</v>
      </c>
      <c r="S191" t="s">
        <v>399</v>
      </c>
      <c r="T191" t="s">
        <v>2122</v>
      </c>
    </row>
    <row r="192" spans="1:20" x14ac:dyDescent="0.3">
      <c r="A192" t="s">
        <v>1091</v>
      </c>
      <c r="B192">
        <v>332090</v>
      </c>
      <c r="C192" s="125">
        <v>407</v>
      </c>
      <c r="D192" t="s">
        <v>254</v>
      </c>
      <c r="E192" t="s">
        <v>255</v>
      </c>
      <c r="F192" s="21" t="s">
        <v>656</v>
      </c>
      <c r="G192" t="s">
        <v>11</v>
      </c>
      <c r="H192" s="321">
        <v>6178.4052287581708</v>
      </c>
      <c r="I192" s="402">
        <v>4763.0355642701516</v>
      </c>
      <c r="J192" s="403">
        <v>0.77091666666666658</v>
      </c>
      <c r="K192" s="402">
        <v>23250.75</v>
      </c>
      <c r="L192" s="402">
        <v>17924.390687499996</v>
      </c>
      <c r="M192" s="403">
        <v>0.77091666666666658</v>
      </c>
      <c r="N192" s="402">
        <v>20423.817258883249</v>
      </c>
      <c r="O192" s="402">
        <v>15745.061121827412</v>
      </c>
      <c r="P192" s="403">
        <v>0.77091666666666658</v>
      </c>
      <c r="Q192" s="124" t="s">
        <v>514</v>
      </c>
      <c r="R192" s="124">
        <v>12</v>
      </c>
      <c r="S192" t="s">
        <v>255</v>
      </c>
      <c r="T192" t="s">
        <v>2122</v>
      </c>
    </row>
    <row r="193" spans="1:20" x14ac:dyDescent="0.3">
      <c r="A193" t="s">
        <v>1173</v>
      </c>
      <c r="B193">
        <v>332100</v>
      </c>
      <c r="C193" s="125">
        <v>660</v>
      </c>
      <c r="D193" t="s">
        <v>257</v>
      </c>
      <c r="E193" t="s">
        <v>258</v>
      </c>
      <c r="F193" s="21" t="s">
        <v>852</v>
      </c>
      <c r="G193" t="s">
        <v>6</v>
      </c>
      <c r="H193" s="321">
        <v>3911.9633587786257</v>
      </c>
      <c r="I193" s="402">
        <v>3520.767022900764</v>
      </c>
      <c r="J193" s="403">
        <v>0.90000000000000024</v>
      </c>
      <c r="K193" s="402">
        <v>6608.8888888888878</v>
      </c>
      <c r="L193" s="402">
        <v>5948.0000000000009</v>
      </c>
      <c r="M193" s="403">
        <v>0.90000000000000024</v>
      </c>
      <c r="N193" s="402">
        <v>11342.447368421052</v>
      </c>
      <c r="O193" s="402">
        <v>10208.20263157895</v>
      </c>
      <c r="P193" s="403">
        <v>0.90000000000000024</v>
      </c>
      <c r="Q193" s="124" t="s">
        <v>514</v>
      </c>
      <c r="R193" s="124">
        <v>12</v>
      </c>
      <c r="S193" t="s">
        <v>258</v>
      </c>
      <c r="T193" t="s">
        <v>2122</v>
      </c>
    </row>
    <row r="194" spans="1:20" x14ac:dyDescent="0.3">
      <c r="A194" t="s">
        <v>1194</v>
      </c>
      <c r="B194">
        <v>332110</v>
      </c>
      <c r="C194" s="125">
        <v>661</v>
      </c>
      <c r="D194" t="s">
        <v>296</v>
      </c>
      <c r="E194" t="s">
        <v>297</v>
      </c>
      <c r="F194" s="21" t="s">
        <v>898</v>
      </c>
      <c r="G194" t="s">
        <v>6</v>
      </c>
      <c r="H194" s="321">
        <v>3376.3851203501094</v>
      </c>
      <c r="I194" s="402">
        <v>1688.1925601750547</v>
      </c>
      <c r="J194" s="403">
        <v>0.5</v>
      </c>
      <c r="K194" s="402">
        <v>6138.2033898305081</v>
      </c>
      <c r="L194" s="402">
        <v>3069.101694915254</v>
      </c>
      <c r="M194" s="403">
        <v>0.5</v>
      </c>
      <c r="N194" s="402">
        <v>17289.588235294119</v>
      </c>
      <c r="O194" s="402">
        <v>8644.7941176470595</v>
      </c>
      <c r="P194" s="403">
        <v>0.5</v>
      </c>
      <c r="Q194" s="124" t="s">
        <v>514</v>
      </c>
      <c r="R194" s="124">
        <v>12</v>
      </c>
      <c r="S194" t="s">
        <v>297</v>
      </c>
      <c r="T194" t="s">
        <v>2122</v>
      </c>
    </row>
    <row r="195" spans="1:20" x14ac:dyDescent="0.3">
      <c r="A195" t="s">
        <v>1211</v>
      </c>
      <c r="B195">
        <v>332510</v>
      </c>
      <c r="C195" s="125">
        <v>395</v>
      </c>
      <c r="D195" t="s">
        <v>329</v>
      </c>
      <c r="E195" t="s">
        <v>330</v>
      </c>
      <c r="F195" s="21" t="s">
        <v>936</v>
      </c>
      <c r="G195" t="s">
        <v>9</v>
      </c>
      <c r="H195" s="321">
        <v>4530.336448598131</v>
      </c>
      <c r="I195" s="402">
        <v>2990.0220560747675</v>
      </c>
      <c r="J195" s="403">
        <v>0.66000000000000025</v>
      </c>
      <c r="K195" s="402">
        <v>55481.473684210519</v>
      </c>
      <c r="L195" s="402">
        <v>36617.772631578955</v>
      </c>
      <c r="M195" s="403">
        <v>0.66000000000000025</v>
      </c>
      <c r="N195" s="402">
        <v>5746.568181818182</v>
      </c>
      <c r="O195" s="402">
        <v>3792.7350000000019</v>
      </c>
      <c r="P195" s="403">
        <v>0.66000000000000025</v>
      </c>
      <c r="Q195" s="124" t="s">
        <v>514</v>
      </c>
      <c r="R195" s="124">
        <v>12</v>
      </c>
      <c r="S195" t="s">
        <v>330</v>
      </c>
      <c r="T195" t="s">
        <v>2122</v>
      </c>
    </row>
    <row r="196" spans="1:20" x14ac:dyDescent="0.3">
      <c r="A196" t="s">
        <v>1092</v>
      </c>
      <c r="B196">
        <v>332120</v>
      </c>
      <c r="C196" s="125">
        <v>285</v>
      </c>
      <c r="D196" t="s">
        <v>1256</v>
      </c>
      <c r="E196" t="s">
        <v>122</v>
      </c>
      <c r="F196" s="21" t="s">
        <v>627</v>
      </c>
      <c r="G196" t="s">
        <v>9</v>
      </c>
      <c r="H196" s="321">
        <v>6112.150197628458</v>
      </c>
      <c r="I196" s="402">
        <v>3219.2185745059287</v>
      </c>
      <c r="J196" s="403">
        <v>0.52669166666666667</v>
      </c>
      <c r="K196" s="402">
        <v>34467.555555555555</v>
      </c>
      <c r="L196" s="402">
        <v>18153.774281481485</v>
      </c>
      <c r="M196" s="403">
        <v>0.52669166666666667</v>
      </c>
      <c r="N196" s="402">
        <v>24794.658227848104</v>
      </c>
      <c r="O196" s="402">
        <v>13059.139866455696</v>
      </c>
      <c r="P196" s="403">
        <v>0.52669166666666667</v>
      </c>
      <c r="Q196" s="124" t="s">
        <v>514</v>
      </c>
      <c r="R196" s="124">
        <v>12</v>
      </c>
      <c r="S196" t="s">
        <v>122</v>
      </c>
      <c r="T196" t="s">
        <v>2122</v>
      </c>
    </row>
    <row r="197" spans="1:20" x14ac:dyDescent="0.3">
      <c r="A197" t="s">
        <v>1174</v>
      </c>
      <c r="B197">
        <v>332130</v>
      </c>
      <c r="C197" s="125">
        <v>17</v>
      </c>
      <c r="D197" t="s">
        <v>259</v>
      </c>
      <c r="E197" t="s">
        <v>260</v>
      </c>
      <c r="F197" s="21" t="s">
        <v>854</v>
      </c>
      <c r="G197" t="s">
        <v>11</v>
      </c>
      <c r="H197" s="321">
        <v>6541.3238007380078</v>
      </c>
      <c r="I197" s="402">
        <v>2370.9028115774909</v>
      </c>
      <c r="J197" s="403">
        <v>0.36244999999999999</v>
      </c>
      <c r="K197" s="402">
        <v>370096.36024844722</v>
      </c>
      <c r="L197" s="402">
        <v>134141.4257720497</v>
      </c>
      <c r="M197" s="403">
        <v>0.36244999999999999</v>
      </c>
      <c r="N197" s="402">
        <v>15321.483679525223</v>
      </c>
      <c r="O197" s="402">
        <v>5553.271759643917</v>
      </c>
      <c r="P197" s="403">
        <v>0.36244999999999999</v>
      </c>
      <c r="Q197" s="124" t="s">
        <v>514</v>
      </c>
      <c r="R197" s="124">
        <v>12</v>
      </c>
      <c r="S197" t="s">
        <v>260</v>
      </c>
      <c r="T197" t="s">
        <v>2122</v>
      </c>
    </row>
  </sheetData>
  <sortState xmlns:xlrd2="http://schemas.microsoft.com/office/spreadsheetml/2017/richdata2" ref="A5:T197">
    <sortCondition ref="A5:A197"/>
  </sortState>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7"/>
  <sheetViews>
    <sheetView workbookViewId="0">
      <pane xSplit="2" ySplit="4" topLeftCell="C5" activePane="bottomRight" state="frozen"/>
      <selection pane="topRight"/>
      <selection pane="bottomLeft"/>
      <selection pane="bottomRight" activeCell="J22" sqref="J22"/>
    </sheetView>
  </sheetViews>
  <sheetFormatPr defaultRowHeight="14.4" x14ac:dyDescent="0.3"/>
  <cols>
    <col min="1" max="1" width="13.6640625" customWidth="1"/>
    <col min="2" max="2" width="7" bestFit="1" customWidth="1"/>
    <col min="3" max="3" width="7" style="125" customWidth="1"/>
    <col min="4" max="4" width="35.109375" customWidth="1"/>
    <col min="5" max="5" width="18.33203125" bestFit="1" customWidth="1"/>
    <col min="6" max="6" width="22.88671875" bestFit="1" customWidth="1"/>
    <col min="7" max="7" width="28.33203125" style="18" bestFit="1" customWidth="1"/>
    <col min="8" max="8" width="12.5546875" style="290" customWidth="1"/>
    <col min="9" max="9" width="12" style="290" bestFit="1" customWidth="1"/>
    <col min="10" max="10" width="9.5546875" style="290" customWidth="1"/>
    <col min="11" max="11" width="12" style="125" bestFit="1" customWidth="1"/>
    <col min="12" max="12" width="9" style="125" bestFit="1" customWidth="1"/>
    <col min="13" max="13" width="7" style="125" bestFit="1" customWidth="1"/>
    <col min="14" max="14" width="8.44140625" style="125" bestFit="1" customWidth="1"/>
    <col min="15" max="15" width="34.33203125" customWidth="1"/>
    <col min="16" max="16" width="39" customWidth="1"/>
  </cols>
  <sheetData>
    <row r="1" spans="1:16" ht="15.6" x14ac:dyDescent="0.3">
      <c r="A1" s="349" t="s">
        <v>2512</v>
      </c>
      <c r="B1" s="350"/>
      <c r="C1" s="350"/>
      <c r="D1" s="350"/>
    </row>
    <row r="2" spans="1:16" x14ac:dyDescent="0.3">
      <c r="A2" s="3" t="s">
        <v>2563</v>
      </c>
    </row>
    <row r="3" spans="1:16" x14ac:dyDescent="0.3">
      <c r="A3" s="3"/>
    </row>
    <row r="4" spans="1:16" s="21" customFormat="1" ht="86.4" customHeight="1" x14ac:dyDescent="0.3">
      <c r="A4" s="123" t="s">
        <v>2760</v>
      </c>
      <c r="B4" s="121" t="s">
        <v>529</v>
      </c>
      <c r="C4" s="123" t="s">
        <v>1338</v>
      </c>
      <c r="D4" s="121" t="s">
        <v>52</v>
      </c>
      <c r="E4" s="121" t="s">
        <v>54</v>
      </c>
      <c r="F4" s="121" t="s">
        <v>530</v>
      </c>
      <c r="G4" s="128" t="s">
        <v>0</v>
      </c>
      <c r="H4" s="123" t="s">
        <v>446</v>
      </c>
      <c r="I4" s="123" t="s">
        <v>447</v>
      </c>
      <c r="J4" s="123" t="s">
        <v>448</v>
      </c>
      <c r="K4" s="123" t="s">
        <v>449</v>
      </c>
      <c r="L4" s="123" t="s">
        <v>1257</v>
      </c>
      <c r="M4" s="123" t="s">
        <v>2695</v>
      </c>
      <c r="N4" s="123" t="s">
        <v>536</v>
      </c>
      <c r="O4" s="121" t="s">
        <v>1032</v>
      </c>
      <c r="P4" s="121" t="s">
        <v>59</v>
      </c>
    </row>
    <row r="5" spans="1:16" x14ac:dyDescent="0.3">
      <c r="A5" t="s">
        <v>1040</v>
      </c>
      <c r="B5">
        <v>0</v>
      </c>
      <c r="C5" s="125">
        <v>1</v>
      </c>
      <c r="D5" s="13" t="s">
        <v>1248</v>
      </c>
      <c r="E5" s="13" t="s">
        <v>70</v>
      </c>
      <c r="F5" s="13" t="s">
        <v>548</v>
      </c>
      <c r="G5" s="224" t="s">
        <v>13</v>
      </c>
      <c r="H5" s="405">
        <v>0.11905553437857361</v>
      </c>
      <c r="I5" s="405">
        <v>0</v>
      </c>
      <c r="J5" s="405">
        <v>0.11905553437857361</v>
      </c>
      <c r="K5" s="208">
        <v>0</v>
      </c>
      <c r="L5" s="125" t="s">
        <v>516</v>
      </c>
      <c r="M5" s="125" t="s">
        <v>1038</v>
      </c>
      <c r="N5" s="125">
        <v>0</v>
      </c>
      <c r="O5" t="s">
        <v>1041</v>
      </c>
      <c r="P5" t="s">
        <v>2123</v>
      </c>
    </row>
    <row r="6" spans="1:16" x14ac:dyDescent="0.3">
      <c r="A6" t="s">
        <v>1226</v>
      </c>
      <c r="B6">
        <v>0</v>
      </c>
      <c r="C6" s="125">
        <v>227</v>
      </c>
      <c r="D6" s="13" t="s">
        <v>970</v>
      </c>
      <c r="E6" s="13" t="s">
        <v>972</v>
      </c>
      <c r="F6" s="13" t="s">
        <v>973</v>
      </c>
      <c r="G6" s="224" t="s">
        <v>10</v>
      </c>
      <c r="H6" s="405"/>
      <c r="I6" s="405"/>
      <c r="J6" s="405"/>
      <c r="K6" s="208"/>
      <c r="L6" s="125" t="s">
        <v>516</v>
      </c>
      <c r="M6" s="125" t="s">
        <v>1038</v>
      </c>
      <c r="O6" t="s">
        <v>972</v>
      </c>
      <c r="P6" t="s">
        <v>2126</v>
      </c>
    </row>
    <row r="7" spans="1:16" x14ac:dyDescent="0.3">
      <c r="A7" t="s">
        <v>1093</v>
      </c>
      <c r="B7">
        <v>331420</v>
      </c>
      <c r="C7" s="125">
        <v>169</v>
      </c>
      <c r="D7" s="13" t="s">
        <v>102</v>
      </c>
      <c r="E7" s="13" t="s">
        <v>123</v>
      </c>
      <c r="F7" s="13" t="s">
        <v>629</v>
      </c>
      <c r="G7" s="224" t="s">
        <v>5</v>
      </c>
      <c r="H7" s="405">
        <v>0.50617499999999993</v>
      </c>
      <c r="I7" s="405">
        <v>0.24798333333333317</v>
      </c>
      <c r="J7" s="405">
        <v>0.25819166666666676</v>
      </c>
      <c r="K7" s="208">
        <v>0.48991620157718813</v>
      </c>
      <c r="L7" s="125" t="s">
        <v>517</v>
      </c>
      <c r="M7" s="125" t="s">
        <v>514</v>
      </c>
      <c r="N7" s="125">
        <v>12</v>
      </c>
      <c r="O7" t="s">
        <v>123</v>
      </c>
      <c r="P7" t="s">
        <v>2124</v>
      </c>
    </row>
    <row r="8" spans="1:16" x14ac:dyDescent="0.3">
      <c r="A8" t="s">
        <v>1175</v>
      </c>
      <c r="B8">
        <v>332140</v>
      </c>
      <c r="C8" s="125">
        <v>687</v>
      </c>
      <c r="D8" s="13" t="s">
        <v>261</v>
      </c>
      <c r="E8" s="13" t="s">
        <v>262</v>
      </c>
      <c r="F8" s="13" t="s">
        <v>856</v>
      </c>
      <c r="G8" s="224" t="s">
        <v>14</v>
      </c>
      <c r="H8" s="405">
        <v>0.95</v>
      </c>
      <c r="I8" s="405">
        <v>0.34384999999999999</v>
      </c>
      <c r="J8" s="405">
        <v>0.60614999999999997</v>
      </c>
      <c r="K8" s="208">
        <v>0.36194736842105263</v>
      </c>
      <c r="L8" s="125" t="s">
        <v>517</v>
      </c>
      <c r="M8" s="125" t="s">
        <v>514</v>
      </c>
      <c r="N8" s="125">
        <v>4</v>
      </c>
      <c r="O8" t="s">
        <v>262</v>
      </c>
      <c r="P8" t="s">
        <v>2124</v>
      </c>
    </row>
    <row r="9" spans="1:16" x14ac:dyDescent="0.3">
      <c r="A9" t="s">
        <v>1176</v>
      </c>
      <c r="B9">
        <v>332150</v>
      </c>
      <c r="C9" s="125">
        <v>281</v>
      </c>
      <c r="D9" s="13" t="s">
        <v>263</v>
      </c>
      <c r="E9" s="13" t="s">
        <v>264</v>
      </c>
      <c r="F9" s="13" t="s">
        <v>858</v>
      </c>
      <c r="G9" s="224" t="s">
        <v>9</v>
      </c>
      <c r="H9" s="405">
        <v>0.51999999999999991</v>
      </c>
      <c r="I9" s="405">
        <v>0.21828333333333322</v>
      </c>
      <c r="J9" s="405">
        <v>0.30171666666666669</v>
      </c>
      <c r="K9" s="208">
        <v>0.41977564102564086</v>
      </c>
      <c r="L9" s="125" t="s">
        <v>517</v>
      </c>
      <c r="M9" s="125" t="s">
        <v>514</v>
      </c>
      <c r="N9" s="125">
        <v>12</v>
      </c>
      <c r="O9" t="s">
        <v>264</v>
      </c>
      <c r="P9" t="s">
        <v>2124</v>
      </c>
    </row>
    <row r="10" spans="1:16" x14ac:dyDescent="0.3">
      <c r="A10" t="s">
        <v>1177</v>
      </c>
      <c r="B10">
        <v>332160</v>
      </c>
      <c r="C10" s="125">
        <v>376</v>
      </c>
      <c r="D10" s="13" t="s">
        <v>265</v>
      </c>
      <c r="E10" s="13" t="s">
        <v>266</v>
      </c>
      <c r="F10" s="13" t="s">
        <v>860</v>
      </c>
      <c r="G10" s="224" t="s">
        <v>9</v>
      </c>
      <c r="H10" s="405">
        <v>0.67</v>
      </c>
      <c r="I10" s="405">
        <v>0.35221666666666668</v>
      </c>
      <c r="J10" s="405">
        <v>0.31778333333333336</v>
      </c>
      <c r="K10" s="208">
        <v>0.52569651741293533</v>
      </c>
      <c r="L10" s="125" t="s">
        <v>517</v>
      </c>
      <c r="M10" s="125" t="s">
        <v>514</v>
      </c>
      <c r="N10" s="125">
        <v>12</v>
      </c>
      <c r="O10" t="s">
        <v>266</v>
      </c>
      <c r="P10" t="s">
        <v>2124</v>
      </c>
    </row>
    <row r="11" spans="1:16" x14ac:dyDescent="0.3">
      <c r="A11" t="s">
        <v>1178</v>
      </c>
      <c r="B11">
        <v>332170</v>
      </c>
      <c r="C11" s="125">
        <v>353</v>
      </c>
      <c r="D11" s="13" t="s">
        <v>267</v>
      </c>
      <c r="E11" s="13" t="s">
        <v>268</v>
      </c>
      <c r="F11" s="13" t="s">
        <v>862</v>
      </c>
      <c r="G11" s="224" t="s">
        <v>8</v>
      </c>
      <c r="H11" s="405"/>
      <c r="I11" s="405"/>
      <c r="J11" s="405"/>
      <c r="K11" s="208"/>
      <c r="L11" s="125" t="s">
        <v>517</v>
      </c>
      <c r="O11" t="s">
        <v>268</v>
      </c>
      <c r="P11" t="s">
        <v>2126</v>
      </c>
    </row>
    <row r="12" spans="1:16" x14ac:dyDescent="0.3">
      <c r="A12" t="s">
        <v>1179</v>
      </c>
      <c r="B12">
        <v>332180</v>
      </c>
      <c r="C12" s="125">
        <v>330</v>
      </c>
      <c r="D12" s="13" t="s">
        <v>269</v>
      </c>
      <c r="E12" s="13" t="s">
        <v>270</v>
      </c>
      <c r="F12" s="13" t="s">
        <v>864</v>
      </c>
      <c r="G12" s="224" t="s">
        <v>6</v>
      </c>
      <c r="H12" s="405">
        <v>0.84999999999999976</v>
      </c>
      <c r="I12" s="405">
        <v>0.47136666666666638</v>
      </c>
      <c r="J12" s="405">
        <v>0.37863333333333338</v>
      </c>
      <c r="K12" s="208">
        <v>0.55454901960784297</v>
      </c>
      <c r="L12" s="125" t="s">
        <v>517</v>
      </c>
      <c r="M12" s="125" t="s">
        <v>514</v>
      </c>
      <c r="N12" s="125">
        <v>12</v>
      </c>
      <c r="O12" t="s">
        <v>270</v>
      </c>
      <c r="P12" t="s">
        <v>2124</v>
      </c>
    </row>
    <row r="13" spans="1:16" x14ac:dyDescent="0.3">
      <c r="A13" t="s">
        <v>1180</v>
      </c>
      <c r="B13">
        <v>332190</v>
      </c>
      <c r="C13" s="125">
        <v>570</v>
      </c>
      <c r="D13" s="13" t="s">
        <v>402</v>
      </c>
      <c r="E13" s="13" t="s">
        <v>403</v>
      </c>
      <c r="F13" s="13" t="s">
        <v>866</v>
      </c>
      <c r="G13" s="224" t="s">
        <v>9</v>
      </c>
      <c r="H13" s="405">
        <v>1.77</v>
      </c>
      <c r="I13" s="405">
        <v>0.754</v>
      </c>
      <c r="J13" s="405">
        <v>1.016</v>
      </c>
      <c r="K13" s="208">
        <v>0.42598870056497173</v>
      </c>
      <c r="L13" s="125" t="s">
        <v>517</v>
      </c>
      <c r="M13" s="125" t="s">
        <v>514</v>
      </c>
      <c r="N13" s="125">
        <v>2</v>
      </c>
      <c r="O13" t="s">
        <v>403</v>
      </c>
      <c r="P13" t="s">
        <v>2124</v>
      </c>
    </row>
    <row r="14" spans="1:16" x14ac:dyDescent="0.3">
      <c r="A14" t="s">
        <v>1094</v>
      </c>
      <c r="B14">
        <v>331430</v>
      </c>
      <c r="C14" s="125">
        <v>169</v>
      </c>
      <c r="D14" s="13" t="s">
        <v>102</v>
      </c>
      <c r="E14" s="13" t="s">
        <v>395</v>
      </c>
      <c r="F14" s="13" t="s">
        <v>665</v>
      </c>
      <c r="G14" s="224" t="s">
        <v>9</v>
      </c>
      <c r="H14" s="405">
        <v>0.51345833333333324</v>
      </c>
      <c r="I14" s="405">
        <v>0.25509999999999983</v>
      </c>
      <c r="J14" s="405">
        <v>0.25835833333333341</v>
      </c>
      <c r="K14" s="208">
        <v>0.49682707133003301</v>
      </c>
      <c r="L14" s="125" t="s">
        <v>517</v>
      </c>
      <c r="M14" s="125" t="s">
        <v>514</v>
      </c>
      <c r="N14" s="125">
        <v>12</v>
      </c>
      <c r="O14" t="s">
        <v>395</v>
      </c>
      <c r="P14" t="s">
        <v>2124</v>
      </c>
    </row>
    <row r="15" spans="1:16" x14ac:dyDescent="0.3">
      <c r="A15" t="s">
        <v>1225</v>
      </c>
      <c r="B15">
        <v>332200</v>
      </c>
      <c r="C15" s="125">
        <v>264</v>
      </c>
      <c r="D15" s="13" t="s">
        <v>1249</v>
      </c>
      <c r="E15" s="13" t="s">
        <v>361</v>
      </c>
      <c r="F15" s="13" t="s">
        <v>968</v>
      </c>
      <c r="G15" s="224" t="s">
        <v>14</v>
      </c>
      <c r="H15" s="405">
        <v>1.0214166666666669</v>
      </c>
      <c r="I15" s="405">
        <v>0.73551666666666682</v>
      </c>
      <c r="J15" s="405">
        <v>0.28589999999999999</v>
      </c>
      <c r="K15" s="208">
        <v>0.72009463979766664</v>
      </c>
      <c r="L15" s="125" t="s">
        <v>517</v>
      </c>
      <c r="M15" s="125" t="s">
        <v>514</v>
      </c>
      <c r="N15" s="125">
        <v>12</v>
      </c>
      <c r="O15" t="s">
        <v>361</v>
      </c>
      <c r="P15" t="s">
        <v>2124</v>
      </c>
    </row>
    <row r="16" spans="1:16" x14ac:dyDescent="0.3">
      <c r="A16" t="s">
        <v>1181</v>
      </c>
      <c r="B16">
        <v>332210</v>
      </c>
      <c r="C16" s="125">
        <v>321</v>
      </c>
      <c r="D16" s="13" t="s">
        <v>271</v>
      </c>
      <c r="E16" s="13" t="s">
        <v>272</v>
      </c>
      <c r="F16" s="13" t="s">
        <v>868</v>
      </c>
      <c r="G16" s="224" t="s">
        <v>6</v>
      </c>
      <c r="H16" s="405">
        <v>0.6</v>
      </c>
      <c r="I16" s="405">
        <v>0.19240000000000002</v>
      </c>
      <c r="J16" s="405">
        <v>0.40759999999999996</v>
      </c>
      <c r="K16" s="208">
        <v>0.32066666666666671</v>
      </c>
      <c r="L16" s="125" t="s">
        <v>517</v>
      </c>
      <c r="M16" s="125" t="s">
        <v>514</v>
      </c>
      <c r="N16" s="125">
        <v>8</v>
      </c>
      <c r="O16" t="s">
        <v>272</v>
      </c>
      <c r="P16" t="s">
        <v>2124</v>
      </c>
    </row>
    <row r="17" spans="1:16" x14ac:dyDescent="0.3">
      <c r="A17" t="s">
        <v>1224</v>
      </c>
      <c r="B17">
        <v>331005</v>
      </c>
      <c r="C17" s="125">
        <v>684</v>
      </c>
      <c r="D17" s="13" t="s">
        <v>356</v>
      </c>
      <c r="E17" s="13" t="s">
        <v>357</v>
      </c>
      <c r="F17" s="13" t="s">
        <v>964</v>
      </c>
      <c r="G17" s="224" t="s">
        <v>4</v>
      </c>
      <c r="H17" s="405">
        <v>1.2689272727272729</v>
      </c>
      <c r="I17" s="405">
        <v>0.75659090909090909</v>
      </c>
      <c r="J17" s="405">
        <v>0.51233636363636381</v>
      </c>
      <c r="K17" s="208">
        <v>0.59624450144001362</v>
      </c>
      <c r="L17" s="125" t="s">
        <v>517</v>
      </c>
      <c r="M17" s="125" t="s">
        <v>514</v>
      </c>
      <c r="N17" s="125">
        <v>11</v>
      </c>
      <c r="O17" t="s">
        <v>357</v>
      </c>
      <c r="P17" t="s">
        <v>2124</v>
      </c>
    </row>
    <row r="18" spans="1:16" x14ac:dyDescent="0.3">
      <c r="A18" t="s">
        <v>1095</v>
      </c>
      <c r="B18">
        <v>331440</v>
      </c>
      <c r="C18" s="125">
        <v>169</v>
      </c>
      <c r="D18" s="13" t="s">
        <v>102</v>
      </c>
      <c r="E18" s="13" t="s">
        <v>124</v>
      </c>
      <c r="F18" s="13" t="s">
        <v>631</v>
      </c>
      <c r="G18" s="224" t="s">
        <v>9</v>
      </c>
      <c r="H18" s="405">
        <v>0.48485833333333339</v>
      </c>
      <c r="I18" s="405">
        <v>0.22755833333333342</v>
      </c>
      <c r="J18" s="405">
        <v>0.25729999999999997</v>
      </c>
      <c r="K18" s="208">
        <v>0.46932952924393734</v>
      </c>
      <c r="L18" s="125" t="s">
        <v>517</v>
      </c>
      <c r="M18" s="125" t="s">
        <v>514</v>
      </c>
      <c r="N18" s="125">
        <v>12</v>
      </c>
      <c r="O18" t="s">
        <v>124</v>
      </c>
      <c r="P18" t="s">
        <v>2124</v>
      </c>
    </row>
    <row r="19" spans="1:16" x14ac:dyDescent="0.3">
      <c r="A19" t="s">
        <v>1183</v>
      </c>
      <c r="B19">
        <v>332220</v>
      </c>
      <c r="C19" s="125">
        <v>44</v>
      </c>
      <c r="D19" s="13" t="s">
        <v>273</v>
      </c>
      <c r="E19" s="13" t="s">
        <v>274</v>
      </c>
      <c r="F19" s="13" t="s">
        <v>873</v>
      </c>
      <c r="G19" s="224" t="s">
        <v>14</v>
      </c>
      <c r="H19" s="405">
        <v>0.77984166666666666</v>
      </c>
      <c r="I19" s="405">
        <v>0.36926666666666674</v>
      </c>
      <c r="J19" s="405">
        <v>0.41057499999999991</v>
      </c>
      <c r="K19" s="208">
        <v>0.47351492290101632</v>
      </c>
      <c r="L19" s="125" t="s">
        <v>517</v>
      </c>
      <c r="M19" s="125" t="s">
        <v>514</v>
      </c>
      <c r="N19" s="125">
        <v>12</v>
      </c>
      <c r="O19" t="s">
        <v>274</v>
      </c>
      <c r="P19" t="s">
        <v>2124</v>
      </c>
    </row>
    <row r="20" spans="1:16" x14ac:dyDescent="0.3">
      <c r="A20" t="s">
        <v>1096</v>
      </c>
      <c r="B20">
        <v>331450</v>
      </c>
      <c r="C20" s="125">
        <v>169</v>
      </c>
      <c r="D20" s="13" t="s">
        <v>102</v>
      </c>
      <c r="E20" s="13" t="s">
        <v>125</v>
      </c>
      <c r="F20" s="13" t="s">
        <v>683</v>
      </c>
      <c r="G20" s="224" t="s">
        <v>9</v>
      </c>
      <c r="H20" s="405">
        <v>0.52180833333333332</v>
      </c>
      <c r="I20" s="405">
        <v>0.25634999999999997</v>
      </c>
      <c r="J20" s="405">
        <v>0.26545833333333335</v>
      </c>
      <c r="K20" s="208">
        <v>0.49127233818292154</v>
      </c>
      <c r="L20" s="125" t="s">
        <v>517</v>
      </c>
      <c r="M20" s="125" t="s">
        <v>514</v>
      </c>
      <c r="N20" s="125">
        <v>12</v>
      </c>
      <c r="O20" t="s">
        <v>125</v>
      </c>
      <c r="P20" t="s">
        <v>2124</v>
      </c>
    </row>
    <row r="21" spans="1:16" x14ac:dyDescent="0.3">
      <c r="A21" t="s">
        <v>1057</v>
      </c>
      <c r="B21">
        <v>331160</v>
      </c>
      <c r="C21" s="125">
        <v>2</v>
      </c>
      <c r="D21" t="s">
        <v>79</v>
      </c>
      <c r="E21" t="s">
        <v>392</v>
      </c>
      <c r="F21" t="s">
        <v>584</v>
      </c>
      <c r="G21" s="224" t="s">
        <v>7</v>
      </c>
      <c r="H21" s="405">
        <v>0.63821666666666665</v>
      </c>
      <c r="I21" s="405">
        <v>0.28417500000000001</v>
      </c>
      <c r="J21" s="405">
        <v>0.35404166666666664</v>
      </c>
      <c r="K21" s="208">
        <v>0.44526414749432014</v>
      </c>
      <c r="L21" s="125" t="s">
        <v>517</v>
      </c>
      <c r="M21" s="125" t="s">
        <v>514</v>
      </c>
      <c r="N21" s="125">
        <v>12</v>
      </c>
      <c r="O21" t="s">
        <v>392</v>
      </c>
      <c r="P21" t="s">
        <v>2124</v>
      </c>
    </row>
    <row r="22" spans="1:16" x14ac:dyDescent="0.3">
      <c r="A22" t="s">
        <v>1097</v>
      </c>
      <c r="B22">
        <v>331460</v>
      </c>
      <c r="C22" s="125">
        <v>169</v>
      </c>
      <c r="D22" s="13" t="s">
        <v>102</v>
      </c>
      <c r="E22" s="13" t="s">
        <v>126</v>
      </c>
      <c r="F22" s="13" t="s">
        <v>685</v>
      </c>
      <c r="G22" s="224" t="s">
        <v>14</v>
      </c>
      <c r="H22" s="405">
        <v>0.47932499999999995</v>
      </c>
      <c r="I22" s="405">
        <v>0.22110833333333324</v>
      </c>
      <c r="J22" s="405">
        <v>0.25821666666666671</v>
      </c>
      <c r="K22" s="208">
        <v>0.46129105165249729</v>
      </c>
      <c r="L22" s="125" t="s">
        <v>517</v>
      </c>
      <c r="M22" s="125" t="s">
        <v>514</v>
      </c>
      <c r="N22" s="125">
        <v>12</v>
      </c>
      <c r="O22" t="s">
        <v>126</v>
      </c>
      <c r="P22" t="s">
        <v>2124</v>
      </c>
    </row>
    <row r="23" spans="1:16" x14ac:dyDescent="0.3">
      <c r="A23" t="s">
        <v>1098</v>
      </c>
      <c r="B23">
        <v>331470</v>
      </c>
      <c r="C23" s="125">
        <v>169</v>
      </c>
      <c r="D23" s="13" t="s">
        <v>102</v>
      </c>
      <c r="E23" s="13" t="s">
        <v>127</v>
      </c>
      <c r="F23" s="13" t="s">
        <v>633</v>
      </c>
      <c r="G23" s="224" t="s">
        <v>9</v>
      </c>
      <c r="H23" s="405">
        <v>0.49184166666666668</v>
      </c>
      <c r="I23" s="405">
        <v>0.22490833333333343</v>
      </c>
      <c r="J23" s="405">
        <v>0.26693333333333324</v>
      </c>
      <c r="K23" s="208">
        <v>0.45727791802917622</v>
      </c>
      <c r="L23" s="125" t="s">
        <v>517</v>
      </c>
      <c r="M23" s="125" t="s">
        <v>514</v>
      </c>
      <c r="N23" s="125">
        <v>12</v>
      </c>
      <c r="O23" t="s">
        <v>127</v>
      </c>
      <c r="P23" t="s">
        <v>2124</v>
      </c>
    </row>
    <row r="24" spans="1:16" x14ac:dyDescent="0.3">
      <c r="A24" t="s">
        <v>1189</v>
      </c>
      <c r="B24">
        <v>332280</v>
      </c>
      <c r="C24" s="125">
        <v>22</v>
      </c>
      <c r="D24" s="13" t="s">
        <v>286</v>
      </c>
      <c r="E24" s="13" t="s">
        <v>287</v>
      </c>
      <c r="F24" s="13" t="s">
        <v>889</v>
      </c>
      <c r="G24" s="224" t="s">
        <v>6</v>
      </c>
      <c r="H24" s="405">
        <v>0.47594166666666671</v>
      </c>
      <c r="I24" s="405">
        <v>0.24395833333333336</v>
      </c>
      <c r="J24" s="405">
        <v>0.23198333333333335</v>
      </c>
      <c r="K24" s="208">
        <v>0.51258032321888192</v>
      </c>
      <c r="L24" s="125" t="s">
        <v>517</v>
      </c>
      <c r="M24" s="125" t="s">
        <v>514</v>
      </c>
      <c r="N24" s="125">
        <v>12</v>
      </c>
      <c r="O24" t="s">
        <v>890</v>
      </c>
      <c r="P24" t="s">
        <v>2124</v>
      </c>
    </row>
    <row r="25" spans="1:16" x14ac:dyDescent="0.3">
      <c r="A25" t="s">
        <v>1190</v>
      </c>
      <c r="B25">
        <v>332290</v>
      </c>
      <c r="C25" s="125">
        <v>319</v>
      </c>
      <c r="D25" s="13" t="s">
        <v>288</v>
      </c>
      <c r="E25" s="13" t="s">
        <v>289</v>
      </c>
      <c r="F25" s="13" t="s">
        <v>607</v>
      </c>
      <c r="G25" s="224" t="s">
        <v>9</v>
      </c>
      <c r="H25" s="405">
        <v>0.77238333333333331</v>
      </c>
      <c r="I25" s="405">
        <v>0.31921666666666665</v>
      </c>
      <c r="J25" s="405">
        <v>0.45316666666666666</v>
      </c>
      <c r="K25" s="208">
        <v>0.41328787519150678</v>
      </c>
      <c r="L25" s="125" t="s">
        <v>517</v>
      </c>
      <c r="M25" s="125" t="s">
        <v>514</v>
      </c>
      <c r="N25" s="125">
        <v>12</v>
      </c>
      <c r="O25" t="s">
        <v>289</v>
      </c>
      <c r="P25" t="s">
        <v>2124</v>
      </c>
    </row>
    <row r="26" spans="1:16" x14ac:dyDescent="0.3">
      <c r="A26" t="s">
        <v>1191</v>
      </c>
      <c r="B26">
        <v>332300</v>
      </c>
      <c r="C26" s="125">
        <v>625</v>
      </c>
      <c r="D26" s="13" t="s">
        <v>405</v>
      </c>
      <c r="E26" s="13" t="s">
        <v>406</v>
      </c>
      <c r="F26" s="13" t="s">
        <v>892</v>
      </c>
      <c r="G26" s="224" t="s">
        <v>9</v>
      </c>
      <c r="H26" s="405">
        <v>0.70000000000000007</v>
      </c>
      <c r="I26" s="405">
        <v>0.15337500000000015</v>
      </c>
      <c r="J26" s="405">
        <v>0.54662499999999992</v>
      </c>
      <c r="K26" s="208">
        <v>0.21910714285714306</v>
      </c>
      <c r="L26" s="125" t="s">
        <v>517</v>
      </c>
      <c r="M26" s="125" t="s">
        <v>514</v>
      </c>
      <c r="N26" s="125">
        <v>12</v>
      </c>
      <c r="O26" t="s">
        <v>406</v>
      </c>
      <c r="P26" t="s">
        <v>2124</v>
      </c>
    </row>
    <row r="27" spans="1:16" x14ac:dyDescent="0.3">
      <c r="A27" t="s">
        <v>1058</v>
      </c>
      <c r="B27">
        <v>331170</v>
      </c>
      <c r="C27" s="125">
        <v>2</v>
      </c>
      <c r="D27" s="13" t="s">
        <v>79</v>
      </c>
      <c r="E27" s="13" t="s">
        <v>92</v>
      </c>
      <c r="F27" s="13" t="s">
        <v>563</v>
      </c>
      <c r="G27" s="224" t="s">
        <v>13</v>
      </c>
      <c r="H27" s="405">
        <v>0.29380833333333328</v>
      </c>
      <c r="I27" s="405">
        <v>9.4416666666665705E-3</v>
      </c>
      <c r="J27" s="405">
        <v>0.28436666666666671</v>
      </c>
      <c r="K27" s="208">
        <v>3.2135462461354868E-2</v>
      </c>
      <c r="L27" s="125" t="s">
        <v>517</v>
      </c>
      <c r="M27" s="125" t="s">
        <v>514</v>
      </c>
      <c r="N27" s="125">
        <v>12</v>
      </c>
      <c r="O27" t="s">
        <v>92</v>
      </c>
      <c r="P27" t="s">
        <v>2124</v>
      </c>
    </row>
    <row r="28" spans="1:16" x14ac:dyDescent="0.3">
      <c r="A28" t="s">
        <v>1033</v>
      </c>
      <c r="B28">
        <v>331010</v>
      </c>
      <c r="C28" s="125">
        <v>449</v>
      </c>
      <c r="D28" s="13" t="s">
        <v>60</v>
      </c>
      <c r="E28" s="13" t="s">
        <v>61</v>
      </c>
      <c r="F28" s="13" t="s">
        <v>539</v>
      </c>
      <c r="G28" s="224" t="s">
        <v>8</v>
      </c>
      <c r="H28" s="405">
        <v>0.79999999999999993</v>
      </c>
      <c r="I28" s="405">
        <v>0.36215000000000003</v>
      </c>
      <c r="J28" s="405">
        <v>0.43784999999999991</v>
      </c>
      <c r="K28" s="208">
        <v>0.45268750000000008</v>
      </c>
      <c r="L28" s="125" t="s">
        <v>517</v>
      </c>
      <c r="M28" s="125" t="s">
        <v>514</v>
      </c>
      <c r="N28" s="125">
        <v>12</v>
      </c>
      <c r="O28" t="s">
        <v>61</v>
      </c>
      <c r="P28" t="s">
        <v>2124</v>
      </c>
    </row>
    <row r="29" spans="1:16" x14ac:dyDescent="0.3">
      <c r="A29" t="s">
        <v>1193</v>
      </c>
      <c r="B29">
        <v>332320</v>
      </c>
      <c r="C29" s="125">
        <v>340</v>
      </c>
      <c r="D29" s="13" t="s">
        <v>294</v>
      </c>
      <c r="E29" s="13" t="s">
        <v>295</v>
      </c>
      <c r="F29" s="13" t="s">
        <v>896</v>
      </c>
      <c r="G29" s="224" t="s">
        <v>4</v>
      </c>
      <c r="H29" s="405">
        <v>0.84</v>
      </c>
      <c r="I29" s="405">
        <v>0.42845000000000005</v>
      </c>
      <c r="J29" s="405">
        <v>0.41154999999999992</v>
      </c>
      <c r="K29" s="208">
        <v>0.51005952380952391</v>
      </c>
      <c r="L29" s="125" t="s">
        <v>517</v>
      </c>
      <c r="M29" s="125" t="s">
        <v>514</v>
      </c>
      <c r="N29" s="125">
        <v>12</v>
      </c>
      <c r="O29" t="s">
        <v>295</v>
      </c>
      <c r="P29" t="s">
        <v>2124</v>
      </c>
    </row>
    <row r="30" spans="1:16" x14ac:dyDescent="0.3">
      <c r="A30" t="s">
        <v>1099</v>
      </c>
      <c r="B30">
        <v>331480</v>
      </c>
      <c r="C30" s="125">
        <v>169</v>
      </c>
      <c r="D30" s="13" t="s">
        <v>102</v>
      </c>
      <c r="E30" s="13" t="s">
        <v>128</v>
      </c>
      <c r="F30" s="13" t="s">
        <v>1077</v>
      </c>
      <c r="G30" s="224" t="s">
        <v>6</v>
      </c>
      <c r="H30" s="405">
        <v>0.54414166666666663</v>
      </c>
      <c r="I30" s="405">
        <v>0.2841499999999999</v>
      </c>
      <c r="J30" s="405">
        <v>0.25999166666666673</v>
      </c>
      <c r="K30" s="208">
        <v>0.52219856961269262</v>
      </c>
      <c r="L30" s="125" t="s">
        <v>517</v>
      </c>
      <c r="M30" s="125" t="s">
        <v>514</v>
      </c>
      <c r="N30" s="125">
        <v>12</v>
      </c>
      <c r="O30" t="s">
        <v>128</v>
      </c>
      <c r="P30" t="s">
        <v>2124</v>
      </c>
    </row>
    <row r="31" spans="1:16" x14ac:dyDescent="0.3">
      <c r="A31" t="s">
        <v>1234</v>
      </c>
      <c r="B31">
        <v>332870</v>
      </c>
      <c r="C31" s="125">
        <v>375</v>
      </c>
      <c r="D31" s="13" t="s">
        <v>408</v>
      </c>
      <c r="E31" s="13" t="s">
        <v>409</v>
      </c>
      <c r="F31" s="13" t="s">
        <v>998</v>
      </c>
      <c r="G31" s="224" t="s">
        <v>9</v>
      </c>
      <c r="H31" s="405">
        <v>0.79999999999999993</v>
      </c>
      <c r="I31" s="405">
        <v>0.33861249999999998</v>
      </c>
      <c r="J31" s="405">
        <v>0.46138749999999995</v>
      </c>
      <c r="K31" s="208">
        <v>0.42326562500000003</v>
      </c>
      <c r="L31" s="125" t="s">
        <v>517</v>
      </c>
      <c r="M31" s="125" t="s">
        <v>514</v>
      </c>
      <c r="N31" s="125">
        <v>8</v>
      </c>
      <c r="O31" t="s">
        <v>409</v>
      </c>
      <c r="P31" t="s">
        <v>2124</v>
      </c>
    </row>
    <row r="32" spans="1:16" x14ac:dyDescent="0.3">
      <c r="A32" t="s">
        <v>1100</v>
      </c>
      <c r="B32">
        <v>331490</v>
      </c>
      <c r="C32" s="125">
        <v>169</v>
      </c>
      <c r="D32" s="13" t="s">
        <v>102</v>
      </c>
      <c r="E32" s="13" t="s">
        <v>129</v>
      </c>
      <c r="F32" s="13" t="s">
        <v>663</v>
      </c>
      <c r="G32" s="224" t="s">
        <v>9</v>
      </c>
      <c r="H32" s="405">
        <v>0.52304166666666674</v>
      </c>
      <c r="I32" s="405">
        <v>0.24806666666666671</v>
      </c>
      <c r="J32" s="405">
        <v>0.27497500000000002</v>
      </c>
      <c r="K32" s="208">
        <v>0.47427706524336816</v>
      </c>
      <c r="L32" s="125" t="s">
        <v>517</v>
      </c>
      <c r="M32" s="125" t="s">
        <v>514</v>
      </c>
      <c r="N32" s="125">
        <v>12</v>
      </c>
      <c r="O32" t="s">
        <v>129</v>
      </c>
      <c r="P32" t="s">
        <v>2124</v>
      </c>
    </row>
    <row r="33" spans="1:16" x14ac:dyDescent="0.3">
      <c r="A33" t="s">
        <v>1195</v>
      </c>
      <c r="B33">
        <v>332330</v>
      </c>
      <c r="C33" s="125">
        <v>416</v>
      </c>
      <c r="D33" s="13" t="s">
        <v>298</v>
      </c>
      <c r="E33" s="13" t="s">
        <v>299</v>
      </c>
      <c r="F33" s="13" t="s">
        <v>900</v>
      </c>
      <c r="G33" s="224" t="s">
        <v>14</v>
      </c>
      <c r="H33" s="405">
        <v>0.90000000000000013</v>
      </c>
      <c r="I33" s="405">
        <v>0.48257777777777777</v>
      </c>
      <c r="J33" s="405">
        <v>0.41742222222222236</v>
      </c>
      <c r="K33" s="208">
        <v>0.53619753086419741</v>
      </c>
      <c r="L33" s="125" t="s">
        <v>517</v>
      </c>
      <c r="M33" s="125" t="s">
        <v>514</v>
      </c>
      <c r="N33" s="125">
        <v>9</v>
      </c>
      <c r="O33" t="s">
        <v>299</v>
      </c>
      <c r="P33" t="s">
        <v>2124</v>
      </c>
    </row>
    <row r="34" spans="1:16" x14ac:dyDescent="0.3">
      <c r="A34" t="s">
        <v>1231</v>
      </c>
      <c r="B34">
        <v>332740</v>
      </c>
      <c r="C34" s="125">
        <v>242</v>
      </c>
      <c r="D34" t="s">
        <v>370</v>
      </c>
      <c r="E34" t="s">
        <v>371</v>
      </c>
      <c r="F34" t="s">
        <v>991</v>
      </c>
      <c r="G34" s="224" t="s">
        <v>4</v>
      </c>
      <c r="H34" s="405">
        <v>0.75</v>
      </c>
      <c r="I34" s="405">
        <v>0.54820000000000002</v>
      </c>
      <c r="J34" s="405">
        <v>0.20179999999999998</v>
      </c>
      <c r="K34" s="208">
        <v>0.73093333333333332</v>
      </c>
      <c r="L34" s="125" t="s">
        <v>517</v>
      </c>
      <c r="M34" s="125" t="s">
        <v>514</v>
      </c>
      <c r="N34" s="125">
        <v>8</v>
      </c>
      <c r="O34" t="s">
        <v>371</v>
      </c>
      <c r="P34" t="s">
        <v>2124</v>
      </c>
    </row>
    <row r="35" spans="1:16" x14ac:dyDescent="0.3">
      <c r="A35" t="s">
        <v>1101</v>
      </c>
      <c r="B35">
        <v>331500</v>
      </c>
      <c r="C35" s="125">
        <v>169</v>
      </c>
      <c r="D35" s="13" t="s">
        <v>102</v>
      </c>
      <c r="E35" s="13" t="s">
        <v>130</v>
      </c>
      <c r="F35" s="13" t="s">
        <v>637</v>
      </c>
      <c r="G35" s="224" t="s">
        <v>11</v>
      </c>
      <c r="H35" s="405">
        <v>0.90516666666666656</v>
      </c>
      <c r="I35" s="405">
        <v>0.62732499999999991</v>
      </c>
      <c r="J35" s="405">
        <v>0.27784166666666671</v>
      </c>
      <c r="K35" s="208">
        <v>0.69304916221690294</v>
      </c>
      <c r="L35" s="125" t="s">
        <v>517</v>
      </c>
      <c r="M35" s="125" t="s">
        <v>514</v>
      </c>
      <c r="N35" s="125">
        <v>12</v>
      </c>
      <c r="O35" t="s">
        <v>130</v>
      </c>
      <c r="P35" t="s">
        <v>2124</v>
      </c>
    </row>
    <row r="36" spans="1:16" x14ac:dyDescent="0.3">
      <c r="A36" t="s">
        <v>1196</v>
      </c>
      <c r="B36">
        <v>332340</v>
      </c>
      <c r="C36" s="125">
        <v>150</v>
      </c>
      <c r="D36" s="13" t="s">
        <v>300</v>
      </c>
      <c r="E36" s="13" t="s">
        <v>167</v>
      </c>
      <c r="F36" s="13" t="s">
        <v>902</v>
      </c>
      <c r="G36" s="224" t="s">
        <v>5</v>
      </c>
      <c r="H36" s="405">
        <v>0.35848333333333332</v>
      </c>
      <c r="I36" s="405">
        <v>7.9933333333333301E-2</v>
      </c>
      <c r="J36" s="405">
        <v>0.27855000000000002</v>
      </c>
      <c r="K36" s="208">
        <v>0.22297642847180241</v>
      </c>
      <c r="L36" s="125" t="s">
        <v>517</v>
      </c>
      <c r="M36" s="125" t="s">
        <v>514</v>
      </c>
      <c r="N36" s="125">
        <v>12</v>
      </c>
      <c r="O36" t="s">
        <v>167</v>
      </c>
      <c r="P36" t="s">
        <v>2124</v>
      </c>
    </row>
    <row r="37" spans="1:16" x14ac:dyDescent="0.3">
      <c r="A37" t="s">
        <v>1102</v>
      </c>
      <c r="B37">
        <v>331510</v>
      </c>
      <c r="C37" s="125">
        <v>169</v>
      </c>
      <c r="D37" s="13" t="s">
        <v>102</v>
      </c>
      <c r="E37" s="13" t="s">
        <v>131</v>
      </c>
      <c r="F37" s="13" t="s">
        <v>639</v>
      </c>
      <c r="G37" s="224" t="s">
        <v>11</v>
      </c>
      <c r="H37" s="405">
        <v>0.54350000000000021</v>
      </c>
      <c r="I37" s="405">
        <v>0.28360833333333357</v>
      </c>
      <c r="J37" s="405">
        <v>0.25989166666666663</v>
      </c>
      <c r="K37" s="208">
        <v>0.52181846059490977</v>
      </c>
      <c r="L37" s="125" t="s">
        <v>517</v>
      </c>
      <c r="M37" s="125" t="s">
        <v>514</v>
      </c>
      <c r="N37" s="125">
        <v>12</v>
      </c>
      <c r="O37" t="s">
        <v>131</v>
      </c>
      <c r="P37" t="s">
        <v>2124</v>
      </c>
    </row>
    <row r="38" spans="1:16" x14ac:dyDescent="0.3">
      <c r="A38" t="s">
        <v>1059</v>
      </c>
      <c r="B38">
        <v>331180</v>
      </c>
      <c r="C38" s="125">
        <v>2</v>
      </c>
      <c r="D38" s="13" t="s">
        <v>79</v>
      </c>
      <c r="E38" s="13" t="s">
        <v>93</v>
      </c>
      <c r="F38" s="13" t="s">
        <v>580</v>
      </c>
      <c r="G38" s="224" t="s">
        <v>14</v>
      </c>
      <c r="H38" s="405">
        <v>0.68139166666666673</v>
      </c>
      <c r="I38" s="405">
        <v>0.32517500000000005</v>
      </c>
      <c r="J38" s="405">
        <v>0.35621666666666668</v>
      </c>
      <c r="K38" s="208">
        <v>0.47722186212041534</v>
      </c>
      <c r="L38" s="125" t="s">
        <v>517</v>
      </c>
      <c r="M38" s="125" t="s">
        <v>514</v>
      </c>
      <c r="N38" s="125">
        <v>12</v>
      </c>
      <c r="O38" t="s">
        <v>581</v>
      </c>
      <c r="P38" t="s">
        <v>2124</v>
      </c>
    </row>
    <row r="39" spans="1:16" x14ac:dyDescent="0.3">
      <c r="A39" t="s">
        <v>1034</v>
      </c>
      <c r="B39">
        <v>331020</v>
      </c>
      <c r="C39" s="125">
        <v>412</v>
      </c>
      <c r="D39" s="13" t="s">
        <v>62</v>
      </c>
      <c r="E39" s="13" t="s">
        <v>63</v>
      </c>
      <c r="F39" s="13" t="s">
        <v>541</v>
      </c>
      <c r="G39" s="224" t="s">
        <v>9</v>
      </c>
      <c r="H39" s="405">
        <v>0.61499999999999988</v>
      </c>
      <c r="I39" s="405">
        <v>0.23699999999999993</v>
      </c>
      <c r="J39" s="405">
        <v>0.37799999999999995</v>
      </c>
      <c r="K39" s="208">
        <v>0.38536585365853654</v>
      </c>
      <c r="L39" s="125" t="s">
        <v>517</v>
      </c>
      <c r="M39" s="125" t="s">
        <v>514</v>
      </c>
      <c r="N39" s="125">
        <v>12</v>
      </c>
      <c r="O39" t="s">
        <v>63</v>
      </c>
      <c r="P39" t="s">
        <v>2124</v>
      </c>
    </row>
    <row r="40" spans="1:16" x14ac:dyDescent="0.3">
      <c r="A40" t="s">
        <v>1200</v>
      </c>
      <c r="B40">
        <v>332380</v>
      </c>
      <c r="C40" s="125">
        <v>254</v>
      </c>
      <c r="D40" s="13" t="s">
        <v>302</v>
      </c>
      <c r="E40" s="13" t="s">
        <v>306</v>
      </c>
      <c r="F40" s="13" t="s">
        <v>910</v>
      </c>
      <c r="G40" s="224" t="s">
        <v>10</v>
      </c>
      <c r="H40" s="405">
        <v>9.1666666666666674E-2</v>
      </c>
      <c r="I40" s="405">
        <v>0</v>
      </c>
      <c r="J40" s="405">
        <v>9.1666666666666674E-2</v>
      </c>
      <c r="K40" s="208">
        <v>0</v>
      </c>
      <c r="L40" s="125" t="s">
        <v>517</v>
      </c>
      <c r="M40" s="125" t="s">
        <v>514</v>
      </c>
      <c r="N40" s="125">
        <v>12</v>
      </c>
      <c r="O40" t="s">
        <v>306</v>
      </c>
      <c r="P40" t="s">
        <v>2124</v>
      </c>
    </row>
    <row r="41" spans="1:16" x14ac:dyDescent="0.3">
      <c r="A41" t="s">
        <v>1103</v>
      </c>
      <c r="B41">
        <v>331520</v>
      </c>
      <c r="C41" s="125">
        <v>169</v>
      </c>
      <c r="D41" s="13" t="s">
        <v>102</v>
      </c>
      <c r="E41" s="13" t="s">
        <v>132</v>
      </c>
      <c r="F41" s="13" t="s">
        <v>687</v>
      </c>
      <c r="G41" s="224" t="s">
        <v>14</v>
      </c>
      <c r="H41" s="405">
        <v>0.53221666666666667</v>
      </c>
      <c r="I41" s="405">
        <v>0.27309999999999995</v>
      </c>
      <c r="J41" s="405">
        <v>0.25911666666666672</v>
      </c>
      <c r="K41" s="208">
        <v>0.51313688034321847</v>
      </c>
      <c r="L41" s="125" t="s">
        <v>517</v>
      </c>
      <c r="M41" s="125" t="s">
        <v>514</v>
      </c>
      <c r="N41" s="125">
        <v>12</v>
      </c>
      <c r="O41" t="s">
        <v>132</v>
      </c>
      <c r="P41" t="s">
        <v>2124</v>
      </c>
    </row>
    <row r="42" spans="1:16" x14ac:dyDescent="0.3">
      <c r="A42" t="s">
        <v>1204</v>
      </c>
      <c r="B42">
        <v>332420</v>
      </c>
      <c r="C42" s="125">
        <v>408</v>
      </c>
      <c r="D42" s="13" t="s">
        <v>310</v>
      </c>
      <c r="E42" s="13" t="s">
        <v>311</v>
      </c>
      <c r="F42" s="13" t="s">
        <v>918</v>
      </c>
      <c r="G42" s="224" t="s">
        <v>9</v>
      </c>
      <c r="H42" s="405">
        <v>0.41755000000000003</v>
      </c>
      <c r="I42" s="405">
        <v>0.17160833333333331</v>
      </c>
      <c r="J42" s="405">
        <v>0.24594166666666673</v>
      </c>
      <c r="K42" s="208">
        <v>0.41098870394763093</v>
      </c>
      <c r="L42" s="125" t="s">
        <v>517</v>
      </c>
      <c r="M42" s="125" t="s">
        <v>514</v>
      </c>
      <c r="N42" s="125">
        <v>12</v>
      </c>
      <c r="O42" t="s">
        <v>311</v>
      </c>
      <c r="P42" t="s">
        <v>2124</v>
      </c>
    </row>
    <row r="43" spans="1:16" x14ac:dyDescent="0.3">
      <c r="A43" t="s">
        <v>1104</v>
      </c>
      <c r="B43">
        <v>331530</v>
      </c>
      <c r="C43" s="125">
        <v>169</v>
      </c>
      <c r="D43" t="s">
        <v>102</v>
      </c>
      <c r="E43" t="s">
        <v>133</v>
      </c>
      <c r="F43" t="s">
        <v>621</v>
      </c>
      <c r="G43" s="224" t="s">
        <v>9</v>
      </c>
      <c r="H43" s="405">
        <v>0.51470000000000016</v>
      </c>
      <c r="I43" s="405">
        <v>0.2482916666666668</v>
      </c>
      <c r="J43" s="405">
        <v>0.26640833333333336</v>
      </c>
      <c r="K43" s="208">
        <v>0.48240075124668103</v>
      </c>
      <c r="L43" s="125" t="s">
        <v>517</v>
      </c>
      <c r="M43" s="125" t="s">
        <v>514</v>
      </c>
      <c r="N43" s="125">
        <v>12</v>
      </c>
      <c r="O43" t="s">
        <v>133</v>
      </c>
      <c r="P43" t="s">
        <v>2124</v>
      </c>
    </row>
    <row r="44" spans="1:16" x14ac:dyDescent="0.3">
      <c r="A44" t="s">
        <v>1105</v>
      </c>
      <c r="B44">
        <v>331540</v>
      </c>
      <c r="C44" s="125">
        <v>169</v>
      </c>
      <c r="D44" s="13" t="s">
        <v>102</v>
      </c>
      <c r="E44" s="13" t="s">
        <v>134</v>
      </c>
      <c r="F44" s="13" t="s">
        <v>689</v>
      </c>
      <c r="G44" s="224" t="s">
        <v>8</v>
      </c>
      <c r="H44" s="405">
        <v>0.52169166666666655</v>
      </c>
      <c r="I44" s="405">
        <v>0.26117499999999988</v>
      </c>
      <c r="J44" s="405">
        <v>0.26051666666666667</v>
      </c>
      <c r="K44" s="208">
        <v>0.50063096017762709</v>
      </c>
      <c r="L44" s="125" t="s">
        <v>517</v>
      </c>
      <c r="M44" s="125" t="s">
        <v>514</v>
      </c>
      <c r="N44" s="125">
        <v>12</v>
      </c>
      <c r="O44" t="s">
        <v>134</v>
      </c>
      <c r="P44" t="s">
        <v>2124</v>
      </c>
    </row>
    <row r="45" spans="1:16" x14ac:dyDescent="0.3">
      <c r="A45" t="s">
        <v>1206</v>
      </c>
      <c r="B45">
        <v>332440</v>
      </c>
      <c r="C45" s="125">
        <v>357</v>
      </c>
      <c r="D45" s="13" t="s">
        <v>314</v>
      </c>
      <c r="E45" s="13" t="s">
        <v>315</v>
      </c>
      <c r="F45" s="13" t="s">
        <v>923</v>
      </c>
      <c r="G45" s="224" t="s">
        <v>8</v>
      </c>
      <c r="H45" s="405">
        <v>0.4006333333333334</v>
      </c>
      <c r="I45" s="405">
        <v>0.13690000000000008</v>
      </c>
      <c r="J45" s="405">
        <v>0.26373333333333332</v>
      </c>
      <c r="K45" s="208">
        <v>0.34170896081204771</v>
      </c>
      <c r="L45" s="125" t="s">
        <v>517</v>
      </c>
      <c r="M45" s="125" t="s">
        <v>514</v>
      </c>
      <c r="N45" s="125">
        <v>12</v>
      </c>
      <c r="O45" t="s">
        <v>315</v>
      </c>
      <c r="P45" t="s">
        <v>2124</v>
      </c>
    </row>
    <row r="46" spans="1:16" x14ac:dyDescent="0.3">
      <c r="A46" t="s">
        <v>1207</v>
      </c>
      <c r="B46">
        <v>332450</v>
      </c>
      <c r="C46" s="125">
        <v>662</v>
      </c>
      <c r="D46" s="13" t="s">
        <v>316</v>
      </c>
      <c r="E46" s="13" t="s">
        <v>317</v>
      </c>
      <c r="F46" s="13" t="s">
        <v>925</v>
      </c>
      <c r="G46" s="224" t="s">
        <v>6</v>
      </c>
      <c r="H46" s="405">
        <v>0.82000000000000017</v>
      </c>
      <c r="I46" s="405">
        <v>0.29530000000000012</v>
      </c>
      <c r="J46" s="405">
        <v>0.52470000000000006</v>
      </c>
      <c r="K46" s="208">
        <v>0.36012195121951224</v>
      </c>
      <c r="L46" s="125" t="s">
        <v>517</v>
      </c>
      <c r="M46" s="125" t="s">
        <v>514</v>
      </c>
      <c r="N46" s="125">
        <v>12</v>
      </c>
      <c r="O46" t="s">
        <v>317</v>
      </c>
      <c r="P46" t="s">
        <v>2124</v>
      </c>
    </row>
    <row r="47" spans="1:16" x14ac:dyDescent="0.3">
      <c r="A47" t="s">
        <v>1240</v>
      </c>
      <c r="B47">
        <v>332460</v>
      </c>
      <c r="C47" s="125">
        <v>24</v>
      </c>
      <c r="D47" s="13" t="s">
        <v>318</v>
      </c>
      <c r="E47" s="13" t="s">
        <v>319</v>
      </c>
      <c r="F47" s="13" t="s">
        <v>927</v>
      </c>
      <c r="G47" s="224" t="s">
        <v>13</v>
      </c>
      <c r="H47" s="405">
        <v>0.26100000000000007</v>
      </c>
      <c r="I47" s="405">
        <v>6.0800000000000104E-2</v>
      </c>
      <c r="J47" s="405">
        <v>0.20019999999999996</v>
      </c>
      <c r="K47" s="208">
        <v>0.23295019157088157</v>
      </c>
      <c r="L47" s="125" t="s">
        <v>517</v>
      </c>
      <c r="M47" s="125" t="s">
        <v>514</v>
      </c>
      <c r="N47" s="125">
        <v>6</v>
      </c>
      <c r="O47" t="s">
        <v>319</v>
      </c>
      <c r="P47" t="s">
        <v>2124</v>
      </c>
    </row>
    <row r="48" spans="1:16" x14ac:dyDescent="0.3">
      <c r="A48" t="s">
        <v>1239</v>
      </c>
      <c r="B48">
        <v>332470</v>
      </c>
      <c r="C48" s="125">
        <v>659</v>
      </c>
      <c r="D48" s="13" t="s">
        <v>292</v>
      </c>
      <c r="E48" s="13" t="s">
        <v>293</v>
      </c>
      <c r="F48" s="13" t="s">
        <v>1014</v>
      </c>
      <c r="G48" s="224" t="s">
        <v>6</v>
      </c>
      <c r="H48" s="405"/>
      <c r="I48" s="405"/>
      <c r="J48" s="405"/>
      <c r="K48" s="208"/>
      <c r="L48" s="125" t="s">
        <v>517</v>
      </c>
      <c r="O48" t="s">
        <v>293</v>
      </c>
      <c r="P48" t="s">
        <v>2126</v>
      </c>
    </row>
    <row r="49" spans="1:16" x14ac:dyDescent="0.3">
      <c r="A49" t="s">
        <v>1209</v>
      </c>
      <c r="B49">
        <v>332480</v>
      </c>
      <c r="C49" s="125">
        <v>425</v>
      </c>
      <c r="D49" s="13" t="s">
        <v>323</v>
      </c>
      <c r="E49" s="13" t="s">
        <v>324</v>
      </c>
      <c r="F49" s="13" t="s">
        <v>932</v>
      </c>
      <c r="G49" s="224" t="s">
        <v>6</v>
      </c>
      <c r="H49" s="405">
        <v>0.59999999999999987</v>
      </c>
      <c r="I49" s="405">
        <v>0.39669999999999983</v>
      </c>
      <c r="J49" s="405">
        <v>0.20330000000000001</v>
      </c>
      <c r="K49" s="208">
        <v>0.66116666666666657</v>
      </c>
      <c r="L49" s="125" t="s">
        <v>517</v>
      </c>
      <c r="M49" s="125" t="s">
        <v>514</v>
      </c>
      <c r="N49" s="125">
        <v>12</v>
      </c>
      <c r="O49" t="s">
        <v>324</v>
      </c>
      <c r="P49" t="s">
        <v>2124</v>
      </c>
    </row>
    <row r="50" spans="1:16" x14ac:dyDescent="0.3">
      <c r="A50" t="s">
        <v>1035</v>
      </c>
      <c r="B50">
        <v>331030</v>
      </c>
      <c r="C50" s="125">
        <v>635</v>
      </c>
      <c r="D50" s="13" t="s">
        <v>64</v>
      </c>
      <c r="E50" s="13" t="s">
        <v>65</v>
      </c>
      <c r="F50" s="13" t="s">
        <v>543</v>
      </c>
      <c r="G50" s="224" t="s">
        <v>9</v>
      </c>
      <c r="H50" s="405">
        <v>0.53</v>
      </c>
      <c r="I50" s="405">
        <v>0.2263</v>
      </c>
      <c r="J50" s="405">
        <v>0.30370000000000003</v>
      </c>
      <c r="K50" s="208">
        <v>0.42698113207547167</v>
      </c>
      <c r="L50" s="125" t="s">
        <v>517</v>
      </c>
      <c r="M50" s="125" t="s">
        <v>514</v>
      </c>
      <c r="N50" s="125">
        <v>2</v>
      </c>
      <c r="O50" t="s">
        <v>65</v>
      </c>
      <c r="P50" t="s">
        <v>2124</v>
      </c>
    </row>
    <row r="51" spans="1:16" x14ac:dyDescent="0.3">
      <c r="A51" t="s">
        <v>1106</v>
      </c>
      <c r="B51">
        <v>331550</v>
      </c>
      <c r="C51" s="125">
        <v>169</v>
      </c>
      <c r="D51" s="13" t="s">
        <v>102</v>
      </c>
      <c r="E51" s="13" t="s">
        <v>135</v>
      </c>
      <c r="F51" s="13" t="s">
        <v>641</v>
      </c>
      <c r="G51" s="224" t="s">
        <v>9</v>
      </c>
      <c r="H51" s="405">
        <v>0.50983333333333325</v>
      </c>
      <c r="I51" s="405">
        <v>0.25169999999999998</v>
      </c>
      <c r="J51" s="405">
        <v>0.25813333333333327</v>
      </c>
      <c r="K51" s="208">
        <v>0.49369074861065709</v>
      </c>
      <c r="L51" s="125" t="s">
        <v>517</v>
      </c>
      <c r="M51" s="125" t="s">
        <v>514</v>
      </c>
      <c r="N51" s="125">
        <v>12</v>
      </c>
      <c r="O51" t="s">
        <v>135</v>
      </c>
      <c r="P51" t="s">
        <v>2124</v>
      </c>
    </row>
    <row r="52" spans="1:16" x14ac:dyDescent="0.3">
      <c r="A52" t="s">
        <v>1107</v>
      </c>
      <c r="B52">
        <v>331560</v>
      </c>
      <c r="C52" s="125">
        <v>169</v>
      </c>
      <c r="D52" s="13" t="s">
        <v>102</v>
      </c>
      <c r="E52" s="13" t="s">
        <v>396</v>
      </c>
      <c r="F52" s="13" t="s">
        <v>645</v>
      </c>
      <c r="G52" s="224" t="s">
        <v>9</v>
      </c>
      <c r="H52" s="405">
        <v>0.45142500000000013</v>
      </c>
      <c r="I52" s="405">
        <v>0.18653333333333344</v>
      </c>
      <c r="J52" s="405">
        <v>0.26489166666666669</v>
      </c>
      <c r="K52" s="208">
        <v>0.41321002012146735</v>
      </c>
      <c r="L52" s="125" t="s">
        <v>517</v>
      </c>
      <c r="M52" s="125" t="s">
        <v>514</v>
      </c>
      <c r="N52" s="125">
        <v>12</v>
      </c>
      <c r="O52" t="s">
        <v>396</v>
      </c>
      <c r="P52" t="s">
        <v>2124</v>
      </c>
    </row>
    <row r="53" spans="1:16" x14ac:dyDescent="0.3">
      <c r="A53" t="s">
        <v>1201</v>
      </c>
      <c r="B53">
        <v>332390</v>
      </c>
      <c r="C53" s="125">
        <v>254</v>
      </c>
      <c r="D53" s="13" t="s">
        <v>302</v>
      </c>
      <c r="E53" s="13" t="s">
        <v>307</v>
      </c>
      <c r="F53" s="13" t="s">
        <v>912</v>
      </c>
      <c r="G53" s="224" t="s">
        <v>10</v>
      </c>
      <c r="H53" s="405">
        <v>0.14999999999999997</v>
      </c>
      <c r="I53" s="405">
        <v>0</v>
      </c>
      <c r="J53" s="405">
        <v>0.14999999999999997</v>
      </c>
      <c r="K53" s="208">
        <v>0</v>
      </c>
      <c r="L53" s="125" t="s">
        <v>517</v>
      </c>
      <c r="M53" s="125" t="s">
        <v>514</v>
      </c>
      <c r="N53" s="125">
        <v>12</v>
      </c>
      <c r="O53" t="s">
        <v>307</v>
      </c>
      <c r="P53" t="s">
        <v>2124</v>
      </c>
    </row>
    <row r="54" spans="1:16" x14ac:dyDescent="0.3">
      <c r="A54" t="s">
        <v>1202</v>
      </c>
      <c r="B54">
        <v>332400</v>
      </c>
      <c r="C54" s="125">
        <v>254</v>
      </c>
      <c r="D54" s="13" t="s">
        <v>302</v>
      </c>
      <c r="E54" s="13" t="s">
        <v>308</v>
      </c>
      <c r="F54" s="13" t="s">
        <v>914</v>
      </c>
      <c r="G54" s="224" t="s">
        <v>10</v>
      </c>
      <c r="H54" s="405">
        <v>0.14999999999999997</v>
      </c>
      <c r="I54" s="405">
        <v>1.6666666666664831E-5</v>
      </c>
      <c r="J54" s="405">
        <v>0.1499833333333333</v>
      </c>
      <c r="K54" s="208">
        <v>1.1111111111109889E-4</v>
      </c>
      <c r="L54" s="125" t="s">
        <v>517</v>
      </c>
      <c r="M54" s="125" t="s">
        <v>514</v>
      </c>
      <c r="N54" s="125">
        <v>12</v>
      </c>
      <c r="O54" t="s">
        <v>308</v>
      </c>
      <c r="P54" t="s">
        <v>2124</v>
      </c>
    </row>
    <row r="55" spans="1:16" x14ac:dyDescent="0.3">
      <c r="A55" t="s">
        <v>1221</v>
      </c>
      <c r="B55">
        <v>332590</v>
      </c>
      <c r="C55" s="125">
        <v>447</v>
      </c>
      <c r="D55" s="13" t="s">
        <v>350</v>
      </c>
      <c r="E55" s="13" t="s">
        <v>351</v>
      </c>
      <c r="F55" s="13" t="s">
        <v>958</v>
      </c>
      <c r="G55" s="224" t="s">
        <v>6</v>
      </c>
      <c r="H55" s="405">
        <v>0.55162500000000003</v>
      </c>
      <c r="I55" s="405">
        <v>0.33068333333333333</v>
      </c>
      <c r="J55" s="405">
        <v>0.22094166666666668</v>
      </c>
      <c r="K55" s="208">
        <v>0.59947125915854671</v>
      </c>
      <c r="L55" s="125" t="s">
        <v>517</v>
      </c>
      <c r="M55" s="125" t="s">
        <v>514</v>
      </c>
      <c r="N55" s="125">
        <v>12</v>
      </c>
      <c r="O55" t="s">
        <v>351</v>
      </c>
      <c r="P55" t="s">
        <v>2124</v>
      </c>
    </row>
    <row r="56" spans="1:16" x14ac:dyDescent="0.3">
      <c r="A56" t="s">
        <v>1210</v>
      </c>
      <c r="B56">
        <v>332500</v>
      </c>
      <c r="C56" s="125">
        <v>399</v>
      </c>
      <c r="D56" s="13" t="s">
        <v>327</v>
      </c>
      <c r="E56" s="13" t="s">
        <v>328</v>
      </c>
      <c r="F56" s="13" t="s">
        <v>934</v>
      </c>
      <c r="G56" s="224" t="s">
        <v>6</v>
      </c>
      <c r="H56" s="405">
        <v>0.65000000000000013</v>
      </c>
      <c r="I56" s="405">
        <v>0.34845000000000009</v>
      </c>
      <c r="J56" s="405">
        <v>0.30155000000000004</v>
      </c>
      <c r="K56" s="208">
        <v>0.53607692307692312</v>
      </c>
      <c r="L56" s="125" t="s">
        <v>517</v>
      </c>
      <c r="M56" s="125" t="s">
        <v>514</v>
      </c>
      <c r="N56" s="125">
        <v>12</v>
      </c>
      <c r="O56" t="s">
        <v>328</v>
      </c>
      <c r="P56" t="s">
        <v>2124</v>
      </c>
    </row>
    <row r="57" spans="1:16" x14ac:dyDescent="0.3">
      <c r="A57" t="s">
        <v>1108</v>
      </c>
      <c r="B57">
        <v>331570</v>
      </c>
      <c r="C57" s="125">
        <v>169</v>
      </c>
      <c r="D57" s="13" t="s">
        <v>102</v>
      </c>
      <c r="E57" s="13" t="s">
        <v>136</v>
      </c>
      <c r="F57" s="13" t="s">
        <v>643</v>
      </c>
      <c r="G57" s="224" t="s">
        <v>9</v>
      </c>
      <c r="H57" s="405">
        <v>0.50499166666666662</v>
      </c>
      <c r="I57" s="405">
        <v>0.22129166666666666</v>
      </c>
      <c r="J57" s="405">
        <v>0.28369999999999995</v>
      </c>
      <c r="K57" s="208">
        <v>0.43820855129622605</v>
      </c>
      <c r="L57" s="125" t="s">
        <v>517</v>
      </c>
      <c r="M57" s="125" t="s">
        <v>514</v>
      </c>
      <c r="N57" s="125">
        <v>12</v>
      </c>
      <c r="O57" t="s">
        <v>136</v>
      </c>
      <c r="P57" t="s">
        <v>2124</v>
      </c>
    </row>
    <row r="58" spans="1:16" x14ac:dyDescent="0.3">
      <c r="A58" t="s">
        <v>1212</v>
      </c>
      <c r="B58">
        <v>332520</v>
      </c>
      <c r="C58" s="125">
        <v>759</v>
      </c>
      <c r="D58" s="13" t="s">
        <v>331</v>
      </c>
      <c r="E58" s="13" t="s">
        <v>332</v>
      </c>
      <c r="F58" s="13" t="s">
        <v>938</v>
      </c>
      <c r="G58" s="224" t="s">
        <v>14</v>
      </c>
      <c r="H58" s="405">
        <v>0.81489999999999985</v>
      </c>
      <c r="I58" s="405">
        <v>0.48219999999999985</v>
      </c>
      <c r="J58" s="405">
        <v>0.3327</v>
      </c>
      <c r="K58" s="208">
        <v>0.591729046508774</v>
      </c>
      <c r="L58" s="125" t="s">
        <v>517</v>
      </c>
      <c r="M58" s="125" t="s">
        <v>514</v>
      </c>
      <c r="N58" s="125">
        <v>6</v>
      </c>
      <c r="O58" t="s">
        <v>332</v>
      </c>
      <c r="P58" t="s">
        <v>2124</v>
      </c>
    </row>
    <row r="59" spans="1:16" x14ac:dyDescent="0.3">
      <c r="A59" t="s">
        <v>1186</v>
      </c>
      <c r="B59">
        <v>332250</v>
      </c>
      <c r="C59" s="125">
        <v>343</v>
      </c>
      <c r="D59" s="13" t="s">
        <v>280</v>
      </c>
      <c r="E59" s="13" t="s">
        <v>283</v>
      </c>
      <c r="F59" s="13" t="s">
        <v>883</v>
      </c>
      <c r="G59" s="224" t="s">
        <v>9</v>
      </c>
      <c r="H59" s="405">
        <v>1.1127083333333336</v>
      </c>
      <c r="I59" s="405">
        <v>0.75685000000000024</v>
      </c>
      <c r="J59" s="405">
        <v>0.35585833333333339</v>
      </c>
      <c r="K59" s="208">
        <v>0.68018723085564503</v>
      </c>
      <c r="L59" s="125" t="s">
        <v>517</v>
      </c>
      <c r="M59" s="125" t="s">
        <v>514</v>
      </c>
      <c r="N59" s="125">
        <v>12</v>
      </c>
      <c r="O59" t="s">
        <v>283</v>
      </c>
      <c r="P59" t="s">
        <v>2124</v>
      </c>
    </row>
    <row r="60" spans="1:16" x14ac:dyDescent="0.3">
      <c r="A60" t="s">
        <v>1036</v>
      </c>
      <c r="B60">
        <v>331040</v>
      </c>
      <c r="C60" s="125">
        <v>293</v>
      </c>
      <c r="D60" s="13" t="s">
        <v>66</v>
      </c>
      <c r="E60" s="13" t="s">
        <v>67</v>
      </c>
      <c r="F60" s="13" t="s">
        <v>545</v>
      </c>
      <c r="G60" s="224" t="s">
        <v>4</v>
      </c>
      <c r="H60" s="405">
        <v>0.94999999999999984</v>
      </c>
      <c r="I60" s="405">
        <v>0.74669999999999981</v>
      </c>
      <c r="J60" s="405">
        <v>0.20330000000000001</v>
      </c>
      <c r="K60" s="208">
        <v>0.78599999999999992</v>
      </c>
      <c r="L60" s="125" t="s">
        <v>517</v>
      </c>
      <c r="M60" s="125" t="s">
        <v>514</v>
      </c>
      <c r="N60" s="125">
        <v>12</v>
      </c>
      <c r="O60" t="s">
        <v>67</v>
      </c>
      <c r="P60" t="s">
        <v>2124</v>
      </c>
    </row>
    <row r="61" spans="1:16" x14ac:dyDescent="0.3">
      <c r="A61" t="s">
        <v>1213</v>
      </c>
      <c r="B61">
        <v>332530</v>
      </c>
      <c r="C61" s="125">
        <v>364</v>
      </c>
      <c r="D61" s="13" t="s">
        <v>333</v>
      </c>
      <c r="E61" s="13" t="s">
        <v>334</v>
      </c>
      <c r="F61" s="13" t="s">
        <v>940</v>
      </c>
      <c r="G61" s="224" t="s">
        <v>14</v>
      </c>
      <c r="H61" s="405">
        <v>0.75</v>
      </c>
      <c r="I61" s="405">
        <v>0.37688333333333329</v>
      </c>
      <c r="J61" s="405">
        <v>0.37311666666666671</v>
      </c>
      <c r="K61" s="208">
        <v>0.50251111111111102</v>
      </c>
      <c r="L61" s="125" t="s">
        <v>517</v>
      </c>
      <c r="M61" s="125" t="s">
        <v>514</v>
      </c>
      <c r="N61" s="125">
        <v>12</v>
      </c>
      <c r="O61" t="s">
        <v>334</v>
      </c>
      <c r="P61" t="s">
        <v>2124</v>
      </c>
    </row>
    <row r="62" spans="1:16" x14ac:dyDescent="0.3">
      <c r="A62" t="s">
        <v>1109</v>
      </c>
      <c r="B62">
        <v>331580</v>
      </c>
      <c r="C62" s="125">
        <v>169</v>
      </c>
      <c r="D62" s="13" t="s">
        <v>102</v>
      </c>
      <c r="E62" s="13" t="s">
        <v>137</v>
      </c>
      <c r="F62" s="13" t="s">
        <v>691</v>
      </c>
      <c r="G62" s="224" t="s">
        <v>9</v>
      </c>
      <c r="H62" s="405">
        <v>0.50448333333333351</v>
      </c>
      <c r="I62" s="405">
        <v>0.24656666666666677</v>
      </c>
      <c r="J62" s="405">
        <v>0.25791666666666674</v>
      </c>
      <c r="K62" s="208">
        <v>0.48875086722389244</v>
      </c>
      <c r="L62" s="125" t="s">
        <v>517</v>
      </c>
      <c r="M62" s="125" t="s">
        <v>514</v>
      </c>
      <c r="N62" s="125">
        <v>12</v>
      </c>
      <c r="O62" t="s">
        <v>137</v>
      </c>
      <c r="P62" t="s">
        <v>2124</v>
      </c>
    </row>
    <row r="63" spans="1:16" x14ac:dyDescent="0.3">
      <c r="A63" t="s">
        <v>1214</v>
      </c>
      <c r="B63">
        <v>332550</v>
      </c>
      <c r="C63" s="125">
        <v>410</v>
      </c>
      <c r="D63" s="13" t="s">
        <v>335</v>
      </c>
      <c r="E63" s="13" t="s">
        <v>336</v>
      </c>
      <c r="F63" s="13" t="s">
        <v>942</v>
      </c>
      <c r="G63" s="224" t="s">
        <v>4</v>
      </c>
      <c r="H63" s="405">
        <v>1</v>
      </c>
      <c r="I63" s="405">
        <v>0.73033999999999999</v>
      </c>
      <c r="J63" s="405">
        <v>0.26966000000000001</v>
      </c>
      <c r="K63" s="208">
        <v>0.73033999999999999</v>
      </c>
      <c r="L63" s="125" t="s">
        <v>517</v>
      </c>
      <c r="M63" s="125" t="s">
        <v>514</v>
      </c>
      <c r="N63" s="125">
        <v>10</v>
      </c>
      <c r="O63" t="s">
        <v>336</v>
      </c>
      <c r="P63" t="s">
        <v>2124</v>
      </c>
    </row>
    <row r="64" spans="1:16" x14ac:dyDescent="0.3">
      <c r="A64" t="s">
        <v>1110</v>
      </c>
      <c r="B64">
        <v>331660</v>
      </c>
      <c r="C64" s="125">
        <v>169</v>
      </c>
      <c r="D64" s="13" t="s">
        <v>102</v>
      </c>
      <c r="E64" s="13" t="s">
        <v>138</v>
      </c>
      <c r="F64" s="13" t="s">
        <v>645</v>
      </c>
      <c r="G64" s="224" t="s">
        <v>9</v>
      </c>
      <c r="H64" s="405">
        <v>0.45142500000000013</v>
      </c>
      <c r="I64" s="405">
        <v>0.18653333333333344</v>
      </c>
      <c r="J64" s="405">
        <v>0.26489166666666669</v>
      </c>
      <c r="K64" s="208">
        <v>0.41321002012146735</v>
      </c>
      <c r="L64" s="125" t="s">
        <v>517</v>
      </c>
      <c r="M64" s="125" t="s">
        <v>514</v>
      </c>
      <c r="N64" s="125">
        <v>12</v>
      </c>
      <c r="O64" t="s">
        <v>1111</v>
      </c>
      <c r="P64" t="s">
        <v>2124</v>
      </c>
    </row>
    <row r="65" spans="1:16" x14ac:dyDescent="0.3">
      <c r="A65" t="s">
        <v>1112</v>
      </c>
      <c r="B65">
        <v>331670</v>
      </c>
      <c r="C65" s="125">
        <v>169</v>
      </c>
      <c r="D65" s="13" t="s">
        <v>102</v>
      </c>
      <c r="E65" s="13" t="s">
        <v>139</v>
      </c>
      <c r="F65" s="13" t="s">
        <v>659</v>
      </c>
      <c r="G65" s="224" t="s">
        <v>5</v>
      </c>
      <c r="H65" s="405">
        <v>0.51576666666666671</v>
      </c>
      <c r="I65" s="405">
        <v>0.25728333333333336</v>
      </c>
      <c r="J65" s="405">
        <v>0.25848333333333334</v>
      </c>
      <c r="K65" s="208">
        <v>0.49883668325470176</v>
      </c>
      <c r="L65" s="125" t="s">
        <v>517</v>
      </c>
      <c r="M65" s="125" t="s">
        <v>514</v>
      </c>
      <c r="N65" s="125">
        <v>12</v>
      </c>
      <c r="O65" t="s">
        <v>139</v>
      </c>
      <c r="P65" t="s">
        <v>2124</v>
      </c>
    </row>
    <row r="66" spans="1:16" x14ac:dyDescent="0.3">
      <c r="A66" t="s">
        <v>1215</v>
      </c>
      <c r="B66">
        <v>332560</v>
      </c>
      <c r="C66" s="125">
        <v>339</v>
      </c>
      <c r="D66" s="13" t="s">
        <v>337</v>
      </c>
      <c r="E66" s="13" t="s">
        <v>338</v>
      </c>
      <c r="F66" s="13" t="s">
        <v>944</v>
      </c>
      <c r="G66" s="224" t="s">
        <v>4</v>
      </c>
      <c r="H66" s="405">
        <v>0.41000000000000009</v>
      </c>
      <c r="I66" s="405">
        <v>0.20670000000000008</v>
      </c>
      <c r="J66" s="405">
        <v>0.20330000000000001</v>
      </c>
      <c r="K66" s="208">
        <v>0.50414634146341475</v>
      </c>
      <c r="L66" s="125" t="s">
        <v>517</v>
      </c>
      <c r="M66" s="125" t="s">
        <v>514</v>
      </c>
      <c r="N66" s="125">
        <v>12</v>
      </c>
      <c r="O66" t="s">
        <v>338</v>
      </c>
      <c r="P66" t="s">
        <v>2124</v>
      </c>
    </row>
    <row r="67" spans="1:16" x14ac:dyDescent="0.3">
      <c r="A67" t="s">
        <v>1216</v>
      </c>
      <c r="B67">
        <v>332540</v>
      </c>
      <c r="C67" s="125">
        <v>749</v>
      </c>
      <c r="D67" s="13" t="s">
        <v>358</v>
      </c>
      <c r="E67" s="13" t="s">
        <v>359</v>
      </c>
      <c r="F67" s="13" t="s">
        <v>966</v>
      </c>
      <c r="G67" s="224" t="s">
        <v>4</v>
      </c>
      <c r="H67" s="405">
        <v>0.50894166666666674</v>
      </c>
      <c r="I67" s="405">
        <v>0.27272500000000011</v>
      </c>
      <c r="J67" s="405">
        <v>0.23621666666666666</v>
      </c>
      <c r="K67" s="208">
        <v>0.53586691336597203</v>
      </c>
      <c r="L67" s="125" t="s">
        <v>517</v>
      </c>
      <c r="M67" s="125" t="s">
        <v>514</v>
      </c>
      <c r="N67" s="125">
        <v>12</v>
      </c>
      <c r="O67" t="s">
        <v>359</v>
      </c>
      <c r="P67" t="s">
        <v>2124</v>
      </c>
    </row>
    <row r="68" spans="1:16" x14ac:dyDescent="0.3">
      <c r="A68" t="s">
        <v>1113</v>
      </c>
      <c r="B68">
        <v>331590</v>
      </c>
      <c r="C68" s="125">
        <v>169</v>
      </c>
      <c r="D68" s="13" t="s">
        <v>102</v>
      </c>
      <c r="E68" s="13" t="s">
        <v>140</v>
      </c>
      <c r="F68" s="13" t="s">
        <v>648</v>
      </c>
      <c r="G68" s="224" t="s">
        <v>5</v>
      </c>
      <c r="H68" s="405">
        <v>0.51100833333333329</v>
      </c>
      <c r="I68" s="405">
        <v>0.24967499999999992</v>
      </c>
      <c r="J68" s="405">
        <v>0.26133333333333336</v>
      </c>
      <c r="K68" s="208">
        <v>0.48859281485950967</v>
      </c>
      <c r="L68" s="125" t="s">
        <v>517</v>
      </c>
      <c r="M68" s="125" t="s">
        <v>514</v>
      </c>
      <c r="N68" s="125">
        <v>12</v>
      </c>
      <c r="O68" t="s">
        <v>140</v>
      </c>
      <c r="P68" t="s">
        <v>2124</v>
      </c>
    </row>
    <row r="69" spans="1:16" x14ac:dyDescent="0.3">
      <c r="A69" t="s">
        <v>1114</v>
      </c>
      <c r="B69">
        <v>331600</v>
      </c>
      <c r="C69" s="125">
        <v>169</v>
      </c>
      <c r="D69" s="13" t="s">
        <v>102</v>
      </c>
      <c r="E69" s="13" t="s">
        <v>141</v>
      </c>
      <c r="F69" s="13" t="s">
        <v>650</v>
      </c>
      <c r="G69" s="224" t="s">
        <v>9</v>
      </c>
      <c r="H69" s="405">
        <v>0.53334166666666682</v>
      </c>
      <c r="I69" s="405">
        <v>0.27423333333333355</v>
      </c>
      <c r="J69" s="405">
        <v>0.25910833333333327</v>
      </c>
      <c r="K69" s="208">
        <v>0.51417946594584485</v>
      </c>
      <c r="L69" s="125" t="s">
        <v>517</v>
      </c>
      <c r="M69" s="125" t="s">
        <v>514</v>
      </c>
      <c r="N69" s="125">
        <v>12</v>
      </c>
      <c r="O69" t="s">
        <v>141</v>
      </c>
      <c r="P69" t="s">
        <v>2124</v>
      </c>
    </row>
    <row r="70" spans="1:16" x14ac:dyDescent="0.3">
      <c r="A70" t="s">
        <v>1115</v>
      </c>
      <c r="B70">
        <v>331610</v>
      </c>
      <c r="C70" s="125">
        <v>169</v>
      </c>
      <c r="D70" s="13" t="s">
        <v>102</v>
      </c>
      <c r="E70" s="13" t="s">
        <v>142</v>
      </c>
      <c r="F70" s="13" t="s">
        <v>652</v>
      </c>
      <c r="G70" s="224" t="s">
        <v>11</v>
      </c>
      <c r="H70" s="405">
        <v>0.53516666666666646</v>
      </c>
      <c r="I70" s="405">
        <v>0.2758333333333331</v>
      </c>
      <c r="J70" s="405">
        <v>0.25933333333333336</v>
      </c>
      <c r="K70" s="208">
        <v>0.51541575833073783</v>
      </c>
      <c r="L70" s="125" t="s">
        <v>517</v>
      </c>
      <c r="M70" s="125" t="s">
        <v>514</v>
      </c>
      <c r="N70" s="125">
        <v>12</v>
      </c>
      <c r="O70" t="s">
        <v>142</v>
      </c>
      <c r="P70" t="s">
        <v>2124</v>
      </c>
    </row>
    <row r="71" spans="1:16" x14ac:dyDescent="0.3">
      <c r="A71" t="s">
        <v>1068</v>
      </c>
      <c r="B71">
        <v>331240</v>
      </c>
      <c r="C71" s="125">
        <v>169</v>
      </c>
      <c r="D71" s="13" t="s">
        <v>102</v>
      </c>
      <c r="E71" s="13" t="s">
        <v>103</v>
      </c>
      <c r="F71" s="13" t="s">
        <v>603</v>
      </c>
      <c r="G71" s="224" t="s">
        <v>9</v>
      </c>
      <c r="H71" s="405">
        <v>0.51106666666666645</v>
      </c>
      <c r="I71" s="405">
        <v>0.24549999999999977</v>
      </c>
      <c r="J71" s="405">
        <v>0.26556666666666667</v>
      </c>
      <c r="K71" s="208">
        <v>0.48036785807461496</v>
      </c>
      <c r="L71" s="125" t="s">
        <v>517</v>
      </c>
      <c r="M71" s="125" t="s">
        <v>514</v>
      </c>
      <c r="N71" s="125">
        <v>12</v>
      </c>
      <c r="O71" t="s">
        <v>103</v>
      </c>
      <c r="P71" t="s">
        <v>2124</v>
      </c>
    </row>
    <row r="72" spans="1:16" x14ac:dyDescent="0.3">
      <c r="A72" t="s">
        <v>1116</v>
      </c>
      <c r="B72">
        <v>331620</v>
      </c>
      <c r="C72" s="125">
        <v>169</v>
      </c>
      <c r="D72" s="13" t="s">
        <v>102</v>
      </c>
      <c r="E72" s="13" t="s">
        <v>143</v>
      </c>
      <c r="F72" s="13" t="s">
        <v>693</v>
      </c>
      <c r="G72" s="224" t="s">
        <v>14</v>
      </c>
      <c r="H72" s="405">
        <v>0.53033333333333321</v>
      </c>
      <c r="I72" s="405">
        <v>0.27190833333333314</v>
      </c>
      <c r="J72" s="405">
        <v>0.25842500000000007</v>
      </c>
      <c r="K72" s="208">
        <v>0.51271213073538635</v>
      </c>
      <c r="L72" s="125" t="s">
        <v>517</v>
      </c>
      <c r="M72" s="125" t="s">
        <v>514</v>
      </c>
      <c r="N72" s="125">
        <v>12</v>
      </c>
      <c r="O72" t="s">
        <v>143</v>
      </c>
      <c r="P72" t="s">
        <v>2124</v>
      </c>
    </row>
    <row r="73" spans="1:16" x14ac:dyDescent="0.3">
      <c r="A73" t="s">
        <v>1117</v>
      </c>
      <c r="B73">
        <v>331630</v>
      </c>
      <c r="C73" s="125">
        <v>169</v>
      </c>
      <c r="D73" s="13" t="s">
        <v>102</v>
      </c>
      <c r="E73" s="13" t="s">
        <v>144</v>
      </c>
      <c r="F73" s="13" t="s">
        <v>695</v>
      </c>
      <c r="G73" s="224" t="s">
        <v>5</v>
      </c>
      <c r="H73" s="405">
        <v>0.51464166666666666</v>
      </c>
      <c r="I73" s="405">
        <v>0.22244999999999998</v>
      </c>
      <c r="J73" s="405">
        <v>0.29219166666666668</v>
      </c>
      <c r="K73" s="208">
        <v>0.43224249882604399</v>
      </c>
      <c r="L73" s="125" t="s">
        <v>517</v>
      </c>
      <c r="M73" s="125" t="s">
        <v>514</v>
      </c>
      <c r="N73" s="125">
        <v>12</v>
      </c>
      <c r="O73" t="s">
        <v>144</v>
      </c>
      <c r="P73" t="s">
        <v>2124</v>
      </c>
    </row>
    <row r="74" spans="1:16" x14ac:dyDescent="0.3">
      <c r="A74" t="s">
        <v>1118</v>
      </c>
      <c r="B74">
        <v>331640</v>
      </c>
      <c r="C74" s="125">
        <v>169</v>
      </c>
      <c r="D74" s="13" t="s">
        <v>102</v>
      </c>
      <c r="E74" s="13" t="s">
        <v>145</v>
      </c>
      <c r="F74" s="13" t="s">
        <v>654</v>
      </c>
      <c r="G74" s="224" t="s">
        <v>5</v>
      </c>
      <c r="H74" s="405">
        <v>0.52355000000000007</v>
      </c>
      <c r="I74" s="405">
        <v>0.26491666666666669</v>
      </c>
      <c r="J74" s="405">
        <v>0.25863333333333338</v>
      </c>
      <c r="K74" s="208">
        <v>0.50600070034699007</v>
      </c>
      <c r="L74" s="125" t="s">
        <v>517</v>
      </c>
      <c r="M74" s="125" t="s">
        <v>514</v>
      </c>
      <c r="N74" s="125">
        <v>12</v>
      </c>
      <c r="O74" t="s">
        <v>145</v>
      </c>
      <c r="P74" t="s">
        <v>2124</v>
      </c>
    </row>
    <row r="75" spans="1:16" x14ac:dyDescent="0.3">
      <c r="A75" t="s">
        <v>1119</v>
      </c>
      <c r="B75">
        <v>331650</v>
      </c>
      <c r="C75" s="125">
        <v>169</v>
      </c>
      <c r="D75" s="13" t="s">
        <v>102</v>
      </c>
      <c r="E75" s="13" t="s">
        <v>146</v>
      </c>
      <c r="F75" s="13" t="s">
        <v>656</v>
      </c>
      <c r="G75" s="224" t="s">
        <v>11</v>
      </c>
      <c r="H75" s="405">
        <v>0.77091666666666658</v>
      </c>
      <c r="I75" s="405">
        <v>0.49826666666666664</v>
      </c>
      <c r="J75" s="405">
        <v>0.27264999999999995</v>
      </c>
      <c r="K75" s="208">
        <v>0.64633012647281374</v>
      </c>
      <c r="L75" s="125" t="s">
        <v>517</v>
      </c>
      <c r="M75" s="125" t="s">
        <v>514</v>
      </c>
      <c r="N75" s="125">
        <v>12</v>
      </c>
      <c r="O75" t="s">
        <v>146</v>
      </c>
      <c r="P75" t="s">
        <v>2124</v>
      </c>
    </row>
    <row r="76" spans="1:16" x14ac:dyDescent="0.3">
      <c r="A76" t="s">
        <v>1060</v>
      </c>
      <c r="B76">
        <v>331190</v>
      </c>
      <c r="C76" s="125">
        <v>2</v>
      </c>
      <c r="D76" s="13" t="s">
        <v>79</v>
      </c>
      <c r="E76" s="13" t="s">
        <v>94</v>
      </c>
      <c r="F76" s="13" t="s">
        <v>1244</v>
      </c>
      <c r="G76" s="224" t="s">
        <v>13</v>
      </c>
      <c r="H76" s="405">
        <v>0.29430833333333328</v>
      </c>
      <c r="I76" s="405">
        <v>1.2533333333333285E-2</v>
      </c>
      <c r="J76" s="405">
        <v>0.281775</v>
      </c>
      <c r="K76" s="208">
        <v>4.2585723589206176E-2</v>
      </c>
      <c r="L76" s="125" t="s">
        <v>517</v>
      </c>
      <c r="M76" s="125" t="s">
        <v>514</v>
      </c>
      <c r="N76" s="125">
        <v>12</v>
      </c>
      <c r="O76" t="s">
        <v>94</v>
      </c>
      <c r="P76" t="s">
        <v>2124</v>
      </c>
    </row>
    <row r="77" spans="1:16" x14ac:dyDescent="0.3">
      <c r="A77" t="s">
        <v>1061</v>
      </c>
      <c r="B77">
        <v>331195</v>
      </c>
      <c r="C77" s="125">
        <v>2</v>
      </c>
      <c r="D77" s="13" t="s">
        <v>79</v>
      </c>
      <c r="E77" s="13" t="s">
        <v>95</v>
      </c>
      <c r="F77" s="13" t="s">
        <v>584</v>
      </c>
      <c r="G77" s="224" t="s">
        <v>7</v>
      </c>
      <c r="H77" s="405">
        <v>0.63823333333333332</v>
      </c>
      <c r="I77" s="405">
        <v>0.28417499999999996</v>
      </c>
      <c r="J77" s="405">
        <v>0.35405833333333336</v>
      </c>
      <c r="K77" s="208">
        <v>0.44525251997701981</v>
      </c>
      <c r="L77" s="125" t="s">
        <v>517</v>
      </c>
      <c r="M77" s="125" t="s">
        <v>514</v>
      </c>
      <c r="N77" s="125">
        <v>12</v>
      </c>
      <c r="O77" t="s">
        <v>95</v>
      </c>
      <c r="P77" t="s">
        <v>2124</v>
      </c>
    </row>
    <row r="78" spans="1:16" x14ac:dyDescent="0.3">
      <c r="A78" t="s">
        <v>1187</v>
      </c>
      <c r="B78">
        <v>332260</v>
      </c>
      <c r="C78" s="125">
        <v>343</v>
      </c>
      <c r="D78" s="13" t="s">
        <v>280</v>
      </c>
      <c r="E78" s="13" t="s">
        <v>284</v>
      </c>
      <c r="F78" s="13" t="s">
        <v>885</v>
      </c>
      <c r="G78" s="224" t="s">
        <v>9</v>
      </c>
      <c r="H78" s="405">
        <v>1.1126750000000003</v>
      </c>
      <c r="I78" s="405">
        <v>0.75685000000000024</v>
      </c>
      <c r="J78" s="405">
        <v>0.35582500000000006</v>
      </c>
      <c r="K78" s="208">
        <v>0.68020760779203271</v>
      </c>
      <c r="L78" s="125" t="s">
        <v>517</v>
      </c>
      <c r="M78" s="125" t="s">
        <v>514</v>
      </c>
      <c r="N78" s="125">
        <v>12</v>
      </c>
      <c r="O78" t="s">
        <v>284</v>
      </c>
      <c r="P78" t="s">
        <v>2124</v>
      </c>
    </row>
    <row r="79" spans="1:16" x14ac:dyDescent="0.3">
      <c r="A79" t="s">
        <v>1120</v>
      </c>
      <c r="B79">
        <v>331680</v>
      </c>
      <c r="C79" s="125">
        <v>169</v>
      </c>
      <c r="D79" s="13" t="s">
        <v>102</v>
      </c>
      <c r="E79" s="13" t="s">
        <v>147</v>
      </c>
      <c r="F79" s="13" t="s">
        <v>659</v>
      </c>
      <c r="G79" s="224" t="s">
        <v>5</v>
      </c>
      <c r="H79" s="405">
        <v>0.51576666666666671</v>
      </c>
      <c r="I79" s="405">
        <v>0.25728333333333336</v>
      </c>
      <c r="J79" s="405">
        <v>0.25848333333333334</v>
      </c>
      <c r="K79" s="208">
        <v>0.49883668325470176</v>
      </c>
      <c r="L79" s="125" t="s">
        <v>517</v>
      </c>
      <c r="M79" s="125" t="s">
        <v>514</v>
      </c>
      <c r="N79" s="125">
        <v>12</v>
      </c>
      <c r="O79" t="s">
        <v>147</v>
      </c>
      <c r="P79" t="s">
        <v>2124</v>
      </c>
    </row>
    <row r="80" spans="1:16" x14ac:dyDescent="0.3">
      <c r="A80" t="s">
        <v>1219</v>
      </c>
      <c r="B80">
        <v>332570</v>
      </c>
      <c r="C80" s="125">
        <v>709</v>
      </c>
      <c r="D80" s="13" t="s">
        <v>346</v>
      </c>
      <c r="E80" s="13" t="s">
        <v>347</v>
      </c>
      <c r="F80" s="13" t="s">
        <v>954</v>
      </c>
      <c r="G80" s="224" t="s">
        <v>14</v>
      </c>
      <c r="H80" s="405"/>
      <c r="I80" s="405"/>
      <c r="J80" s="405"/>
      <c r="K80" s="208"/>
      <c r="L80" s="125" t="s">
        <v>517</v>
      </c>
      <c r="O80" t="s">
        <v>347</v>
      </c>
      <c r="P80" t="s">
        <v>2126</v>
      </c>
    </row>
    <row r="81" spans="1:16" x14ac:dyDescent="0.3">
      <c r="A81" t="s">
        <v>1188</v>
      </c>
      <c r="B81">
        <v>332270</v>
      </c>
      <c r="C81" s="125">
        <v>343</v>
      </c>
      <c r="D81" s="13" t="s">
        <v>280</v>
      </c>
      <c r="E81" s="13" t="s">
        <v>285</v>
      </c>
      <c r="F81" s="13" t="s">
        <v>887</v>
      </c>
      <c r="G81" s="224" t="s">
        <v>9</v>
      </c>
      <c r="H81" s="405">
        <v>1.1127</v>
      </c>
      <c r="I81" s="405">
        <v>0.75685000000000002</v>
      </c>
      <c r="J81" s="405">
        <v>0.35585000000000006</v>
      </c>
      <c r="K81" s="208">
        <v>0.68019232497528537</v>
      </c>
      <c r="L81" s="125" t="s">
        <v>517</v>
      </c>
      <c r="M81" s="125" t="s">
        <v>514</v>
      </c>
      <c r="N81" s="125">
        <v>12</v>
      </c>
      <c r="O81" t="s">
        <v>285</v>
      </c>
      <c r="P81" t="s">
        <v>2124</v>
      </c>
    </row>
    <row r="82" spans="1:16" x14ac:dyDescent="0.3">
      <c r="A82" t="s">
        <v>1042</v>
      </c>
      <c r="B82">
        <v>331050</v>
      </c>
      <c r="C82" s="125">
        <v>2</v>
      </c>
      <c r="D82" s="13" t="s">
        <v>79</v>
      </c>
      <c r="E82" s="13" t="s">
        <v>80</v>
      </c>
      <c r="F82" s="13" t="s">
        <v>590</v>
      </c>
      <c r="G82" s="224" t="s">
        <v>14</v>
      </c>
      <c r="H82" s="405">
        <v>0.88170833333333321</v>
      </c>
      <c r="I82" s="405">
        <v>0.51549999999999985</v>
      </c>
      <c r="J82" s="405">
        <v>0.36620833333333341</v>
      </c>
      <c r="K82" s="208">
        <v>0.58466046028070495</v>
      </c>
      <c r="L82" s="125" t="s">
        <v>517</v>
      </c>
      <c r="M82" s="125" t="s">
        <v>514</v>
      </c>
      <c r="N82" s="125">
        <v>12</v>
      </c>
      <c r="O82" t="s">
        <v>591</v>
      </c>
      <c r="P82" t="s">
        <v>2124</v>
      </c>
    </row>
    <row r="83" spans="1:16" x14ac:dyDescent="0.3">
      <c r="A83" t="s">
        <v>1220</v>
      </c>
      <c r="B83">
        <v>332580</v>
      </c>
      <c r="C83" s="125">
        <v>394</v>
      </c>
      <c r="D83" t="s">
        <v>348</v>
      </c>
      <c r="E83" t="s">
        <v>349</v>
      </c>
      <c r="F83" t="s">
        <v>956</v>
      </c>
      <c r="G83" s="224" t="s">
        <v>14</v>
      </c>
      <c r="H83" s="405">
        <v>1.0686666666666669</v>
      </c>
      <c r="I83" s="405">
        <v>0.4531333333333335</v>
      </c>
      <c r="J83" s="405">
        <v>0.61553333333333338</v>
      </c>
      <c r="K83" s="208">
        <v>0.42401746724890838</v>
      </c>
      <c r="L83" s="125" t="s">
        <v>517</v>
      </c>
      <c r="M83" s="125" t="s">
        <v>514</v>
      </c>
      <c r="N83" s="125">
        <v>3</v>
      </c>
      <c r="O83" t="s">
        <v>349</v>
      </c>
      <c r="P83" t="s">
        <v>2124</v>
      </c>
    </row>
    <row r="84" spans="1:16" x14ac:dyDescent="0.3">
      <c r="A84" t="s">
        <v>1222</v>
      </c>
      <c r="B84">
        <v>332600</v>
      </c>
      <c r="C84" s="125">
        <v>92</v>
      </c>
      <c r="D84" s="13" t="s">
        <v>352</v>
      </c>
      <c r="E84" s="13" t="s">
        <v>353</v>
      </c>
      <c r="F84" s="13" t="s">
        <v>960</v>
      </c>
      <c r="G84" s="224" t="s">
        <v>14</v>
      </c>
      <c r="H84" s="405">
        <v>0.63989166666666664</v>
      </c>
      <c r="I84" s="405">
        <v>0.27913333333333334</v>
      </c>
      <c r="J84" s="405">
        <v>0.36075833333333329</v>
      </c>
      <c r="K84" s="208">
        <v>0.43621967260083089</v>
      </c>
      <c r="L84" s="125" t="s">
        <v>517</v>
      </c>
      <c r="M84" s="125" t="s">
        <v>514</v>
      </c>
      <c r="N84" s="125">
        <v>12</v>
      </c>
      <c r="O84" t="s">
        <v>353</v>
      </c>
      <c r="P84" t="s">
        <v>2124</v>
      </c>
    </row>
    <row r="85" spans="1:16" x14ac:dyDescent="0.3">
      <c r="A85" t="s">
        <v>1223</v>
      </c>
      <c r="B85">
        <v>332610</v>
      </c>
      <c r="C85" s="125">
        <v>586</v>
      </c>
      <c r="D85" s="13" t="s">
        <v>354</v>
      </c>
      <c r="E85" s="13" t="s">
        <v>355</v>
      </c>
      <c r="F85" s="13" t="s">
        <v>962</v>
      </c>
      <c r="G85" s="224" t="s">
        <v>7</v>
      </c>
      <c r="H85" s="405">
        <v>0.92</v>
      </c>
      <c r="I85" s="405">
        <v>0.50744166666666679</v>
      </c>
      <c r="J85" s="405">
        <v>0.4125583333333333</v>
      </c>
      <c r="K85" s="208">
        <v>0.55156702898550736</v>
      </c>
      <c r="L85" s="125" t="s">
        <v>517</v>
      </c>
      <c r="M85" s="125" t="s">
        <v>514</v>
      </c>
      <c r="N85" s="125">
        <v>12</v>
      </c>
      <c r="O85" t="s">
        <v>355</v>
      </c>
      <c r="P85" t="s">
        <v>2124</v>
      </c>
    </row>
    <row r="86" spans="1:16" x14ac:dyDescent="0.3">
      <c r="A86" t="s">
        <v>1121</v>
      </c>
      <c r="B86">
        <v>331685</v>
      </c>
      <c r="C86" s="125">
        <v>61</v>
      </c>
      <c r="D86" s="13" t="s">
        <v>1250</v>
      </c>
      <c r="E86" s="13" t="s">
        <v>148</v>
      </c>
      <c r="F86" s="13" t="s">
        <v>697</v>
      </c>
      <c r="G86" s="224" t="s">
        <v>5</v>
      </c>
      <c r="H86" s="405">
        <v>0.5315833333333333</v>
      </c>
      <c r="I86" s="405">
        <v>0.27250833333333319</v>
      </c>
      <c r="J86" s="405">
        <v>0.25907500000000011</v>
      </c>
      <c r="K86" s="208">
        <v>0.51263520928045125</v>
      </c>
      <c r="L86" s="125" t="s">
        <v>517</v>
      </c>
      <c r="M86" s="125" t="s">
        <v>514</v>
      </c>
      <c r="N86" s="125">
        <v>12</v>
      </c>
      <c r="O86" t="s">
        <v>148</v>
      </c>
      <c r="P86" t="s">
        <v>2124</v>
      </c>
    </row>
    <row r="87" spans="1:16" x14ac:dyDescent="0.3">
      <c r="A87" t="s">
        <v>1227</v>
      </c>
      <c r="B87">
        <v>332630</v>
      </c>
      <c r="C87" s="125">
        <v>363</v>
      </c>
      <c r="D87" s="13" t="s">
        <v>362</v>
      </c>
      <c r="E87" s="13" t="s">
        <v>363</v>
      </c>
      <c r="F87" s="13" t="s">
        <v>977</v>
      </c>
      <c r="G87" s="224" t="s">
        <v>13</v>
      </c>
      <c r="H87" s="405">
        <v>0.58833333333333326</v>
      </c>
      <c r="I87" s="405">
        <v>0.30581666666666657</v>
      </c>
      <c r="J87" s="405">
        <v>0.28251666666666669</v>
      </c>
      <c r="K87" s="208">
        <v>0.51980169971671375</v>
      </c>
      <c r="L87" s="125" t="s">
        <v>517</v>
      </c>
      <c r="M87" s="125" t="s">
        <v>514</v>
      </c>
      <c r="N87" s="125">
        <v>12</v>
      </c>
      <c r="O87" t="s">
        <v>363</v>
      </c>
      <c r="P87" t="s">
        <v>2124</v>
      </c>
    </row>
    <row r="88" spans="1:16" x14ac:dyDescent="0.3">
      <c r="A88" t="s">
        <v>1062</v>
      </c>
      <c r="B88">
        <v>331200</v>
      </c>
      <c r="C88" s="125">
        <v>2</v>
      </c>
      <c r="D88" s="13" t="s">
        <v>79</v>
      </c>
      <c r="E88" s="13" t="s">
        <v>393</v>
      </c>
      <c r="F88" s="13" t="s">
        <v>587</v>
      </c>
      <c r="G88" s="224" t="s">
        <v>14</v>
      </c>
      <c r="H88" s="405">
        <v>0.4446750000000001</v>
      </c>
      <c r="I88" s="405">
        <v>0.2299250000000001</v>
      </c>
      <c r="J88" s="405">
        <v>0.21475</v>
      </c>
      <c r="K88" s="208">
        <v>0.51706302355653011</v>
      </c>
      <c r="L88" s="125" t="s">
        <v>517</v>
      </c>
      <c r="M88" s="125" t="s">
        <v>514</v>
      </c>
      <c r="N88" s="125">
        <v>12</v>
      </c>
      <c r="O88" t="s">
        <v>393</v>
      </c>
      <c r="P88" t="s">
        <v>2124</v>
      </c>
    </row>
    <row r="89" spans="1:16" x14ac:dyDescent="0.3">
      <c r="A89" t="s">
        <v>1063</v>
      </c>
      <c r="B89">
        <v>331210</v>
      </c>
      <c r="C89" s="125">
        <v>2</v>
      </c>
      <c r="D89" s="13" t="s">
        <v>79</v>
      </c>
      <c r="E89" s="13" t="s">
        <v>411</v>
      </c>
      <c r="F89" s="13" t="s">
        <v>563</v>
      </c>
      <c r="G89" s="224" t="s">
        <v>13</v>
      </c>
      <c r="H89" s="405">
        <v>0.29380833333333328</v>
      </c>
      <c r="I89" s="405">
        <v>9.4416666666665705E-3</v>
      </c>
      <c r="J89" s="405">
        <v>0.28436666666666671</v>
      </c>
      <c r="K89" s="208">
        <v>3.2135462461354868E-2</v>
      </c>
      <c r="L89" s="125" t="s">
        <v>517</v>
      </c>
      <c r="M89" s="125" t="s">
        <v>514</v>
      </c>
      <c r="N89" s="125">
        <v>12</v>
      </c>
      <c r="O89" t="s">
        <v>1064</v>
      </c>
      <c r="P89" t="s">
        <v>2124</v>
      </c>
    </row>
    <row r="90" spans="1:16" x14ac:dyDescent="0.3">
      <c r="A90" t="s">
        <v>1122</v>
      </c>
      <c r="B90">
        <v>331690</v>
      </c>
      <c r="C90" s="125">
        <v>169</v>
      </c>
      <c r="D90" s="13" t="s">
        <v>102</v>
      </c>
      <c r="E90" s="13" t="s">
        <v>149</v>
      </c>
      <c r="F90" s="13" t="s">
        <v>661</v>
      </c>
      <c r="G90" s="224" t="s">
        <v>6</v>
      </c>
      <c r="H90" s="405">
        <v>0.52604999999999991</v>
      </c>
      <c r="I90" s="405">
        <v>0.2674083333333333</v>
      </c>
      <c r="J90" s="405">
        <v>0.2586416666666666</v>
      </c>
      <c r="K90" s="208">
        <v>0.50833254126667304</v>
      </c>
      <c r="L90" s="125" t="s">
        <v>517</v>
      </c>
      <c r="M90" s="125" t="s">
        <v>514</v>
      </c>
      <c r="N90" s="125">
        <v>12</v>
      </c>
      <c r="O90" t="s">
        <v>149</v>
      </c>
      <c r="P90" t="s">
        <v>2124</v>
      </c>
    </row>
    <row r="91" spans="1:16" x14ac:dyDescent="0.3">
      <c r="A91" t="s">
        <v>1065</v>
      </c>
      <c r="B91">
        <v>331220</v>
      </c>
      <c r="C91" s="125">
        <v>2</v>
      </c>
      <c r="D91" s="13" t="s">
        <v>79</v>
      </c>
      <c r="E91" s="13" t="s">
        <v>99</v>
      </c>
      <c r="F91" s="13" t="s">
        <v>587</v>
      </c>
      <c r="G91" s="224" t="s">
        <v>14</v>
      </c>
      <c r="H91" s="405">
        <v>0.44465833333333338</v>
      </c>
      <c r="I91" s="405">
        <v>0.22992500000000002</v>
      </c>
      <c r="J91" s="405">
        <v>0.21473333333333336</v>
      </c>
      <c r="K91" s="208">
        <v>0.51708240409303019</v>
      </c>
      <c r="L91" s="125" t="s">
        <v>517</v>
      </c>
      <c r="M91" s="125" t="s">
        <v>514</v>
      </c>
      <c r="N91" s="125">
        <v>12</v>
      </c>
      <c r="O91" t="s">
        <v>1066</v>
      </c>
      <c r="P91" t="s">
        <v>2124</v>
      </c>
    </row>
    <row r="92" spans="1:16" x14ac:dyDescent="0.3">
      <c r="A92" t="s">
        <v>1123</v>
      </c>
      <c r="B92">
        <v>331700</v>
      </c>
      <c r="C92" s="125">
        <v>169</v>
      </c>
      <c r="D92" s="13" t="s">
        <v>102</v>
      </c>
      <c r="E92" s="13" t="s">
        <v>150</v>
      </c>
      <c r="F92" s="13" t="s">
        <v>663</v>
      </c>
      <c r="G92" s="224" t="s">
        <v>9</v>
      </c>
      <c r="H92" s="405">
        <v>0.52304166666666674</v>
      </c>
      <c r="I92" s="405">
        <v>0.24806666666666671</v>
      </c>
      <c r="J92" s="405">
        <v>0.27497500000000002</v>
      </c>
      <c r="K92" s="208">
        <v>0.47427706524336816</v>
      </c>
      <c r="L92" s="125" t="s">
        <v>517</v>
      </c>
      <c r="M92" s="125" t="s">
        <v>514</v>
      </c>
      <c r="N92" s="125">
        <v>12</v>
      </c>
      <c r="O92" t="s">
        <v>150</v>
      </c>
      <c r="P92" t="s">
        <v>2124</v>
      </c>
    </row>
    <row r="93" spans="1:16" x14ac:dyDescent="0.3">
      <c r="A93" t="s">
        <v>1069</v>
      </c>
      <c r="B93">
        <v>331250</v>
      </c>
      <c r="C93" s="125">
        <v>169</v>
      </c>
      <c r="D93" s="13" t="s">
        <v>102</v>
      </c>
      <c r="E93" s="13" t="s">
        <v>104</v>
      </c>
      <c r="F93" s="13" t="s">
        <v>605</v>
      </c>
      <c r="G93" s="224" t="s">
        <v>11</v>
      </c>
      <c r="H93" s="405">
        <v>0.64431666666666665</v>
      </c>
      <c r="I93" s="405">
        <v>0.38052499999999995</v>
      </c>
      <c r="J93" s="405">
        <v>0.2637916666666667</v>
      </c>
      <c r="K93" s="208">
        <v>0.59058692671822854</v>
      </c>
      <c r="L93" s="125" t="s">
        <v>517</v>
      </c>
      <c r="M93" s="125" t="s">
        <v>514</v>
      </c>
      <c r="N93" s="125">
        <v>12</v>
      </c>
      <c r="O93" t="s">
        <v>104</v>
      </c>
      <c r="P93" t="s">
        <v>2124</v>
      </c>
    </row>
    <row r="94" spans="1:16" x14ac:dyDescent="0.3">
      <c r="A94" t="s">
        <v>1228</v>
      </c>
      <c r="B94">
        <v>332710</v>
      </c>
      <c r="C94" s="125">
        <v>664</v>
      </c>
      <c r="D94" t="s">
        <v>364</v>
      </c>
      <c r="E94" t="s">
        <v>365</v>
      </c>
      <c r="F94" t="s">
        <v>982</v>
      </c>
      <c r="G94" s="224" t="s">
        <v>9</v>
      </c>
      <c r="H94" s="405"/>
      <c r="I94" s="405"/>
      <c r="J94" s="405"/>
      <c r="K94" s="208"/>
      <c r="L94" s="125" t="s">
        <v>517</v>
      </c>
      <c r="O94" t="s">
        <v>365</v>
      </c>
      <c r="P94" t="s">
        <v>2126</v>
      </c>
    </row>
    <row r="95" spans="1:16" x14ac:dyDescent="0.3">
      <c r="A95" t="s">
        <v>1229</v>
      </c>
      <c r="B95">
        <v>332720</v>
      </c>
      <c r="C95" s="125">
        <v>344</v>
      </c>
      <c r="D95" s="13" t="s">
        <v>366</v>
      </c>
      <c r="E95" s="13" t="s">
        <v>367</v>
      </c>
      <c r="F95" s="13" t="s">
        <v>984</v>
      </c>
      <c r="G95" s="224" t="s">
        <v>9</v>
      </c>
      <c r="H95" s="405">
        <v>0.65000000000000013</v>
      </c>
      <c r="I95" s="405">
        <v>0.3736500000000002</v>
      </c>
      <c r="J95" s="405">
        <v>0.27634999999999993</v>
      </c>
      <c r="K95" s="208">
        <v>0.57484615384615401</v>
      </c>
      <c r="L95" s="125" t="s">
        <v>517</v>
      </c>
      <c r="M95" s="125" t="s">
        <v>514</v>
      </c>
      <c r="N95" s="125">
        <v>12</v>
      </c>
      <c r="O95" t="s">
        <v>367</v>
      </c>
      <c r="P95" t="s">
        <v>2124</v>
      </c>
    </row>
    <row r="96" spans="1:16" x14ac:dyDescent="0.3">
      <c r="A96" t="s">
        <v>1124</v>
      </c>
      <c r="B96">
        <v>331710</v>
      </c>
      <c r="C96" s="125">
        <v>169</v>
      </c>
      <c r="D96" s="13" t="s">
        <v>102</v>
      </c>
      <c r="E96" s="13" t="s">
        <v>151</v>
      </c>
      <c r="F96" s="13" t="s">
        <v>663</v>
      </c>
      <c r="G96" s="224" t="s">
        <v>9</v>
      </c>
      <c r="H96" s="405">
        <v>0.52304166666666674</v>
      </c>
      <c r="I96" s="405">
        <v>0.24806666666666671</v>
      </c>
      <c r="J96" s="405">
        <v>0.27497500000000002</v>
      </c>
      <c r="K96" s="208">
        <v>0.47427706524336816</v>
      </c>
      <c r="L96" s="125" t="s">
        <v>517</v>
      </c>
      <c r="M96" s="125" t="s">
        <v>514</v>
      </c>
      <c r="N96" s="125">
        <v>12</v>
      </c>
      <c r="O96" t="s">
        <v>151</v>
      </c>
      <c r="P96" t="s">
        <v>2124</v>
      </c>
    </row>
    <row r="97" spans="1:16" x14ac:dyDescent="0.3">
      <c r="A97" t="s">
        <v>1230</v>
      </c>
      <c r="B97">
        <v>332730</v>
      </c>
      <c r="C97" s="125">
        <v>729</v>
      </c>
      <c r="D97" s="13" t="s">
        <v>368</v>
      </c>
      <c r="E97" s="13" t="s">
        <v>369</v>
      </c>
      <c r="F97" s="13" t="s">
        <v>986</v>
      </c>
      <c r="G97" s="224" t="s">
        <v>6</v>
      </c>
      <c r="H97" s="405">
        <v>0.504</v>
      </c>
      <c r="I97" s="405">
        <v>0.25209999999999999</v>
      </c>
      <c r="J97" s="405">
        <v>0.25190000000000001</v>
      </c>
      <c r="K97" s="208">
        <v>0.5001984126984127</v>
      </c>
      <c r="L97" s="125" t="s">
        <v>517</v>
      </c>
      <c r="M97" s="125" t="s">
        <v>514</v>
      </c>
      <c r="N97" s="125">
        <v>6</v>
      </c>
      <c r="O97" t="s">
        <v>369</v>
      </c>
      <c r="P97" t="s">
        <v>2124</v>
      </c>
    </row>
    <row r="98" spans="1:16" x14ac:dyDescent="0.3">
      <c r="A98" t="s">
        <v>1232</v>
      </c>
      <c r="B98">
        <v>332850</v>
      </c>
      <c r="C98" s="125">
        <v>741</v>
      </c>
      <c r="D98" s="13" t="s">
        <v>372</v>
      </c>
      <c r="E98" s="13" t="s">
        <v>373</v>
      </c>
      <c r="F98" s="13" t="s">
        <v>993</v>
      </c>
      <c r="G98" s="224" t="s">
        <v>5</v>
      </c>
      <c r="H98" s="405">
        <v>0.44760833333333322</v>
      </c>
      <c r="I98" s="405">
        <v>0.1898333333333333</v>
      </c>
      <c r="J98" s="405">
        <v>0.25777499999999992</v>
      </c>
      <c r="K98" s="208">
        <v>0.42410589615176963</v>
      </c>
      <c r="L98" s="125" t="s">
        <v>517</v>
      </c>
      <c r="M98" s="125" t="s">
        <v>514</v>
      </c>
      <c r="N98" s="125">
        <v>12</v>
      </c>
      <c r="O98" t="s">
        <v>373</v>
      </c>
      <c r="P98" t="s">
        <v>2124</v>
      </c>
    </row>
    <row r="99" spans="1:16" x14ac:dyDescent="0.3">
      <c r="A99" t="s">
        <v>1233</v>
      </c>
      <c r="B99">
        <v>332860</v>
      </c>
      <c r="C99" s="125">
        <v>106</v>
      </c>
      <c r="D99" s="13" t="s">
        <v>374</v>
      </c>
      <c r="E99" s="13" t="s">
        <v>407</v>
      </c>
      <c r="F99" s="13" t="s">
        <v>995</v>
      </c>
      <c r="G99" s="224" t="s">
        <v>4</v>
      </c>
      <c r="H99" s="405">
        <v>0.41921666666666663</v>
      </c>
      <c r="I99" s="405">
        <v>0.10833333333333334</v>
      </c>
      <c r="J99" s="405">
        <v>0.31088333333333329</v>
      </c>
      <c r="K99" s="208">
        <v>0.25841847890907649</v>
      </c>
      <c r="L99" s="125" t="s">
        <v>517</v>
      </c>
      <c r="M99" s="125" t="s">
        <v>514</v>
      </c>
      <c r="N99" s="125">
        <v>12</v>
      </c>
      <c r="O99" t="s">
        <v>407</v>
      </c>
      <c r="P99" t="s">
        <v>2124</v>
      </c>
    </row>
    <row r="100" spans="1:16" x14ac:dyDescent="0.3">
      <c r="A100" t="s">
        <v>1235</v>
      </c>
      <c r="B100">
        <v>332880</v>
      </c>
      <c r="C100" s="125">
        <v>663</v>
      </c>
      <c r="D100" s="13" t="s">
        <v>377</v>
      </c>
      <c r="E100" s="13" t="s">
        <v>378</v>
      </c>
      <c r="F100" s="13" t="s">
        <v>1006</v>
      </c>
      <c r="G100" s="224" t="s">
        <v>14</v>
      </c>
      <c r="H100" s="405">
        <v>0.9</v>
      </c>
      <c r="I100" s="405">
        <v>0.50470000000000004</v>
      </c>
      <c r="J100" s="405">
        <v>0.39529999999999998</v>
      </c>
      <c r="K100" s="208">
        <v>0.56077777777777782</v>
      </c>
      <c r="L100" s="125" t="s">
        <v>517</v>
      </c>
      <c r="M100" s="125" t="s">
        <v>514</v>
      </c>
      <c r="N100" s="125">
        <v>6</v>
      </c>
      <c r="O100" t="s">
        <v>378</v>
      </c>
      <c r="P100" t="s">
        <v>2124</v>
      </c>
    </row>
    <row r="101" spans="1:16" x14ac:dyDescent="0.3">
      <c r="A101" t="s">
        <v>1203</v>
      </c>
      <c r="B101">
        <v>332410</v>
      </c>
      <c r="C101" s="125">
        <v>254</v>
      </c>
      <c r="D101" s="13" t="s">
        <v>302</v>
      </c>
      <c r="E101" s="13" t="s">
        <v>309</v>
      </c>
      <c r="F101" s="13" t="s">
        <v>916</v>
      </c>
      <c r="G101" s="224" t="s">
        <v>10</v>
      </c>
      <c r="H101" s="405">
        <v>0.14999999999999997</v>
      </c>
      <c r="I101" s="405">
        <v>0</v>
      </c>
      <c r="J101" s="405">
        <v>0.14999999999999997</v>
      </c>
      <c r="K101" s="208">
        <v>0</v>
      </c>
      <c r="L101" s="125" t="s">
        <v>517</v>
      </c>
      <c r="M101" s="125" t="s">
        <v>514</v>
      </c>
      <c r="N101" s="125">
        <v>12</v>
      </c>
      <c r="O101" t="s">
        <v>309</v>
      </c>
      <c r="P101" t="s">
        <v>2124</v>
      </c>
    </row>
    <row r="102" spans="1:16" x14ac:dyDescent="0.3">
      <c r="A102" t="s">
        <v>1125</v>
      </c>
      <c r="B102">
        <v>331730</v>
      </c>
      <c r="C102" s="125">
        <v>169</v>
      </c>
      <c r="D102" s="13" t="s">
        <v>102</v>
      </c>
      <c r="E102" s="13" t="s">
        <v>152</v>
      </c>
      <c r="F102" s="13" t="s">
        <v>699</v>
      </c>
      <c r="G102" s="224" t="s">
        <v>5</v>
      </c>
      <c r="H102" s="405">
        <v>0.56005833333333321</v>
      </c>
      <c r="I102" s="405">
        <v>0.29959166666666659</v>
      </c>
      <c r="J102" s="405">
        <v>0.26046666666666662</v>
      </c>
      <c r="K102" s="208">
        <v>0.534929397235407</v>
      </c>
      <c r="L102" s="125" t="s">
        <v>517</v>
      </c>
      <c r="M102" s="125" t="s">
        <v>514</v>
      </c>
      <c r="N102" s="125">
        <v>12</v>
      </c>
      <c r="O102" t="s">
        <v>152</v>
      </c>
      <c r="P102" t="s">
        <v>2124</v>
      </c>
    </row>
    <row r="103" spans="1:16" x14ac:dyDescent="0.3">
      <c r="A103" t="s">
        <v>1067</v>
      </c>
      <c r="B103">
        <v>331230</v>
      </c>
      <c r="C103" s="125">
        <v>2</v>
      </c>
      <c r="D103" s="13" t="s">
        <v>79</v>
      </c>
      <c r="E103" s="13" t="s">
        <v>101</v>
      </c>
      <c r="F103" s="13" t="s">
        <v>601</v>
      </c>
      <c r="G103" s="224" t="s">
        <v>13</v>
      </c>
      <c r="H103" s="405">
        <v>0.29379999999999995</v>
      </c>
      <c r="I103" s="405">
        <v>9.441666666666626E-3</v>
      </c>
      <c r="J103" s="405">
        <v>0.28435833333333332</v>
      </c>
      <c r="K103" s="208">
        <v>3.2136373950533106E-2</v>
      </c>
      <c r="L103" s="125" t="s">
        <v>517</v>
      </c>
      <c r="M103" s="125" t="s">
        <v>514</v>
      </c>
      <c r="N103" s="125">
        <v>12</v>
      </c>
      <c r="O103" t="s">
        <v>101</v>
      </c>
      <c r="P103" t="s">
        <v>2124</v>
      </c>
    </row>
    <row r="104" spans="1:16" x14ac:dyDescent="0.3">
      <c r="A104" t="s">
        <v>1197</v>
      </c>
      <c r="B104">
        <v>332350</v>
      </c>
      <c r="C104" s="125">
        <v>254</v>
      </c>
      <c r="D104" s="13" t="s">
        <v>302</v>
      </c>
      <c r="E104" s="13" t="s">
        <v>303</v>
      </c>
      <c r="F104" s="13" t="s">
        <v>904</v>
      </c>
      <c r="G104" s="224" t="s">
        <v>10</v>
      </c>
      <c r="H104" s="405">
        <v>0.14999999999999997</v>
      </c>
      <c r="I104" s="405">
        <v>0</v>
      </c>
      <c r="J104" s="405">
        <v>0.14999999999999997</v>
      </c>
      <c r="K104" s="208">
        <v>0</v>
      </c>
      <c r="L104" s="125" t="s">
        <v>517</v>
      </c>
      <c r="M104" s="125" t="s">
        <v>514</v>
      </c>
      <c r="N104" s="125">
        <v>12</v>
      </c>
      <c r="O104" t="s">
        <v>303</v>
      </c>
      <c r="P104" t="s">
        <v>2124</v>
      </c>
    </row>
    <row r="105" spans="1:16" x14ac:dyDescent="0.3">
      <c r="A105" t="s">
        <v>1236</v>
      </c>
      <c r="B105">
        <v>332890</v>
      </c>
      <c r="C105" s="125">
        <v>409</v>
      </c>
      <c r="D105" s="13" t="s">
        <v>379</v>
      </c>
      <c r="E105" s="13" t="s">
        <v>380</v>
      </c>
      <c r="F105" s="13" t="s">
        <v>1245</v>
      </c>
      <c r="G105" s="224" t="s">
        <v>5</v>
      </c>
      <c r="H105" s="405">
        <v>0.54999999999999993</v>
      </c>
      <c r="I105" s="405">
        <v>0.24913333333333326</v>
      </c>
      <c r="J105" s="405">
        <v>0.30086666666666667</v>
      </c>
      <c r="K105" s="208">
        <v>0.45296969696969691</v>
      </c>
      <c r="L105" s="125" t="s">
        <v>517</v>
      </c>
      <c r="M105" s="125" t="s">
        <v>514</v>
      </c>
      <c r="N105" s="125">
        <v>12</v>
      </c>
      <c r="O105" t="s">
        <v>380</v>
      </c>
      <c r="P105" t="s">
        <v>2124</v>
      </c>
    </row>
    <row r="106" spans="1:16" x14ac:dyDescent="0.3">
      <c r="A106" t="s">
        <v>1126</v>
      </c>
      <c r="B106">
        <v>332900</v>
      </c>
      <c r="C106" s="125">
        <v>53</v>
      </c>
      <c r="D106" s="13" t="s">
        <v>102</v>
      </c>
      <c r="E106" s="13" t="s">
        <v>383</v>
      </c>
      <c r="F106" s="13" t="s">
        <v>667</v>
      </c>
      <c r="G106" s="224" t="s">
        <v>13</v>
      </c>
      <c r="H106" s="405">
        <v>0.39339166666666664</v>
      </c>
      <c r="I106" s="405">
        <v>0.18938333333333329</v>
      </c>
      <c r="J106" s="405">
        <v>0.20400833333333335</v>
      </c>
      <c r="K106" s="208">
        <v>0.48141165505115757</v>
      </c>
      <c r="L106" s="125" t="s">
        <v>517</v>
      </c>
      <c r="M106" s="125" t="s">
        <v>514</v>
      </c>
      <c r="N106" s="125">
        <v>12</v>
      </c>
      <c r="O106" t="s">
        <v>383</v>
      </c>
      <c r="P106" t="s">
        <v>2124</v>
      </c>
    </row>
    <row r="107" spans="1:16" x14ac:dyDescent="0.3">
      <c r="A107" t="s">
        <v>1146</v>
      </c>
      <c r="B107">
        <v>0</v>
      </c>
      <c r="C107" s="125">
        <v>10</v>
      </c>
      <c r="D107" s="13" t="s">
        <v>749</v>
      </c>
      <c r="E107" s="13" t="s">
        <v>199</v>
      </c>
      <c r="F107" s="13" t="s">
        <v>751</v>
      </c>
      <c r="G107" s="224" t="s">
        <v>7</v>
      </c>
      <c r="H107" s="405">
        <v>0.34</v>
      </c>
      <c r="I107" s="406">
        <f>IFERROR(H107-J107,)</f>
        <v>2.5188536953242857E-3</v>
      </c>
      <c r="J107" s="405">
        <v>0.33748114630467574</v>
      </c>
      <c r="K107" s="208">
        <f>IFERROR(I107/H107,)</f>
        <v>7.4083932215420166E-3</v>
      </c>
      <c r="L107" s="125" t="str">
        <f>IF(B107=0,"No","Yes")</f>
        <v>No</v>
      </c>
      <c r="M107" s="288" t="s">
        <v>2176</v>
      </c>
      <c r="N107" s="289">
        <v>0</v>
      </c>
      <c r="O107" t="s">
        <v>505</v>
      </c>
      <c r="P107" t="s">
        <v>2128</v>
      </c>
    </row>
    <row r="108" spans="1:16" x14ac:dyDescent="0.3">
      <c r="A108" t="s">
        <v>1217</v>
      </c>
      <c r="B108">
        <v>0</v>
      </c>
      <c r="C108" s="125">
        <v>100</v>
      </c>
      <c r="D108" s="13" t="s">
        <v>341</v>
      </c>
      <c r="E108" s="13" t="s">
        <v>342</v>
      </c>
      <c r="F108" s="13" t="s">
        <v>947</v>
      </c>
      <c r="G108" s="224" t="s">
        <v>13</v>
      </c>
      <c r="H108" s="405">
        <v>0.18118569550831709</v>
      </c>
      <c r="I108" s="406">
        <f>IFERROR(H108-J108,)</f>
        <v>0</v>
      </c>
      <c r="J108" s="405">
        <v>0.18118569550831709</v>
      </c>
      <c r="K108" s="208">
        <f>IFERROR(I108/H108,)</f>
        <v>0</v>
      </c>
      <c r="L108" s="125" t="str">
        <f>IF(B108=0,"No","Yes")</f>
        <v>No</v>
      </c>
      <c r="M108" s="288" t="s">
        <v>2100</v>
      </c>
      <c r="N108" s="289">
        <v>0</v>
      </c>
      <c r="O108" t="s">
        <v>342</v>
      </c>
      <c r="P108" t="s">
        <v>2127</v>
      </c>
    </row>
    <row r="109" spans="1:16" x14ac:dyDescent="0.3">
      <c r="A109" t="s">
        <v>1133</v>
      </c>
      <c r="B109">
        <v>0</v>
      </c>
      <c r="C109" s="125">
        <v>214</v>
      </c>
      <c r="D109" s="13" t="s">
        <v>168</v>
      </c>
      <c r="E109" s="13" t="s">
        <v>717</v>
      </c>
      <c r="F109" s="13" t="s">
        <v>718</v>
      </c>
      <c r="G109" s="224" t="s">
        <v>10</v>
      </c>
      <c r="H109" s="405">
        <v>0.18850057364751568</v>
      </c>
      <c r="I109" s="405">
        <v>0</v>
      </c>
      <c r="J109" s="405">
        <v>0.18850057364751568</v>
      </c>
      <c r="K109" s="208">
        <v>0</v>
      </c>
      <c r="L109" s="125" t="s">
        <v>516</v>
      </c>
      <c r="M109" s="125" t="s">
        <v>2225</v>
      </c>
      <c r="O109" t="s">
        <v>717</v>
      </c>
    </row>
    <row r="110" spans="1:16" x14ac:dyDescent="0.3">
      <c r="A110" t="s">
        <v>1208</v>
      </c>
      <c r="B110">
        <v>0</v>
      </c>
      <c r="C110" s="125">
        <v>212</v>
      </c>
      <c r="D110" s="13" t="s">
        <v>1251</v>
      </c>
      <c r="E110" s="13" t="s">
        <v>322</v>
      </c>
      <c r="F110" s="13" t="s">
        <v>825</v>
      </c>
      <c r="G110" s="224" t="s">
        <v>13</v>
      </c>
      <c r="H110" s="405">
        <v>9.9465331409657978E-2</v>
      </c>
      <c r="I110" s="406">
        <f>IFERROR(H110-J110,)</f>
        <v>0</v>
      </c>
      <c r="J110" s="405">
        <v>9.9465331409657978E-2</v>
      </c>
      <c r="K110" s="208">
        <f>IFERROR(I110/H110,)</f>
        <v>0</v>
      </c>
      <c r="L110" s="125" t="str">
        <f>IF(B110=0,"No","Yes")</f>
        <v>No</v>
      </c>
      <c r="M110" s="288" t="s">
        <v>2100</v>
      </c>
      <c r="N110" s="289">
        <v>0</v>
      </c>
      <c r="O110" t="s">
        <v>322</v>
      </c>
      <c r="P110" t="s">
        <v>2128</v>
      </c>
    </row>
    <row r="111" spans="1:16" x14ac:dyDescent="0.3">
      <c r="A111" t="s">
        <v>1163</v>
      </c>
      <c r="B111">
        <v>332650</v>
      </c>
      <c r="C111" s="125">
        <v>240</v>
      </c>
      <c r="D111" s="13" t="s">
        <v>239</v>
      </c>
      <c r="E111" s="13" t="s">
        <v>240</v>
      </c>
      <c r="F111" s="13" t="s">
        <v>816</v>
      </c>
      <c r="G111" s="224" t="s">
        <v>13</v>
      </c>
      <c r="H111" s="405">
        <v>0.62539166666666668</v>
      </c>
      <c r="I111" s="405">
        <v>0.33495833333333341</v>
      </c>
      <c r="J111" s="405">
        <v>0.29043333333333327</v>
      </c>
      <c r="K111" s="208">
        <v>0.53559769211294272</v>
      </c>
      <c r="L111" s="125" t="s">
        <v>517</v>
      </c>
      <c r="M111" s="125" t="s">
        <v>514</v>
      </c>
      <c r="N111" s="125">
        <v>12</v>
      </c>
      <c r="O111" t="s">
        <v>240</v>
      </c>
      <c r="P111" t="s">
        <v>2124</v>
      </c>
    </row>
    <row r="112" spans="1:16" x14ac:dyDescent="0.3">
      <c r="A112" t="s">
        <v>1237</v>
      </c>
      <c r="B112">
        <v>0</v>
      </c>
      <c r="C112" s="125">
        <v>111</v>
      </c>
      <c r="D112" s="13" t="s">
        <v>1253</v>
      </c>
      <c r="E112" s="13" t="s">
        <v>382</v>
      </c>
      <c r="F112" s="13" t="s">
        <v>825</v>
      </c>
      <c r="G112" s="224" t="s">
        <v>13</v>
      </c>
      <c r="H112" s="405"/>
      <c r="I112" s="405"/>
      <c r="J112" s="405"/>
      <c r="K112" s="208"/>
      <c r="L112" s="125" t="s">
        <v>516</v>
      </c>
      <c r="M112" s="125" t="s">
        <v>2100</v>
      </c>
      <c r="O112" t="s">
        <v>382</v>
      </c>
      <c r="P112" t="s">
        <v>2126</v>
      </c>
    </row>
    <row r="113" spans="1:16" x14ac:dyDescent="0.3">
      <c r="A113" t="s">
        <v>1129</v>
      </c>
      <c r="B113">
        <v>331760</v>
      </c>
      <c r="C113" s="125">
        <v>5</v>
      </c>
      <c r="D113" s="13" t="s">
        <v>158</v>
      </c>
      <c r="E113" s="13" t="s">
        <v>159</v>
      </c>
      <c r="F113" s="13" t="s">
        <v>707</v>
      </c>
      <c r="G113" s="224" t="s">
        <v>9</v>
      </c>
      <c r="H113" s="405">
        <v>0.6976083333333335</v>
      </c>
      <c r="I113" s="405">
        <v>0.36206666666666687</v>
      </c>
      <c r="J113" s="405">
        <v>0.33554166666666663</v>
      </c>
      <c r="K113" s="208">
        <v>0.51901138413388614</v>
      </c>
      <c r="L113" s="125" t="s">
        <v>517</v>
      </c>
      <c r="M113" s="125" t="s">
        <v>514</v>
      </c>
      <c r="N113" s="125">
        <v>12</v>
      </c>
      <c r="O113" t="s">
        <v>159</v>
      </c>
      <c r="P113" t="s">
        <v>2124</v>
      </c>
    </row>
    <row r="114" spans="1:16" x14ac:dyDescent="0.3">
      <c r="A114" t="s">
        <v>1070</v>
      </c>
      <c r="B114">
        <v>331260</v>
      </c>
      <c r="C114" s="125">
        <v>169</v>
      </c>
      <c r="D114" s="13" t="s">
        <v>102</v>
      </c>
      <c r="E114" s="13" t="s">
        <v>105</v>
      </c>
      <c r="F114" s="13" t="s">
        <v>669</v>
      </c>
      <c r="G114" s="224" t="s">
        <v>14</v>
      </c>
      <c r="H114" s="405">
        <v>0.5689749999999999</v>
      </c>
      <c r="I114" s="405">
        <v>0.30758333333333326</v>
      </c>
      <c r="J114" s="405">
        <v>0.26139166666666663</v>
      </c>
      <c r="K114" s="208">
        <v>0.54059200023433951</v>
      </c>
      <c r="L114" s="125" t="s">
        <v>517</v>
      </c>
      <c r="M114" s="125" t="s">
        <v>514</v>
      </c>
      <c r="N114" s="125">
        <v>12</v>
      </c>
      <c r="O114" t="s">
        <v>105</v>
      </c>
      <c r="P114" t="s">
        <v>2124</v>
      </c>
    </row>
    <row r="115" spans="1:16" x14ac:dyDescent="0.3">
      <c r="A115" t="s">
        <v>1130</v>
      </c>
      <c r="B115">
        <v>331770</v>
      </c>
      <c r="C115" s="125">
        <v>747</v>
      </c>
      <c r="D115" s="13" t="s">
        <v>160</v>
      </c>
      <c r="E115" s="13" t="s">
        <v>161</v>
      </c>
      <c r="F115" s="13" t="s">
        <v>709</v>
      </c>
      <c r="G115" s="224" t="s">
        <v>14</v>
      </c>
      <c r="H115" s="405">
        <v>1</v>
      </c>
      <c r="I115" s="405">
        <v>0.72841111111111112</v>
      </c>
      <c r="J115" s="405">
        <v>0.27158888888888888</v>
      </c>
      <c r="K115" s="208">
        <v>0.72841111111111112</v>
      </c>
      <c r="L115" s="125" t="s">
        <v>517</v>
      </c>
      <c r="M115" s="125" t="s">
        <v>514</v>
      </c>
      <c r="N115" s="125">
        <v>9</v>
      </c>
      <c r="O115" t="s">
        <v>161</v>
      </c>
      <c r="P115" t="s">
        <v>2124</v>
      </c>
    </row>
    <row r="116" spans="1:16" x14ac:dyDescent="0.3">
      <c r="A116" t="s">
        <v>1131</v>
      </c>
      <c r="B116">
        <v>331750</v>
      </c>
      <c r="C116" s="125">
        <v>291</v>
      </c>
      <c r="D116" s="13" t="s">
        <v>1634</v>
      </c>
      <c r="E116" s="13" t="s">
        <v>163</v>
      </c>
      <c r="F116" s="13" t="s">
        <v>711</v>
      </c>
      <c r="G116" s="224" t="s">
        <v>4</v>
      </c>
      <c r="H116" s="405">
        <v>0.62500909090909085</v>
      </c>
      <c r="I116" s="405">
        <v>0.21841818181818173</v>
      </c>
      <c r="J116" s="405">
        <v>0.40659090909090911</v>
      </c>
      <c r="K116" s="208">
        <v>0.34946400779625014</v>
      </c>
      <c r="L116" s="125" t="s">
        <v>517</v>
      </c>
      <c r="M116" s="125" t="s">
        <v>514</v>
      </c>
      <c r="N116" s="125">
        <v>11</v>
      </c>
      <c r="O116" t="s">
        <v>163</v>
      </c>
      <c r="P116" t="s">
        <v>2124</v>
      </c>
    </row>
    <row r="117" spans="1:16" x14ac:dyDescent="0.3">
      <c r="A117" t="s">
        <v>1132</v>
      </c>
      <c r="B117">
        <v>331780</v>
      </c>
      <c r="C117" s="125">
        <v>337</v>
      </c>
      <c r="D117" s="13" t="s">
        <v>164</v>
      </c>
      <c r="E117" s="13" t="s">
        <v>165</v>
      </c>
      <c r="F117" s="13" t="s">
        <v>713</v>
      </c>
      <c r="G117" s="224" t="s">
        <v>9</v>
      </c>
      <c r="H117" s="405">
        <v>0.66</v>
      </c>
      <c r="I117" s="405">
        <v>0.43324166666666675</v>
      </c>
      <c r="J117" s="405">
        <v>0.22675833333333331</v>
      </c>
      <c r="K117" s="208">
        <v>0.65642676767676778</v>
      </c>
      <c r="L117" s="125" t="s">
        <v>517</v>
      </c>
      <c r="M117" s="125" t="s">
        <v>514</v>
      </c>
      <c r="N117" s="125">
        <v>12</v>
      </c>
      <c r="O117" t="s">
        <v>165</v>
      </c>
      <c r="P117" t="s">
        <v>2124</v>
      </c>
    </row>
    <row r="118" spans="1:16" x14ac:dyDescent="0.3">
      <c r="A118" t="s">
        <v>1198</v>
      </c>
      <c r="B118">
        <v>332360</v>
      </c>
      <c r="C118" s="125">
        <v>254</v>
      </c>
      <c r="D118" s="13" t="s">
        <v>302</v>
      </c>
      <c r="E118" s="13" t="s">
        <v>304</v>
      </c>
      <c r="F118" s="13" t="s">
        <v>906</v>
      </c>
      <c r="G118" s="224" t="s">
        <v>10</v>
      </c>
      <c r="H118" s="405">
        <v>0.14999999999999997</v>
      </c>
      <c r="I118" s="405">
        <v>0</v>
      </c>
      <c r="J118" s="405">
        <v>0.14999999999999997</v>
      </c>
      <c r="K118" s="208">
        <v>0</v>
      </c>
      <c r="L118" s="125" t="s">
        <v>517</v>
      </c>
      <c r="M118" s="125" t="s">
        <v>514</v>
      </c>
      <c r="N118" s="125">
        <v>12</v>
      </c>
      <c r="O118" t="s">
        <v>304</v>
      </c>
      <c r="P118" t="s">
        <v>2124</v>
      </c>
    </row>
    <row r="119" spans="1:16" x14ac:dyDescent="0.3">
      <c r="A119" t="s">
        <v>1134</v>
      </c>
      <c r="B119">
        <v>331790</v>
      </c>
      <c r="C119" s="125">
        <v>420</v>
      </c>
      <c r="D119" s="13" t="s">
        <v>170</v>
      </c>
      <c r="E119" s="13" t="s">
        <v>171</v>
      </c>
      <c r="F119" s="13" t="s">
        <v>720</v>
      </c>
      <c r="G119" s="224" t="s">
        <v>14</v>
      </c>
      <c r="H119" s="405">
        <v>0.90000000000000024</v>
      </c>
      <c r="I119" s="405">
        <v>0.56394166666666701</v>
      </c>
      <c r="J119" s="405">
        <v>0.33605833333333329</v>
      </c>
      <c r="K119" s="208">
        <v>0.62660185185185202</v>
      </c>
      <c r="L119" s="125" t="s">
        <v>517</v>
      </c>
      <c r="M119" s="125" t="s">
        <v>514</v>
      </c>
      <c r="N119" s="125">
        <v>12</v>
      </c>
      <c r="O119" t="s">
        <v>171</v>
      </c>
      <c r="P119" t="s">
        <v>2124</v>
      </c>
    </row>
    <row r="120" spans="1:16" x14ac:dyDescent="0.3">
      <c r="A120" t="s">
        <v>1071</v>
      </c>
      <c r="B120">
        <v>331800</v>
      </c>
      <c r="C120" s="125">
        <v>43</v>
      </c>
      <c r="D120" s="13" t="s">
        <v>1254</v>
      </c>
      <c r="E120" s="13" t="s">
        <v>172</v>
      </c>
      <c r="F120" s="13" t="s">
        <v>607</v>
      </c>
      <c r="G120" s="224" t="s">
        <v>9</v>
      </c>
      <c r="H120" s="405">
        <v>0.31868333333333343</v>
      </c>
      <c r="I120" s="405">
        <v>5.8225000000000027E-2</v>
      </c>
      <c r="J120" s="405">
        <v>0.2604583333333334</v>
      </c>
      <c r="K120" s="208">
        <v>0.18270487945191155</v>
      </c>
      <c r="L120" s="125" t="s">
        <v>517</v>
      </c>
      <c r="M120" s="125" t="s">
        <v>514</v>
      </c>
      <c r="N120" s="125">
        <v>12</v>
      </c>
      <c r="O120" t="s">
        <v>1072</v>
      </c>
      <c r="P120" t="s">
        <v>2124</v>
      </c>
    </row>
    <row r="121" spans="1:16" x14ac:dyDescent="0.3">
      <c r="A121" t="s">
        <v>1043</v>
      </c>
      <c r="B121">
        <v>331060</v>
      </c>
      <c r="C121" s="125">
        <v>2</v>
      </c>
      <c r="D121" s="13" t="s">
        <v>79</v>
      </c>
      <c r="E121" s="13" t="s">
        <v>81</v>
      </c>
      <c r="F121" s="13" t="s">
        <v>593</v>
      </c>
      <c r="G121" s="224" t="s">
        <v>14</v>
      </c>
      <c r="H121" s="405">
        <v>0.74415833333333337</v>
      </c>
      <c r="I121" s="405">
        <v>0.38479999999999998</v>
      </c>
      <c r="J121" s="405">
        <v>0.35935833333333339</v>
      </c>
      <c r="K121" s="208">
        <v>0.51709425637465145</v>
      </c>
      <c r="L121" s="125" t="s">
        <v>517</v>
      </c>
      <c r="M121" s="125" t="s">
        <v>514</v>
      </c>
      <c r="N121" s="125">
        <v>12</v>
      </c>
      <c r="O121" t="s">
        <v>594</v>
      </c>
      <c r="P121" t="s">
        <v>2124</v>
      </c>
    </row>
    <row r="122" spans="1:16" x14ac:dyDescent="0.3">
      <c r="A122" t="s">
        <v>1143</v>
      </c>
      <c r="B122">
        <v>0</v>
      </c>
      <c r="C122" s="125">
        <v>8</v>
      </c>
      <c r="D122" s="13" t="s">
        <v>188</v>
      </c>
      <c r="E122" s="13" t="s">
        <v>156</v>
      </c>
      <c r="F122" s="13" t="s">
        <v>561</v>
      </c>
      <c r="G122" s="224" t="s">
        <v>12</v>
      </c>
      <c r="H122" s="405">
        <v>0.20602085495879688</v>
      </c>
      <c r="I122" s="405">
        <v>0</v>
      </c>
      <c r="J122" s="405">
        <v>0.20602085495879688</v>
      </c>
      <c r="K122" s="208">
        <v>0</v>
      </c>
      <c r="L122" s="125" t="s">
        <v>516</v>
      </c>
      <c r="M122" s="125" t="s">
        <v>1038</v>
      </c>
      <c r="N122" s="125">
        <v>0</v>
      </c>
      <c r="O122" t="s">
        <v>503</v>
      </c>
      <c r="P122" t="s">
        <v>2123</v>
      </c>
    </row>
    <row r="123" spans="1:16" x14ac:dyDescent="0.3">
      <c r="A123" t="s">
        <v>1135</v>
      </c>
      <c r="B123">
        <v>331810</v>
      </c>
      <c r="C123" s="125">
        <v>767</v>
      </c>
      <c r="D123" s="13" t="s">
        <v>722</v>
      </c>
      <c r="E123" s="13" t="s">
        <v>173</v>
      </c>
      <c r="F123" s="13" t="s">
        <v>723</v>
      </c>
      <c r="G123" s="224" t="s">
        <v>14</v>
      </c>
      <c r="H123" s="405">
        <v>1.1500000000000001</v>
      </c>
      <c r="I123" s="405">
        <v>0.75685000000000024</v>
      </c>
      <c r="J123" s="405">
        <v>0.39314999999999994</v>
      </c>
      <c r="K123" s="208">
        <v>0.6581304347826088</v>
      </c>
      <c r="L123" s="125" t="s">
        <v>517</v>
      </c>
      <c r="M123" s="125" t="s">
        <v>514</v>
      </c>
      <c r="N123" s="125">
        <v>12</v>
      </c>
      <c r="O123" t="s">
        <v>173</v>
      </c>
      <c r="P123" t="s">
        <v>2124</v>
      </c>
    </row>
    <row r="124" spans="1:16" x14ac:dyDescent="0.3">
      <c r="A124" t="s">
        <v>1073</v>
      </c>
      <c r="B124">
        <v>331270</v>
      </c>
      <c r="C124" s="125">
        <v>169</v>
      </c>
      <c r="D124" s="13" t="s">
        <v>102</v>
      </c>
      <c r="E124" s="13" t="s">
        <v>106</v>
      </c>
      <c r="F124" s="13" t="s">
        <v>610</v>
      </c>
      <c r="G124" s="224" t="s">
        <v>5</v>
      </c>
      <c r="H124" s="405">
        <v>0.5273833333333332</v>
      </c>
      <c r="I124" s="405">
        <v>0.26860833333333328</v>
      </c>
      <c r="J124" s="405">
        <v>0.25877499999999992</v>
      </c>
      <c r="K124" s="208">
        <v>0.50932275700786911</v>
      </c>
      <c r="L124" s="125" t="s">
        <v>517</v>
      </c>
      <c r="M124" s="125" t="s">
        <v>514</v>
      </c>
      <c r="N124" s="125">
        <v>12</v>
      </c>
      <c r="O124" t="s">
        <v>106</v>
      </c>
      <c r="P124" t="s">
        <v>2124</v>
      </c>
    </row>
    <row r="125" spans="1:16" x14ac:dyDescent="0.3">
      <c r="A125" t="s">
        <v>1136</v>
      </c>
      <c r="B125">
        <v>331820</v>
      </c>
      <c r="C125" s="125">
        <v>432</v>
      </c>
      <c r="D125" s="13" t="s">
        <v>174</v>
      </c>
      <c r="E125" s="13" t="s">
        <v>175</v>
      </c>
      <c r="F125" s="13" t="s">
        <v>725</v>
      </c>
      <c r="G125" s="224" t="s">
        <v>11</v>
      </c>
      <c r="H125" s="405">
        <v>0.48205000000000003</v>
      </c>
      <c r="I125" s="405">
        <v>0.12190000000000006</v>
      </c>
      <c r="J125" s="405">
        <v>0.36014999999999997</v>
      </c>
      <c r="K125" s="208">
        <v>0.25287833212322386</v>
      </c>
      <c r="L125" s="125" t="s">
        <v>517</v>
      </c>
      <c r="M125" s="125" t="s">
        <v>514</v>
      </c>
      <c r="N125" s="125">
        <v>12</v>
      </c>
      <c r="O125" t="s">
        <v>175</v>
      </c>
      <c r="P125" t="s">
        <v>2124</v>
      </c>
    </row>
    <row r="126" spans="1:16" x14ac:dyDescent="0.3">
      <c r="A126" t="s">
        <v>1154</v>
      </c>
      <c r="B126">
        <v>331830</v>
      </c>
      <c r="C126" s="125">
        <v>341</v>
      </c>
      <c r="D126" s="13" t="s">
        <v>1651</v>
      </c>
      <c r="E126" s="13" t="s">
        <v>218</v>
      </c>
      <c r="F126" s="13" t="s">
        <v>786</v>
      </c>
      <c r="G126" s="224" t="s">
        <v>14</v>
      </c>
      <c r="H126" s="405">
        <v>0.69721666666666671</v>
      </c>
      <c r="I126" s="405">
        <v>0.3701166666666667</v>
      </c>
      <c r="J126" s="405">
        <v>0.3271</v>
      </c>
      <c r="K126" s="208">
        <v>0.53084885138527005</v>
      </c>
      <c r="L126" s="125" t="s">
        <v>517</v>
      </c>
      <c r="M126" s="125" t="s">
        <v>514</v>
      </c>
      <c r="N126" s="125">
        <v>12</v>
      </c>
      <c r="O126" t="s">
        <v>218</v>
      </c>
      <c r="P126" t="s">
        <v>2124</v>
      </c>
    </row>
    <row r="127" spans="1:16" x14ac:dyDescent="0.3">
      <c r="A127" t="s">
        <v>1137</v>
      </c>
      <c r="B127">
        <v>331840</v>
      </c>
      <c r="C127" s="125">
        <v>682</v>
      </c>
      <c r="D127" s="13" t="s">
        <v>176</v>
      </c>
      <c r="E127" s="13" t="s">
        <v>177</v>
      </c>
      <c r="F127" s="13" t="s">
        <v>727</v>
      </c>
      <c r="G127" s="224" t="s">
        <v>14</v>
      </c>
      <c r="H127" s="405">
        <v>0.95</v>
      </c>
      <c r="I127" s="405">
        <v>0.50249999999999995</v>
      </c>
      <c r="J127" s="405">
        <v>0.44750000000000001</v>
      </c>
      <c r="K127" s="208">
        <v>0.52894736842105261</v>
      </c>
      <c r="L127" s="125" t="s">
        <v>517</v>
      </c>
      <c r="M127" s="125" t="s">
        <v>514</v>
      </c>
      <c r="N127" s="125">
        <v>2</v>
      </c>
      <c r="O127" t="s">
        <v>177</v>
      </c>
      <c r="P127" t="s">
        <v>2124</v>
      </c>
    </row>
    <row r="128" spans="1:16" x14ac:dyDescent="0.3">
      <c r="A128" t="s">
        <v>1192</v>
      </c>
      <c r="B128">
        <v>332310</v>
      </c>
      <c r="C128" s="125">
        <v>365</v>
      </c>
      <c r="D128" s="13" t="s">
        <v>290</v>
      </c>
      <c r="E128" s="13" t="s">
        <v>291</v>
      </c>
      <c r="F128" s="13" t="s">
        <v>894</v>
      </c>
      <c r="G128" s="224" t="s">
        <v>9</v>
      </c>
      <c r="H128" s="405">
        <v>0.54999999999999993</v>
      </c>
      <c r="I128" s="405">
        <v>0.20786666666666659</v>
      </c>
      <c r="J128" s="405">
        <v>0.34213333333333334</v>
      </c>
      <c r="K128" s="208">
        <v>0.37793939393939385</v>
      </c>
      <c r="L128" s="125" t="s">
        <v>517</v>
      </c>
      <c r="M128" s="125" t="s">
        <v>514</v>
      </c>
      <c r="N128" s="125">
        <v>12</v>
      </c>
      <c r="O128" t="s">
        <v>291</v>
      </c>
      <c r="P128" t="s">
        <v>2124</v>
      </c>
    </row>
    <row r="129" spans="1:16" x14ac:dyDescent="0.3">
      <c r="A129" t="s">
        <v>1138</v>
      </c>
      <c r="B129">
        <v>331850</v>
      </c>
      <c r="C129" s="125">
        <v>686</v>
      </c>
      <c r="D129" s="13" t="s">
        <v>178</v>
      </c>
      <c r="E129" s="13" t="s">
        <v>179</v>
      </c>
      <c r="F129" s="13" t="s">
        <v>729</v>
      </c>
      <c r="G129" s="224" t="s">
        <v>7</v>
      </c>
      <c r="H129" s="405">
        <v>0.87833333333333352</v>
      </c>
      <c r="I129" s="405">
        <v>0.30362500000000037</v>
      </c>
      <c r="J129" s="405">
        <v>0.57470833333333315</v>
      </c>
      <c r="K129" s="208">
        <v>0.34568311195445955</v>
      </c>
      <c r="L129" s="125" t="s">
        <v>517</v>
      </c>
      <c r="M129" s="125" t="s">
        <v>514</v>
      </c>
      <c r="N129" s="125">
        <v>12</v>
      </c>
      <c r="O129" t="s">
        <v>179</v>
      </c>
      <c r="P129" t="s">
        <v>2124</v>
      </c>
    </row>
    <row r="130" spans="1:16" x14ac:dyDescent="0.3">
      <c r="A130" t="s">
        <v>1074</v>
      </c>
      <c r="B130">
        <v>331280</v>
      </c>
      <c r="C130" s="125">
        <v>169</v>
      </c>
      <c r="D130" s="13" t="s">
        <v>102</v>
      </c>
      <c r="E130" s="13" t="s">
        <v>107</v>
      </c>
      <c r="F130" s="13" t="s">
        <v>612</v>
      </c>
      <c r="G130" s="224" t="s">
        <v>9</v>
      </c>
      <c r="H130" s="405">
        <v>0.50305000000000011</v>
      </c>
      <c r="I130" s="405">
        <v>0.21858333333333341</v>
      </c>
      <c r="J130" s="405">
        <v>0.2844666666666667</v>
      </c>
      <c r="K130" s="208">
        <v>0.43451611834476367</v>
      </c>
      <c r="L130" s="125" t="s">
        <v>517</v>
      </c>
      <c r="M130" s="125" t="s">
        <v>514</v>
      </c>
      <c r="N130" s="125">
        <v>12</v>
      </c>
      <c r="O130" t="s">
        <v>107</v>
      </c>
      <c r="P130" t="s">
        <v>2124</v>
      </c>
    </row>
    <row r="131" spans="1:16" x14ac:dyDescent="0.3">
      <c r="A131" t="s">
        <v>1141</v>
      </c>
      <c r="B131">
        <v>331860</v>
      </c>
      <c r="C131" s="125">
        <v>297</v>
      </c>
      <c r="D131" s="13" t="s">
        <v>180</v>
      </c>
      <c r="E131" s="13" t="s">
        <v>181</v>
      </c>
      <c r="F131" s="13" t="s">
        <v>735</v>
      </c>
      <c r="G131" s="224" t="s">
        <v>6</v>
      </c>
      <c r="H131" s="405">
        <v>0.41591666666666671</v>
      </c>
      <c r="I131" s="405">
        <v>0.1747500000000001</v>
      </c>
      <c r="J131" s="405">
        <v>0.24116666666666661</v>
      </c>
      <c r="K131" s="208">
        <v>0.42015628130635163</v>
      </c>
      <c r="L131" s="125" t="s">
        <v>517</v>
      </c>
      <c r="M131" s="125" t="s">
        <v>514</v>
      </c>
      <c r="N131" s="125">
        <v>12</v>
      </c>
      <c r="O131" t="s">
        <v>181</v>
      </c>
      <c r="P131" t="s">
        <v>2124</v>
      </c>
    </row>
    <row r="132" spans="1:16" x14ac:dyDescent="0.3">
      <c r="A132" t="s">
        <v>1139</v>
      </c>
      <c r="B132">
        <v>331870</v>
      </c>
      <c r="C132" s="125">
        <v>658</v>
      </c>
      <c r="D132" s="13" t="s">
        <v>182</v>
      </c>
      <c r="E132" s="13" t="s">
        <v>183</v>
      </c>
      <c r="F132" s="13" t="s">
        <v>731</v>
      </c>
      <c r="G132" s="224" t="s">
        <v>6</v>
      </c>
      <c r="H132" s="405">
        <v>0.57500000000000007</v>
      </c>
      <c r="I132" s="405">
        <v>0.24422500000000003</v>
      </c>
      <c r="J132" s="405">
        <v>0.33077500000000004</v>
      </c>
      <c r="K132" s="208">
        <v>0.42473913043478262</v>
      </c>
      <c r="L132" s="125" t="s">
        <v>517</v>
      </c>
      <c r="M132" s="125" t="s">
        <v>514</v>
      </c>
      <c r="N132" s="125">
        <v>12</v>
      </c>
      <c r="O132" t="s">
        <v>183</v>
      </c>
      <c r="P132" t="s">
        <v>2124</v>
      </c>
    </row>
    <row r="133" spans="1:16" x14ac:dyDescent="0.3">
      <c r="A133" t="s">
        <v>1155</v>
      </c>
      <c r="B133">
        <v>0</v>
      </c>
      <c r="C133" s="125">
        <v>13</v>
      </c>
      <c r="D133" s="13" t="s">
        <v>219</v>
      </c>
      <c r="E133" s="13" t="s">
        <v>78</v>
      </c>
      <c r="F133" s="13" t="s">
        <v>561</v>
      </c>
      <c r="G133" s="224" t="s">
        <v>12</v>
      </c>
      <c r="H133" s="405">
        <v>0.26885513198901984</v>
      </c>
      <c r="I133" s="405">
        <v>0</v>
      </c>
      <c r="J133" s="405">
        <v>0.26885513198901984</v>
      </c>
      <c r="K133" s="208">
        <v>0</v>
      </c>
      <c r="L133" s="125" t="s">
        <v>516</v>
      </c>
      <c r="M133" s="125" t="s">
        <v>1038</v>
      </c>
      <c r="N133" s="125">
        <v>0</v>
      </c>
      <c r="O133" t="s">
        <v>502</v>
      </c>
      <c r="P133" t="s">
        <v>2123</v>
      </c>
    </row>
    <row r="134" spans="1:16" x14ac:dyDescent="0.3">
      <c r="A134" t="s">
        <v>1140</v>
      </c>
      <c r="B134">
        <v>331880</v>
      </c>
      <c r="C134" s="125">
        <v>437</v>
      </c>
      <c r="D134" s="13" t="s">
        <v>184</v>
      </c>
      <c r="E134" s="13" t="s">
        <v>185</v>
      </c>
      <c r="F134" s="13" t="s">
        <v>733</v>
      </c>
      <c r="G134" s="224" t="s">
        <v>6</v>
      </c>
      <c r="H134" s="405">
        <v>0.70000000000000007</v>
      </c>
      <c r="I134" s="405">
        <v>0.33018000000000003</v>
      </c>
      <c r="J134" s="405">
        <v>0.36982000000000004</v>
      </c>
      <c r="K134" s="208">
        <v>0.47168571428571426</v>
      </c>
      <c r="L134" s="125" t="s">
        <v>517</v>
      </c>
      <c r="M134" s="125" t="s">
        <v>514</v>
      </c>
      <c r="N134" s="125">
        <v>10</v>
      </c>
      <c r="O134" t="s">
        <v>185</v>
      </c>
      <c r="P134" t="s">
        <v>2124</v>
      </c>
    </row>
    <row r="135" spans="1:16" x14ac:dyDescent="0.3">
      <c r="A135" t="s">
        <v>1164</v>
      </c>
      <c r="B135">
        <v>332660</v>
      </c>
      <c r="C135" s="125">
        <v>240</v>
      </c>
      <c r="D135" s="13" t="s">
        <v>239</v>
      </c>
      <c r="E135" s="13" t="s">
        <v>241</v>
      </c>
      <c r="F135" s="13" t="s">
        <v>1244</v>
      </c>
      <c r="G135" s="224" t="s">
        <v>13</v>
      </c>
      <c r="H135" s="405">
        <v>0.62539166666666668</v>
      </c>
      <c r="I135" s="405">
        <v>0.33495833333333336</v>
      </c>
      <c r="J135" s="405">
        <v>0.29043333333333332</v>
      </c>
      <c r="K135" s="208">
        <v>0.53559769211294261</v>
      </c>
      <c r="L135" s="125" t="s">
        <v>517</v>
      </c>
      <c r="M135" s="125" t="s">
        <v>514</v>
      </c>
      <c r="N135" s="125">
        <v>12</v>
      </c>
      <c r="O135" t="s">
        <v>241</v>
      </c>
      <c r="P135" t="s">
        <v>2124</v>
      </c>
    </row>
    <row r="136" spans="1:16" x14ac:dyDescent="0.3">
      <c r="A136" t="s">
        <v>1044</v>
      </c>
      <c r="B136">
        <v>331070</v>
      </c>
      <c r="C136" s="125">
        <v>2</v>
      </c>
      <c r="D136" s="13" t="s">
        <v>79</v>
      </c>
      <c r="E136" s="13" t="s">
        <v>84</v>
      </c>
      <c r="F136" s="13" t="s">
        <v>584</v>
      </c>
      <c r="G136" s="224" t="s">
        <v>7</v>
      </c>
      <c r="H136" s="405">
        <v>0.6382416666666666</v>
      </c>
      <c r="I136" s="405">
        <v>0.2841749999999999</v>
      </c>
      <c r="J136" s="405">
        <v>0.3540666666666667</v>
      </c>
      <c r="K136" s="208">
        <v>0.44524670644609526</v>
      </c>
      <c r="L136" s="125" t="s">
        <v>517</v>
      </c>
      <c r="M136" s="125" t="s">
        <v>514</v>
      </c>
      <c r="N136" s="125">
        <v>12</v>
      </c>
      <c r="O136" t="s">
        <v>84</v>
      </c>
      <c r="P136" t="s">
        <v>2124</v>
      </c>
    </row>
    <row r="137" spans="1:16" x14ac:dyDescent="0.3">
      <c r="A137" t="s">
        <v>1142</v>
      </c>
      <c r="B137">
        <v>331890</v>
      </c>
      <c r="C137" s="125">
        <v>368</v>
      </c>
      <c r="D137" s="13" t="s">
        <v>186</v>
      </c>
      <c r="E137" s="13" t="s">
        <v>187</v>
      </c>
      <c r="F137" s="13" t="s">
        <v>737</v>
      </c>
      <c r="G137" s="224" t="s">
        <v>7</v>
      </c>
      <c r="H137" s="405">
        <v>0.70000000000000007</v>
      </c>
      <c r="I137" s="405">
        <v>0.30493333333333339</v>
      </c>
      <c r="J137" s="405">
        <v>0.39506666666666668</v>
      </c>
      <c r="K137" s="208">
        <v>0.43561904761904768</v>
      </c>
      <c r="L137" s="125" t="s">
        <v>517</v>
      </c>
      <c r="M137" s="125" t="s">
        <v>514</v>
      </c>
      <c r="N137" s="125">
        <v>12</v>
      </c>
      <c r="O137" t="s">
        <v>187</v>
      </c>
      <c r="P137" t="s">
        <v>2124</v>
      </c>
    </row>
    <row r="138" spans="1:16" x14ac:dyDescent="0.3">
      <c r="A138" t="s">
        <v>1184</v>
      </c>
      <c r="B138">
        <v>332230</v>
      </c>
      <c r="C138" s="125">
        <v>343</v>
      </c>
      <c r="D138" s="13" t="s">
        <v>280</v>
      </c>
      <c r="E138" s="13" t="s">
        <v>281</v>
      </c>
      <c r="F138" s="13" t="s">
        <v>879</v>
      </c>
      <c r="G138" s="224" t="s">
        <v>9</v>
      </c>
      <c r="H138" s="405">
        <v>1.112616666666667</v>
      </c>
      <c r="I138" s="405">
        <v>0.75685000000000024</v>
      </c>
      <c r="J138" s="405">
        <v>0.35576666666666673</v>
      </c>
      <c r="K138" s="208">
        <v>0.68024327036865051</v>
      </c>
      <c r="L138" s="125" t="s">
        <v>517</v>
      </c>
      <c r="M138" s="125" t="s">
        <v>514</v>
      </c>
      <c r="N138" s="125">
        <v>12</v>
      </c>
      <c r="O138" t="s">
        <v>281</v>
      </c>
      <c r="P138" t="s">
        <v>2124</v>
      </c>
    </row>
    <row r="139" spans="1:16" x14ac:dyDescent="0.3">
      <c r="A139" t="s">
        <v>1144</v>
      </c>
      <c r="B139">
        <v>331900</v>
      </c>
      <c r="C139" s="125">
        <v>256</v>
      </c>
      <c r="D139" t="s">
        <v>192</v>
      </c>
      <c r="E139" t="s">
        <v>193</v>
      </c>
      <c r="F139" t="s">
        <v>743</v>
      </c>
      <c r="G139" s="224" t="s">
        <v>14</v>
      </c>
      <c r="H139" s="405">
        <v>0.80038333333333334</v>
      </c>
      <c r="I139" s="405">
        <v>0.52766666666666673</v>
      </c>
      <c r="J139" s="405">
        <v>0.27271666666666666</v>
      </c>
      <c r="K139" s="208">
        <v>0.65926743435437196</v>
      </c>
      <c r="L139" s="125" t="s">
        <v>517</v>
      </c>
      <c r="M139" s="125" t="s">
        <v>514</v>
      </c>
      <c r="N139" s="125">
        <v>12</v>
      </c>
      <c r="O139" t="s">
        <v>193</v>
      </c>
      <c r="P139" t="s">
        <v>2124</v>
      </c>
    </row>
    <row r="140" spans="1:16" x14ac:dyDescent="0.3">
      <c r="A140" t="s">
        <v>1145</v>
      </c>
      <c r="B140">
        <v>331910</v>
      </c>
      <c r="C140" s="125">
        <v>360</v>
      </c>
      <c r="D140" s="13" t="s">
        <v>194</v>
      </c>
      <c r="E140" s="13" t="s">
        <v>195</v>
      </c>
      <c r="F140" s="13" t="s">
        <v>747</v>
      </c>
      <c r="G140" s="224" t="s">
        <v>6</v>
      </c>
      <c r="H140" s="405">
        <v>0.92499999999999982</v>
      </c>
      <c r="I140" s="405">
        <v>0.42519999999999986</v>
      </c>
      <c r="J140" s="405">
        <v>0.49979999999999997</v>
      </c>
      <c r="K140" s="208">
        <v>0.45967567567567563</v>
      </c>
      <c r="L140" s="125" t="s">
        <v>517</v>
      </c>
      <c r="M140" s="125" t="s">
        <v>514</v>
      </c>
      <c r="N140" s="125">
        <v>12</v>
      </c>
      <c r="O140" t="s">
        <v>195</v>
      </c>
      <c r="P140" t="s">
        <v>2124</v>
      </c>
    </row>
    <row r="141" spans="1:16" x14ac:dyDescent="0.3">
      <c r="A141" t="s">
        <v>1045</v>
      </c>
      <c r="B141">
        <v>331080</v>
      </c>
      <c r="C141" s="125">
        <v>2</v>
      </c>
      <c r="D141" s="13" t="s">
        <v>79</v>
      </c>
      <c r="E141" s="13" t="s">
        <v>85</v>
      </c>
      <c r="F141" s="13" t="s">
        <v>563</v>
      </c>
      <c r="G141" s="224" t="s">
        <v>13</v>
      </c>
      <c r="H141" s="405">
        <v>0.29379999999999995</v>
      </c>
      <c r="I141" s="405">
        <v>9.441666666666626E-3</v>
      </c>
      <c r="J141" s="405">
        <v>0.28435833333333332</v>
      </c>
      <c r="K141" s="208">
        <v>3.2136373950533106E-2</v>
      </c>
      <c r="L141" s="125" t="s">
        <v>517</v>
      </c>
      <c r="M141" s="125" t="s">
        <v>514</v>
      </c>
      <c r="N141" s="125">
        <v>12</v>
      </c>
      <c r="O141" t="s">
        <v>85</v>
      </c>
      <c r="P141" t="s">
        <v>2124</v>
      </c>
    </row>
    <row r="142" spans="1:16" x14ac:dyDescent="0.3">
      <c r="A142" t="s">
        <v>1152</v>
      </c>
      <c r="B142">
        <v>331980</v>
      </c>
      <c r="C142" s="125">
        <v>88</v>
      </c>
      <c r="D142" s="13" t="s">
        <v>215</v>
      </c>
      <c r="E142" s="13" t="s">
        <v>216</v>
      </c>
      <c r="F142" s="13" t="s">
        <v>781</v>
      </c>
      <c r="G142" s="224" t="s">
        <v>4</v>
      </c>
      <c r="H142" s="405">
        <v>0.7161749999999999</v>
      </c>
      <c r="I142" s="405">
        <v>0.50915833333333327</v>
      </c>
      <c r="J142" s="405">
        <v>0.20701666666666665</v>
      </c>
      <c r="K142" s="208">
        <v>0.71094122712093177</v>
      </c>
      <c r="L142" s="125" t="s">
        <v>517</v>
      </c>
      <c r="M142" s="125" t="s">
        <v>514</v>
      </c>
      <c r="N142" s="125">
        <v>12</v>
      </c>
      <c r="O142" t="s">
        <v>216</v>
      </c>
      <c r="P142" t="s">
        <v>2124</v>
      </c>
    </row>
    <row r="143" spans="1:16" x14ac:dyDescent="0.3">
      <c r="A143" t="s">
        <v>1147</v>
      </c>
      <c r="B143">
        <v>331920</v>
      </c>
      <c r="C143" s="125">
        <v>160</v>
      </c>
      <c r="D143" s="13" t="s">
        <v>201</v>
      </c>
      <c r="E143" s="13" t="s">
        <v>506</v>
      </c>
      <c r="F143" s="13" t="s">
        <v>757</v>
      </c>
      <c r="G143" s="224" t="s">
        <v>7</v>
      </c>
      <c r="H143" s="405">
        <v>0.37049166666666672</v>
      </c>
      <c r="I143" s="405">
        <v>6.5108333333333435E-2</v>
      </c>
      <c r="J143" s="405">
        <v>0.30538333333333328</v>
      </c>
      <c r="K143" s="208">
        <v>0.17573494680492163</v>
      </c>
      <c r="L143" s="125" t="s">
        <v>517</v>
      </c>
      <c r="M143" s="125" t="s">
        <v>514</v>
      </c>
      <c r="N143" s="125">
        <v>12</v>
      </c>
      <c r="O143" t="s">
        <v>758</v>
      </c>
      <c r="P143" t="s">
        <v>2124</v>
      </c>
    </row>
    <row r="144" spans="1:16" x14ac:dyDescent="0.3">
      <c r="A144" t="s">
        <v>1158</v>
      </c>
      <c r="B144">
        <v>0</v>
      </c>
      <c r="C144" s="125">
        <v>32</v>
      </c>
      <c r="D144" s="13" t="s">
        <v>228</v>
      </c>
      <c r="E144" s="13" t="s">
        <v>802</v>
      </c>
      <c r="F144" s="13" t="s">
        <v>561</v>
      </c>
      <c r="G144" s="224" t="s">
        <v>12</v>
      </c>
      <c r="H144" s="405">
        <v>0.28213801591487864</v>
      </c>
      <c r="I144" s="405">
        <v>0</v>
      </c>
      <c r="J144" s="405">
        <v>0.28213801591487864</v>
      </c>
      <c r="K144" s="208">
        <v>0</v>
      </c>
      <c r="L144" s="125" t="s">
        <v>516</v>
      </c>
      <c r="M144" s="125" t="s">
        <v>1038</v>
      </c>
      <c r="N144" s="125">
        <v>0</v>
      </c>
      <c r="O144" t="s">
        <v>1159</v>
      </c>
      <c r="P144" t="s">
        <v>2123</v>
      </c>
    </row>
    <row r="145" spans="1:16" x14ac:dyDescent="0.3">
      <c r="A145" t="s">
        <v>1046</v>
      </c>
      <c r="B145">
        <v>331090</v>
      </c>
      <c r="C145" s="125">
        <v>2</v>
      </c>
      <c r="D145" s="13" t="s">
        <v>79</v>
      </c>
      <c r="E145" s="13" t="s">
        <v>83</v>
      </c>
      <c r="F145" s="13" t="s">
        <v>563</v>
      </c>
      <c r="G145" s="224" t="s">
        <v>13</v>
      </c>
      <c r="H145" s="405">
        <v>0.29379999999999989</v>
      </c>
      <c r="I145" s="405">
        <v>9.5166666666665622E-3</v>
      </c>
      <c r="J145" s="405">
        <v>0.28428333333333333</v>
      </c>
      <c r="K145" s="208">
        <v>3.2391649648286475E-2</v>
      </c>
      <c r="L145" s="125" t="s">
        <v>517</v>
      </c>
      <c r="M145" s="125" t="s">
        <v>514</v>
      </c>
      <c r="N145" s="125">
        <v>12</v>
      </c>
      <c r="O145" t="s">
        <v>83</v>
      </c>
      <c r="P145" t="s">
        <v>2124</v>
      </c>
    </row>
    <row r="146" spans="1:16" x14ac:dyDescent="0.3">
      <c r="A146" t="s">
        <v>1185</v>
      </c>
      <c r="B146">
        <v>332240</v>
      </c>
      <c r="C146" s="125">
        <v>343</v>
      </c>
      <c r="D146" s="13" t="s">
        <v>280</v>
      </c>
      <c r="E146" s="13" t="s">
        <v>282</v>
      </c>
      <c r="F146" s="13" t="s">
        <v>881</v>
      </c>
      <c r="G146" s="224" t="s">
        <v>9</v>
      </c>
      <c r="H146" s="405">
        <v>1.1126666666666669</v>
      </c>
      <c r="I146" s="405">
        <v>0.75685000000000024</v>
      </c>
      <c r="J146" s="405">
        <v>0.35581666666666667</v>
      </c>
      <c r="K146" s="208">
        <v>0.68021270221689645</v>
      </c>
      <c r="L146" s="125" t="s">
        <v>517</v>
      </c>
      <c r="M146" s="125" t="s">
        <v>514</v>
      </c>
      <c r="N146" s="125">
        <v>12</v>
      </c>
      <c r="O146" t="s">
        <v>282</v>
      </c>
      <c r="P146" t="s">
        <v>2124</v>
      </c>
    </row>
    <row r="147" spans="1:16" x14ac:dyDescent="0.3">
      <c r="A147" t="s">
        <v>1168</v>
      </c>
      <c r="B147">
        <v>332060</v>
      </c>
      <c r="C147" s="125">
        <v>369</v>
      </c>
      <c r="D147" s="13" t="s">
        <v>244</v>
      </c>
      <c r="E147" s="13" t="s">
        <v>245</v>
      </c>
      <c r="F147" s="13" t="s">
        <v>823</v>
      </c>
      <c r="G147" s="224" t="s">
        <v>11</v>
      </c>
      <c r="H147" s="405">
        <v>0.67469999999999974</v>
      </c>
      <c r="I147" s="405">
        <v>0.29534999999999967</v>
      </c>
      <c r="J147" s="405">
        <v>0.37935000000000008</v>
      </c>
      <c r="K147" s="208">
        <v>0.43775011116051543</v>
      </c>
      <c r="L147" s="125" t="s">
        <v>517</v>
      </c>
      <c r="M147" s="125" t="s">
        <v>514</v>
      </c>
      <c r="N147" s="125">
        <v>12</v>
      </c>
      <c r="O147" t="s">
        <v>245</v>
      </c>
      <c r="P147" t="s">
        <v>2124</v>
      </c>
    </row>
    <row r="148" spans="1:16" x14ac:dyDescent="0.3">
      <c r="A148" t="s">
        <v>1205</v>
      </c>
      <c r="B148">
        <v>332430</v>
      </c>
      <c r="C148" s="125">
        <v>45</v>
      </c>
      <c r="D148" s="13" t="s">
        <v>312</v>
      </c>
      <c r="E148" s="13" t="s">
        <v>313</v>
      </c>
      <c r="F148" s="13" t="s">
        <v>920</v>
      </c>
      <c r="G148" s="224" t="s">
        <v>6</v>
      </c>
      <c r="H148" s="405">
        <v>0.43967499999999998</v>
      </c>
      <c r="I148" s="405">
        <v>0.14366666666666672</v>
      </c>
      <c r="J148" s="405">
        <v>0.29600833333333326</v>
      </c>
      <c r="K148" s="208">
        <v>0.3267565057523551</v>
      </c>
      <c r="L148" s="125" t="s">
        <v>517</v>
      </c>
      <c r="M148" s="125" t="s">
        <v>514</v>
      </c>
      <c r="N148" s="125">
        <v>12</v>
      </c>
      <c r="O148" t="s">
        <v>921</v>
      </c>
      <c r="P148" t="s">
        <v>2124</v>
      </c>
    </row>
    <row r="149" spans="1:16" x14ac:dyDescent="0.3">
      <c r="A149" t="s">
        <v>1148</v>
      </c>
      <c r="B149">
        <v>331930</v>
      </c>
      <c r="C149" s="125">
        <v>383</v>
      </c>
      <c r="D149" s="13" t="s">
        <v>397</v>
      </c>
      <c r="E149" s="13" t="s">
        <v>398</v>
      </c>
      <c r="F149" s="13" t="s">
        <v>762</v>
      </c>
      <c r="G149" s="224" t="s">
        <v>5</v>
      </c>
      <c r="H149" s="405">
        <v>0.65000000000000013</v>
      </c>
      <c r="I149" s="405">
        <v>0.15551666666666691</v>
      </c>
      <c r="J149" s="405">
        <v>0.49448333333333322</v>
      </c>
      <c r="K149" s="208">
        <v>0.23925641025641059</v>
      </c>
      <c r="L149" s="125" t="s">
        <v>517</v>
      </c>
      <c r="M149" s="125" t="s">
        <v>514</v>
      </c>
      <c r="N149" s="125">
        <v>12</v>
      </c>
      <c r="O149" t="s">
        <v>398</v>
      </c>
      <c r="P149" t="s">
        <v>2124</v>
      </c>
    </row>
    <row r="150" spans="1:16" x14ac:dyDescent="0.3">
      <c r="A150" t="s">
        <v>1047</v>
      </c>
      <c r="B150">
        <v>331100</v>
      </c>
      <c r="C150" s="125">
        <v>2</v>
      </c>
      <c r="D150" s="13" t="s">
        <v>79</v>
      </c>
      <c r="E150" s="13" t="s">
        <v>512</v>
      </c>
      <c r="F150" s="13" t="s">
        <v>587</v>
      </c>
      <c r="G150" s="224" t="s">
        <v>14</v>
      </c>
      <c r="H150" s="405">
        <v>0.4446750000000001</v>
      </c>
      <c r="I150" s="405">
        <v>0.2299250000000001</v>
      </c>
      <c r="J150" s="405">
        <v>0.21475</v>
      </c>
      <c r="K150" s="208">
        <v>0.51706302355653011</v>
      </c>
      <c r="L150" s="125" t="s">
        <v>517</v>
      </c>
      <c r="M150" s="125" t="s">
        <v>514</v>
      </c>
      <c r="N150" s="125">
        <v>12</v>
      </c>
      <c r="O150" t="s">
        <v>1048</v>
      </c>
      <c r="P150" t="s">
        <v>2124</v>
      </c>
    </row>
    <row r="151" spans="1:16" x14ac:dyDescent="0.3">
      <c r="A151" t="s">
        <v>1049</v>
      </c>
      <c r="B151">
        <v>331110</v>
      </c>
      <c r="C151" s="125">
        <v>2</v>
      </c>
      <c r="D151" s="13" t="s">
        <v>79</v>
      </c>
      <c r="E151" s="13" t="s">
        <v>86</v>
      </c>
      <c r="F151" s="13" t="s">
        <v>596</v>
      </c>
      <c r="G151" s="224" t="s">
        <v>14</v>
      </c>
      <c r="H151" s="405">
        <v>0.68558333333333321</v>
      </c>
      <c r="I151" s="405">
        <v>0.3245249999999999</v>
      </c>
      <c r="J151" s="405">
        <v>0.36105833333333331</v>
      </c>
      <c r="K151" s="208">
        <v>0.47335602285158618</v>
      </c>
      <c r="L151" s="125" t="s">
        <v>517</v>
      </c>
      <c r="M151" s="125" t="s">
        <v>514</v>
      </c>
      <c r="N151" s="125">
        <v>12</v>
      </c>
      <c r="O151" t="s">
        <v>597</v>
      </c>
      <c r="P151" t="s">
        <v>2124</v>
      </c>
    </row>
    <row r="152" spans="1:16" x14ac:dyDescent="0.3">
      <c r="A152" t="s">
        <v>1075</v>
      </c>
      <c r="B152">
        <v>331290</v>
      </c>
      <c r="C152" s="125">
        <v>169</v>
      </c>
      <c r="D152" s="13" t="s">
        <v>102</v>
      </c>
      <c r="E152" s="13" t="s">
        <v>108</v>
      </c>
      <c r="F152" s="13" t="s">
        <v>671</v>
      </c>
      <c r="G152" s="224" t="s">
        <v>9</v>
      </c>
      <c r="H152" s="405">
        <v>0.50679166666666664</v>
      </c>
      <c r="I152" s="405">
        <v>0.24894166666666662</v>
      </c>
      <c r="J152" s="405">
        <v>0.25785000000000002</v>
      </c>
      <c r="K152" s="208">
        <v>0.49121104990545089</v>
      </c>
      <c r="L152" s="125" t="s">
        <v>517</v>
      </c>
      <c r="M152" s="125" t="s">
        <v>514</v>
      </c>
      <c r="N152" s="125">
        <v>12</v>
      </c>
      <c r="O152" t="s">
        <v>108</v>
      </c>
      <c r="P152" t="s">
        <v>2124</v>
      </c>
    </row>
    <row r="153" spans="1:16" x14ac:dyDescent="0.3">
      <c r="A153" t="s">
        <v>1149</v>
      </c>
      <c r="B153">
        <v>331940</v>
      </c>
      <c r="C153" s="125">
        <v>320</v>
      </c>
      <c r="D153" s="13" t="s">
        <v>205</v>
      </c>
      <c r="E153" s="13" t="s">
        <v>206</v>
      </c>
      <c r="F153" s="13" t="s">
        <v>773</v>
      </c>
      <c r="G153" s="224" t="s">
        <v>6</v>
      </c>
      <c r="H153" s="405">
        <v>0.65000000000000013</v>
      </c>
      <c r="I153" s="405">
        <v>0.43367500000000014</v>
      </c>
      <c r="J153" s="405">
        <v>0.21632499999999999</v>
      </c>
      <c r="K153" s="208">
        <v>0.66719230769230775</v>
      </c>
      <c r="L153" s="125" t="s">
        <v>517</v>
      </c>
      <c r="M153" s="125" t="s">
        <v>514</v>
      </c>
      <c r="N153" s="125">
        <v>12</v>
      </c>
      <c r="O153" t="s">
        <v>206</v>
      </c>
      <c r="P153" t="s">
        <v>2124</v>
      </c>
    </row>
    <row r="154" spans="1:16" x14ac:dyDescent="0.3">
      <c r="A154" t="s">
        <v>1076</v>
      </c>
      <c r="B154">
        <v>331950</v>
      </c>
      <c r="C154" s="125">
        <v>688</v>
      </c>
      <c r="D154" s="13" t="s">
        <v>1255</v>
      </c>
      <c r="E154" s="13" t="s">
        <v>109</v>
      </c>
      <c r="F154" s="13" t="s">
        <v>1077</v>
      </c>
      <c r="G154" s="224" t="s">
        <v>6</v>
      </c>
      <c r="H154" s="405">
        <v>0.54414166666666663</v>
      </c>
      <c r="I154" s="405">
        <v>0.2841499999999999</v>
      </c>
      <c r="J154" s="405">
        <v>0.25999166666666673</v>
      </c>
      <c r="K154" s="208">
        <v>0.52219856961269262</v>
      </c>
      <c r="L154" s="125" t="s">
        <v>517</v>
      </c>
      <c r="M154" s="125" t="s">
        <v>514</v>
      </c>
      <c r="N154" s="125">
        <v>12</v>
      </c>
      <c r="O154" t="s">
        <v>109</v>
      </c>
      <c r="P154" t="s">
        <v>2124</v>
      </c>
    </row>
    <row r="155" spans="1:16" x14ac:dyDescent="0.3">
      <c r="A155" t="s">
        <v>1169</v>
      </c>
      <c r="B155">
        <v>0</v>
      </c>
      <c r="C155" s="125">
        <v>103</v>
      </c>
      <c r="D155" s="13" t="s">
        <v>246</v>
      </c>
      <c r="E155" s="13" t="s">
        <v>248</v>
      </c>
      <c r="F155" s="13" t="s">
        <v>825</v>
      </c>
      <c r="G155" s="224" t="s">
        <v>13</v>
      </c>
      <c r="H155" s="405">
        <v>0.11816746289828307</v>
      </c>
      <c r="I155" s="405">
        <v>0</v>
      </c>
      <c r="J155" s="405">
        <v>0.11816746289828307</v>
      </c>
      <c r="K155" s="208">
        <v>0</v>
      </c>
      <c r="L155" s="125" t="s">
        <v>516</v>
      </c>
      <c r="M155" s="125" t="s">
        <v>1038</v>
      </c>
      <c r="N155" s="125">
        <v>0</v>
      </c>
      <c r="O155" t="s">
        <v>1170</v>
      </c>
      <c r="P155" t="s">
        <v>2123</v>
      </c>
    </row>
    <row r="156" spans="1:16" x14ac:dyDescent="0.3">
      <c r="A156" t="s">
        <v>1150</v>
      </c>
      <c r="B156">
        <v>331960</v>
      </c>
      <c r="C156" s="125">
        <v>701</v>
      </c>
      <c r="D156" s="13" t="s">
        <v>207</v>
      </c>
      <c r="E156" s="13" t="s">
        <v>208</v>
      </c>
      <c r="F156" s="13" t="s">
        <v>775</v>
      </c>
      <c r="G156" s="224" t="s">
        <v>13</v>
      </c>
      <c r="H156" s="405">
        <v>0.66</v>
      </c>
      <c r="I156" s="405">
        <v>0.35486666666666672</v>
      </c>
      <c r="J156" s="405">
        <v>0.30513333333333331</v>
      </c>
      <c r="K156" s="208">
        <v>0.53767676767676775</v>
      </c>
      <c r="L156" s="125" t="s">
        <v>517</v>
      </c>
      <c r="M156" s="125" t="s">
        <v>514</v>
      </c>
      <c r="N156" s="125">
        <v>12</v>
      </c>
      <c r="O156" t="s">
        <v>208</v>
      </c>
      <c r="P156" t="s">
        <v>2124</v>
      </c>
    </row>
    <row r="157" spans="1:16" x14ac:dyDescent="0.3">
      <c r="A157" t="s">
        <v>1078</v>
      </c>
      <c r="B157">
        <v>331300</v>
      </c>
      <c r="C157" s="125">
        <v>169</v>
      </c>
      <c r="D157" s="13" t="s">
        <v>102</v>
      </c>
      <c r="E157" s="13" t="s">
        <v>110</v>
      </c>
      <c r="F157" s="13" t="s">
        <v>614</v>
      </c>
      <c r="G157" s="224" t="s">
        <v>5</v>
      </c>
      <c r="H157" s="405">
        <v>0.51444999999999996</v>
      </c>
      <c r="I157" s="405">
        <v>0.25652499999999984</v>
      </c>
      <c r="J157" s="405">
        <v>0.25792500000000013</v>
      </c>
      <c r="K157" s="208">
        <v>0.49863932354942142</v>
      </c>
      <c r="L157" s="125" t="s">
        <v>517</v>
      </c>
      <c r="M157" s="125" t="s">
        <v>514</v>
      </c>
      <c r="N157" s="125">
        <v>12</v>
      </c>
      <c r="O157" t="s">
        <v>110</v>
      </c>
      <c r="P157" t="s">
        <v>2124</v>
      </c>
    </row>
    <row r="158" spans="1:16" x14ac:dyDescent="0.3">
      <c r="A158" t="s">
        <v>1079</v>
      </c>
      <c r="B158">
        <v>331310</v>
      </c>
      <c r="C158" s="125">
        <v>169</v>
      </c>
      <c r="D158" s="13" t="s">
        <v>102</v>
      </c>
      <c r="E158" s="13" t="s">
        <v>111</v>
      </c>
      <c r="F158" s="13" t="s">
        <v>603</v>
      </c>
      <c r="G158" s="224" t="s">
        <v>9</v>
      </c>
      <c r="H158" s="405">
        <v>0.51106666666666645</v>
      </c>
      <c r="I158" s="405">
        <v>0.24549999999999977</v>
      </c>
      <c r="J158" s="405">
        <v>0.26556666666666667</v>
      </c>
      <c r="K158" s="208">
        <v>0.48036785807461496</v>
      </c>
      <c r="L158" s="125" t="s">
        <v>517</v>
      </c>
      <c r="M158" s="125" t="s">
        <v>514</v>
      </c>
      <c r="N158" s="125">
        <v>12</v>
      </c>
      <c r="O158" t="s">
        <v>111</v>
      </c>
      <c r="P158" t="s">
        <v>2124</v>
      </c>
    </row>
    <row r="159" spans="1:16" x14ac:dyDescent="0.3">
      <c r="A159" t="s">
        <v>1151</v>
      </c>
      <c r="B159">
        <v>331970</v>
      </c>
      <c r="C159" s="125">
        <v>442</v>
      </c>
      <c r="D159" s="13" t="s">
        <v>210</v>
      </c>
      <c r="E159" s="13" t="s">
        <v>211</v>
      </c>
      <c r="F159" s="13" t="s">
        <v>777</v>
      </c>
      <c r="G159" s="224" t="s">
        <v>4</v>
      </c>
      <c r="H159" s="405">
        <v>0.62</v>
      </c>
      <c r="I159" s="405">
        <v>0.27025000000000005</v>
      </c>
      <c r="J159" s="405">
        <v>0.34974999999999995</v>
      </c>
      <c r="K159" s="208">
        <v>0.43588709677419363</v>
      </c>
      <c r="L159" s="125" t="s">
        <v>517</v>
      </c>
      <c r="M159" s="125" t="s">
        <v>514</v>
      </c>
      <c r="N159" s="125">
        <v>12</v>
      </c>
      <c r="O159" t="s">
        <v>211</v>
      </c>
      <c r="P159" t="s">
        <v>2124</v>
      </c>
    </row>
    <row r="160" spans="1:16" x14ac:dyDescent="0.3">
      <c r="A160" t="s">
        <v>1157</v>
      </c>
      <c r="B160">
        <v>332020</v>
      </c>
      <c r="C160" s="125">
        <v>63</v>
      </c>
      <c r="D160" s="13" t="s">
        <v>226</v>
      </c>
      <c r="E160" s="13" t="s">
        <v>227</v>
      </c>
      <c r="F160" s="13" t="s">
        <v>800</v>
      </c>
      <c r="G160" s="224" t="s">
        <v>14</v>
      </c>
      <c r="H160" s="405">
        <v>0.63971666666666671</v>
      </c>
      <c r="I160" s="405">
        <v>0.34475000000000006</v>
      </c>
      <c r="J160" s="405">
        <v>0.29496666666666665</v>
      </c>
      <c r="K160" s="208">
        <v>0.53891045514941516</v>
      </c>
      <c r="L160" s="125" t="s">
        <v>517</v>
      </c>
      <c r="M160" s="125" t="s">
        <v>514</v>
      </c>
      <c r="N160" s="125">
        <v>12</v>
      </c>
      <c r="O160" t="s">
        <v>227</v>
      </c>
      <c r="P160" t="s">
        <v>2124</v>
      </c>
    </row>
    <row r="161" spans="1:16" x14ac:dyDescent="0.3">
      <c r="A161" t="s">
        <v>1153</v>
      </c>
      <c r="B161">
        <v>331990</v>
      </c>
      <c r="C161" s="125">
        <v>274</v>
      </c>
      <c r="D161" s="13" t="s">
        <v>213</v>
      </c>
      <c r="E161" s="13" t="s">
        <v>214</v>
      </c>
      <c r="F161" s="13" t="s">
        <v>784</v>
      </c>
      <c r="G161" s="224" t="s">
        <v>14</v>
      </c>
      <c r="H161" s="405">
        <v>0.59599999999999997</v>
      </c>
      <c r="I161" s="405">
        <v>0.1846583333333332</v>
      </c>
      <c r="J161" s="405">
        <v>0.41134166666666677</v>
      </c>
      <c r="K161" s="208">
        <v>0.30982941834451883</v>
      </c>
      <c r="L161" s="125" t="s">
        <v>517</v>
      </c>
      <c r="M161" s="125" t="s">
        <v>514</v>
      </c>
      <c r="N161" s="125">
        <v>12</v>
      </c>
      <c r="O161" t="s">
        <v>214</v>
      </c>
      <c r="P161" t="s">
        <v>2124</v>
      </c>
    </row>
    <row r="162" spans="1:16" x14ac:dyDescent="0.3">
      <c r="A162" t="s">
        <v>1080</v>
      </c>
      <c r="B162">
        <v>331320</v>
      </c>
      <c r="C162" s="125">
        <v>169</v>
      </c>
      <c r="D162" s="13" t="s">
        <v>102</v>
      </c>
      <c r="E162" s="13" t="s">
        <v>112</v>
      </c>
      <c r="F162" s="13" t="s">
        <v>617</v>
      </c>
      <c r="G162" s="224" t="s">
        <v>5</v>
      </c>
      <c r="H162" s="405">
        <v>0.53456666666666652</v>
      </c>
      <c r="I162" s="405">
        <v>0.26241666666666646</v>
      </c>
      <c r="J162" s="405">
        <v>0.27215000000000006</v>
      </c>
      <c r="K162" s="208">
        <v>0.49089605287772003</v>
      </c>
      <c r="L162" s="125" t="s">
        <v>517</v>
      </c>
      <c r="M162" s="125" t="s">
        <v>514</v>
      </c>
      <c r="N162" s="125">
        <v>12</v>
      </c>
      <c r="O162" t="s">
        <v>112</v>
      </c>
      <c r="P162" t="s">
        <v>2124</v>
      </c>
    </row>
    <row r="163" spans="1:16" x14ac:dyDescent="0.3">
      <c r="A163" t="s">
        <v>1156</v>
      </c>
      <c r="B163">
        <v>332000</v>
      </c>
      <c r="C163" s="125">
        <v>373</v>
      </c>
      <c r="D163" s="13" t="s">
        <v>223</v>
      </c>
      <c r="E163" s="13" t="s">
        <v>224</v>
      </c>
      <c r="F163" s="13" t="s">
        <v>795</v>
      </c>
      <c r="G163" s="224" t="s">
        <v>5</v>
      </c>
      <c r="H163" s="405">
        <v>0.33</v>
      </c>
      <c r="I163" s="405">
        <v>8.4249999999999964E-2</v>
      </c>
      <c r="J163" s="405">
        <v>0.24575000000000005</v>
      </c>
      <c r="K163" s="208">
        <v>0.2553030303030302</v>
      </c>
      <c r="L163" s="125" t="s">
        <v>517</v>
      </c>
      <c r="M163" s="125" t="s">
        <v>514</v>
      </c>
      <c r="N163" s="125">
        <v>12</v>
      </c>
      <c r="O163" t="s">
        <v>224</v>
      </c>
      <c r="P163" t="s">
        <v>2124</v>
      </c>
    </row>
    <row r="164" spans="1:16" x14ac:dyDescent="0.3">
      <c r="A164" t="s">
        <v>1081</v>
      </c>
      <c r="B164">
        <v>331330</v>
      </c>
      <c r="C164" s="125">
        <v>169</v>
      </c>
      <c r="D164" s="13" t="s">
        <v>102</v>
      </c>
      <c r="E164" s="13" t="s">
        <v>113</v>
      </c>
      <c r="F164" s="13" t="s">
        <v>673</v>
      </c>
      <c r="G164" s="224" t="s">
        <v>9</v>
      </c>
      <c r="H164" s="405">
        <v>0.53255833333333336</v>
      </c>
      <c r="I164" s="405">
        <v>0.27354166666666663</v>
      </c>
      <c r="J164" s="405">
        <v>0.25901666666666673</v>
      </c>
      <c r="K164" s="208">
        <v>0.51363700377110477</v>
      </c>
      <c r="L164" s="125" t="s">
        <v>517</v>
      </c>
      <c r="M164" s="125" t="s">
        <v>514</v>
      </c>
      <c r="N164" s="125">
        <v>12</v>
      </c>
      <c r="O164" t="s">
        <v>113</v>
      </c>
      <c r="P164" t="s">
        <v>2124</v>
      </c>
    </row>
    <row r="165" spans="1:16" x14ac:dyDescent="0.3">
      <c r="A165" t="s">
        <v>1082</v>
      </c>
      <c r="B165">
        <v>331340</v>
      </c>
      <c r="C165" s="125">
        <v>169</v>
      </c>
      <c r="D165" s="13" t="s">
        <v>102</v>
      </c>
      <c r="E165" s="13" t="s">
        <v>114</v>
      </c>
      <c r="F165" s="13" t="s">
        <v>675</v>
      </c>
      <c r="G165" s="224" t="s">
        <v>14</v>
      </c>
      <c r="H165" s="405">
        <v>0.51530000000000009</v>
      </c>
      <c r="I165" s="405">
        <v>0.25606666666666672</v>
      </c>
      <c r="J165" s="405">
        <v>0.25923333333333337</v>
      </c>
      <c r="K165" s="208">
        <v>0.4969273562326153</v>
      </c>
      <c r="L165" s="125" t="s">
        <v>517</v>
      </c>
      <c r="M165" s="125" t="s">
        <v>514</v>
      </c>
      <c r="N165" s="125">
        <v>12</v>
      </c>
      <c r="O165" t="s">
        <v>114</v>
      </c>
      <c r="P165" t="s">
        <v>2124</v>
      </c>
    </row>
    <row r="166" spans="1:16" x14ac:dyDescent="0.3">
      <c r="A166" t="s">
        <v>1172</v>
      </c>
      <c r="B166">
        <v>0</v>
      </c>
      <c r="C166" s="125">
        <v>16</v>
      </c>
      <c r="D166" s="13" t="s">
        <v>256</v>
      </c>
      <c r="E166" s="13" t="s">
        <v>8</v>
      </c>
      <c r="F166" s="13" t="s">
        <v>837</v>
      </c>
      <c r="G166" s="224" t="s">
        <v>8</v>
      </c>
      <c r="H166" s="405">
        <v>0.17508661254459901</v>
      </c>
      <c r="I166" s="405">
        <v>0</v>
      </c>
      <c r="J166" s="405">
        <v>0.17508661254459901</v>
      </c>
      <c r="K166" s="208">
        <v>0</v>
      </c>
      <c r="L166" s="125" t="s">
        <v>516</v>
      </c>
      <c r="M166" s="125" t="s">
        <v>1038</v>
      </c>
      <c r="N166" s="125">
        <v>0</v>
      </c>
      <c r="O166" t="s">
        <v>510</v>
      </c>
      <c r="P166" t="s">
        <v>2123</v>
      </c>
    </row>
    <row r="167" spans="1:16" x14ac:dyDescent="0.3">
      <c r="A167" t="s">
        <v>1050</v>
      </c>
      <c r="B167">
        <v>332010</v>
      </c>
      <c r="C167" s="125">
        <v>417</v>
      </c>
      <c r="D167" s="13" t="s">
        <v>79</v>
      </c>
      <c r="E167" s="13" t="s">
        <v>225</v>
      </c>
      <c r="F167" s="13" t="s">
        <v>797</v>
      </c>
      <c r="G167" s="224" t="s">
        <v>13</v>
      </c>
      <c r="H167" s="405">
        <v>0.49200833333333333</v>
      </c>
      <c r="I167" s="405">
        <v>0.11181666666666668</v>
      </c>
      <c r="J167" s="405">
        <v>0.38019166666666665</v>
      </c>
      <c r="K167" s="208">
        <v>0.22726579834352401</v>
      </c>
      <c r="L167" s="125" t="s">
        <v>517</v>
      </c>
      <c r="M167" s="125" t="s">
        <v>514</v>
      </c>
      <c r="N167" s="125">
        <v>12</v>
      </c>
      <c r="O167" t="s">
        <v>225</v>
      </c>
      <c r="P167" t="s">
        <v>2124</v>
      </c>
    </row>
    <row r="168" spans="1:16" x14ac:dyDescent="0.3">
      <c r="A168" t="s">
        <v>1051</v>
      </c>
      <c r="B168">
        <v>331120</v>
      </c>
      <c r="C168" s="125">
        <v>2</v>
      </c>
      <c r="D168" s="13" t="s">
        <v>79</v>
      </c>
      <c r="E168" s="13" t="s">
        <v>88</v>
      </c>
      <c r="F168" s="13" t="s">
        <v>1244</v>
      </c>
      <c r="G168" s="224" t="s">
        <v>13</v>
      </c>
      <c r="H168" s="405">
        <v>0.29429999999999995</v>
      </c>
      <c r="I168" s="405">
        <v>1.2533333333333285E-2</v>
      </c>
      <c r="J168" s="405">
        <v>0.28176666666666667</v>
      </c>
      <c r="K168" s="208">
        <v>4.2586929437082185E-2</v>
      </c>
      <c r="L168" s="125" t="s">
        <v>517</v>
      </c>
      <c r="M168" s="125" t="s">
        <v>514</v>
      </c>
      <c r="N168" s="125">
        <v>12</v>
      </c>
      <c r="O168" t="s">
        <v>1052</v>
      </c>
      <c r="P168" t="s">
        <v>2124</v>
      </c>
    </row>
    <row r="169" spans="1:16" x14ac:dyDescent="0.3">
      <c r="A169" t="s">
        <v>1053</v>
      </c>
      <c r="B169">
        <v>331130</v>
      </c>
      <c r="C169" s="125">
        <v>2</v>
      </c>
      <c r="D169" s="13" t="s">
        <v>79</v>
      </c>
      <c r="E169" s="13" t="s">
        <v>89</v>
      </c>
      <c r="F169" s="13" t="s">
        <v>599</v>
      </c>
      <c r="G169" s="224" t="s">
        <v>14</v>
      </c>
      <c r="H169" s="405">
        <v>0.78339999999999999</v>
      </c>
      <c r="I169" s="405">
        <v>0.42210000000000003</v>
      </c>
      <c r="J169" s="405">
        <v>0.36129999999999995</v>
      </c>
      <c r="K169" s="208">
        <v>0.53880520806739862</v>
      </c>
      <c r="L169" s="125" t="s">
        <v>517</v>
      </c>
      <c r="M169" s="125" t="s">
        <v>514</v>
      </c>
      <c r="N169" s="125">
        <v>12</v>
      </c>
      <c r="O169" t="s">
        <v>89</v>
      </c>
      <c r="P169" t="s">
        <v>2124</v>
      </c>
    </row>
    <row r="170" spans="1:16" x14ac:dyDescent="0.3">
      <c r="A170" t="s">
        <v>1054</v>
      </c>
      <c r="B170">
        <v>331140</v>
      </c>
      <c r="C170" s="125">
        <v>2</v>
      </c>
      <c r="D170" s="13" t="s">
        <v>79</v>
      </c>
      <c r="E170" s="13" t="s">
        <v>90</v>
      </c>
      <c r="F170" s="13" t="s">
        <v>563</v>
      </c>
      <c r="G170" s="224" t="s">
        <v>13</v>
      </c>
      <c r="H170" s="405">
        <v>0.29380833333333328</v>
      </c>
      <c r="I170" s="405">
        <v>9.4416666666665705E-3</v>
      </c>
      <c r="J170" s="405">
        <v>0.28436666666666671</v>
      </c>
      <c r="K170" s="208">
        <v>3.2135462461354868E-2</v>
      </c>
      <c r="L170" s="125" t="s">
        <v>517</v>
      </c>
      <c r="M170" s="125" t="s">
        <v>514</v>
      </c>
      <c r="N170" s="125">
        <v>12</v>
      </c>
      <c r="O170" t="s">
        <v>90</v>
      </c>
      <c r="P170" t="s">
        <v>2124</v>
      </c>
    </row>
    <row r="171" spans="1:16" x14ac:dyDescent="0.3">
      <c r="A171" t="s">
        <v>1083</v>
      </c>
      <c r="B171">
        <v>331350</v>
      </c>
      <c r="C171" s="125">
        <v>169</v>
      </c>
      <c r="D171" s="13" t="s">
        <v>102</v>
      </c>
      <c r="E171" s="13" t="s">
        <v>115</v>
      </c>
      <c r="F171" s="13" t="s">
        <v>677</v>
      </c>
      <c r="G171" s="224" t="s">
        <v>14</v>
      </c>
      <c r="H171" s="405">
        <v>0.51103333333333334</v>
      </c>
      <c r="I171" s="405">
        <v>0.25261666666666666</v>
      </c>
      <c r="J171" s="405">
        <v>0.25841666666666668</v>
      </c>
      <c r="K171" s="208">
        <v>0.49432522340356139</v>
      </c>
      <c r="L171" s="125" t="s">
        <v>517</v>
      </c>
      <c r="M171" s="125" t="s">
        <v>514</v>
      </c>
      <c r="N171" s="125">
        <v>12</v>
      </c>
      <c r="O171" t="s">
        <v>115</v>
      </c>
      <c r="P171" t="s">
        <v>2124</v>
      </c>
    </row>
    <row r="172" spans="1:16" x14ac:dyDescent="0.3">
      <c r="A172" t="s">
        <v>1165</v>
      </c>
      <c r="B172">
        <v>332670</v>
      </c>
      <c r="C172" s="125">
        <v>240</v>
      </c>
      <c r="D172" s="13" t="s">
        <v>239</v>
      </c>
      <c r="E172" s="13" t="s">
        <v>242</v>
      </c>
      <c r="F172" s="13" t="s">
        <v>818</v>
      </c>
      <c r="G172" s="224" t="s">
        <v>13</v>
      </c>
      <c r="H172" s="405">
        <v>0.62539166666666668</v>
      </c>
      <c r="I172" s="405">
        <v>0.33495833333333336</v>
      </c>
      <c r="J172" s="405">
        <v>0.29043333333333332</v>
      </c>
      <c r="K172" s="208">
        <v>0.53559769211294261</v>
      </c>
      <c r="L172" s="125" t="s">
        <v>517</v>
      </c>
      <c r="M172" s="125" t="s">
        <v>514</v>
      </c>
      <c r="N172" s="125">
        <v>12</v>
      </c>
      <c r="O172" t="s">
        <v>242</v>
      </c>
      <c r="P172" t="s">
        <v>2124</v>
      </c>
    </row>
    <row r="173" spans="1:16" x14ac:dyDescent="0.3">
      <c r="A173" t="s">
        <v>1084</v>
      </c>
      <c r="B173">
        <v>331360</v>
      </c>
      <c r="C173" s="125">
        <v>169</v>
      </c>
      <c r="D173" s="13" t="s">
        <v>102</v>
      </c>
      <c r="E173" s="13" t="s">
        <v>116</v>
      </c>
      <c r="F173" s="13" t="s">
        <v>619</v>
      </c>
      <c r="G173" s="224" t="s">
        <v>9</v>
      </c>
      <c r="H173" s="405">
        <v>0.4981666666666667</v>
      </c>
      <c r="I173" s="405">
        <v>0.23295833333333343</v>
      </c>
      <c r="J173" s="405">
        <v>0.26520833333333327</v>
      </c>
      <c r="K173" s="208">
        <v>0.46763131482101056</v>
      </c>
      <c r="L173" s="125" t="s">
        <v>517</v>
      </c>
      <c r="M173" s="125" t="s">
        <v>514</v>
      </c>
      <c r="N173" s="125">
        <v>12</v>
      </c>
      <c r="O173" t="s">
        <v>116</v>
      </c>
      <c r="P173" t="s">
        <v>2124</v>
      </c>
    </row>
    <row r="174" spans="1:16" x14ac:dyDescent="0.3">
      <c r="A174" t="s">
        <v>1160</v>
      </c>
      <c r="B174">
        <v>332030</v>
      </c>
      <c r="C174" s="125">
        <v>332</v>
      </c>
      <c r="D174" s="13" t="s">
        <v>233</v>
      </c>
      <c r="E174" s="13" t="s">
        <v>234</v>
      </c>
      <c r="F174" s="13" t="s">
        <v>809</v>
      </c>
      <c r="G174" s="224" t="s">
        <v>14</v>
      </c>
      <c r="H174" s="405">
        <v>0.71</v>
      </c>
      <c r="I174" s="405">
        <v>0.49053333333333327</v>
      </c>
      <c r="J174" s="405">
        <v>0.21946666666666667</v>
      </c>
      <c r="K174" s="208">
        <v>0.6908920187793427</v>
      </c>
      <c r="L174" s="125" t="s">
        <v>517</v>
      </c>
      <c r="M174" s="125" t="s">
        <v>514</v>
      </c>
      <c r="N174" s="125">
        <v>12</v>
      </c>
      <c r="O174" t="s">
        <v>234</v>
      </c>
      <c r="P174" t="s">
        <v>2124</v>
      </c>
    </row>
    <row r="175" spans="1:16" x14ac:dyDescent="0.3">
      <c r="A175" t="s">
        <v>1085</v>
      </c>
      <c r="B175">
        <v>331370</v>
      </c>
      <c r="C175" s="125">
        <v>169</v>
      </c>
      <c r="D175" s="13" t="s">
        <v>102</v>
      </c>
      <c r="E175" s="13" t="s">
        <v>117</v>
      </c>
      <c r="F175" s="13" t="s">
        <v>679</v>
      </c>
      <c r="G175" s="224" t="s">
        <v>14</v>
      </c>
      <c r="H175" s="405">
        <v>0.5135333333333334</v>
      </c>
      <c r="I175" s="405">
        <v>0.25497500000000012</v>
      </c>
      <c r="J175" s="405">
        <v>0.25855833333333328</v>
      </c>
      <c r="K175" s="208">
        <v>0.49651109957159567</v>
      </c>
      <c r="L175" s="125" t="s">
        <v>517</v>
      </c>
      <c r="M175" s="125" t="s">
        <v>514</v>
      </c>
      <c r="N175" s="125">
        <v>12</v>
      </c>
      <c r="O175" t="s">
        <v>117</v>
      </c>
      <c r="P175" t="s">
        <v>2124</v>
      </c>
    </row>
    <row r="176" spans="1:16" x14ac:dyDescent="0.3">
      <c r="A176" t="s">
        <v>1055</v>
      </c>
      <c r="B176">
        <v>331150</v>
      </c>
      <c r="C176" s="125">
        <v>2</v>
      </c>
      <c r="D176" s="13" t="s">
        <v>79</v>
      </c>
      <c r="E176" s="13" t="s">
        <v>91</v>
      </c>
      <c r="F176" s="13" t="s">
        <v>563</v>
      </c>
      <c r="G176" s="224" t="s">
        <v>13</v>
      </c>
      <c r="H176" s="405">
        <v>0.29379999999999995</v>
      </c>
      <c r="I176" s="405">
        <v>9.5166666666666178E-3</v>
      </c>
      <c r="J176" s="405">
        <v>0.28428333333333333</v>
      </c>
      <c r="K176" s="208">
        <v>3.2391649648286655E-2</v>
      </c>
      <c r="L176" s="125" t="s">
        <v>517</v>
      </c>
      <c r="M176" s="125" t="s">
        <v>514</v>
      </c>
      <c r="N176" s="125">
        <v>12</v>
      </c>
      <c r="O176" t="s">
        <v>91</v>
      </c>
      <c r="P176" t="s">
        <v>2124</v>
      </c>
    </row>
    <row r="177" spans="1:16" x14ac:dyDescent="0.3">
      <c r="A177" t="s">
        <v>1182</v>
      </c>
      <c r="B177">
        <v>0</v>
      </c>
      <c r="C177" s="125">
        <v>18</v>
      </c>
      <c r="D177" s="13" t="s">
        <v>870</v>
      </c>
      <c r="E177" s="13" t="s">
        <v>507</v>
      </c>
      <c r="F177" s="13" t="s">
        <v>561</v>
      </c>
      <c r="G177" s="224" t="s">
        <v>12</v>
      </c>
      <c r="H177" s="405">
        <v>0.21408406483431666</v>
      </c>
      <c r="I177" s="405">
        <v>0</v>
      </c>
      <c r="J177" s="405">
        <v>0.21408406483431666</v>
      </c>
      <c r="K177" s="208">
        <v>0</v>
      </c>
      <c r="L177" s="125" t="s">
        <v>516</v>
      </c>
      <c r="M177" s="125" t="s">
        <v>1038</v>
      </c>
      <c r="N177" s="125">
        <v>0</v>
      </c>
      <c r="O177" t="s">
        <v>508</v>
      </c>
      <c r="P177" t="s">
        <v>2123</v>
      </c>
    </row>
    <row r="178" spans="1:16" x14ac:dyDescent="0.3">
      <c r="A178" t="s">
        <v>1161</v>
      </c>
      <c r="B178">
        <v>332040</v>
      </c>
      <c r="C178" s="125">
        <v>681</v>
      </c>
      <c r="D178" s="13" t="s">
        <v>235</v>
      </c>
      <c r="E178" s="13" t="s">
        <v>236</v>
      </c>
      <c r="F178" s="13" t="s">
        <v>811</v>
      </c>
      <c r="G178" s="224" t="s">
        <v>6</v>
      </c>
      <c r="H178" s="405">
        <v>0.91733333333333367</v>
      </c>
      <c r="I178" s="405">
        <v>0.67338333333333367</v>
      </c>
      <c r="J178" s="405">
        <v>0.24394999999999997</v>
      </c>
      <c r="K178" s="208">
        <v>0.73406613372093032</v>
      </c>
      <c r="L178" s="125" t="s">
        <v>517</v>
      </c>
      <c r="M178" s="125" t="s">
        <v>514</v>
      </c>
      <c r="N178" s="125">
        <v>12</v>
      </c>
      <c r="O178" t="s">
        <v>236</v>
      </c>
      <c r="P178" t="s">
        <v>2124</v>
      </c>
    </row>
    <row r="179" spans="1:16" x14ac:dyDescent="0.3">
      <c r="A179" t="s">
        <v>1162</v>
      </c>
      <c r="B179">
        <v>332050</v>
      </c>
      <c r="C179" s="125">
        <v>280</v>
      </c>
      <c r="D179" s="13" t="s">
        <v>237</v>
      </c>
      <c r="E179" s="13" t="s">
        <v>513</v>
      </c>
      <c r="F179" s="13" t="s">
        <v>813</v>
      </c>
      <c r="G179" s="224" t="s">
        <v>6</v>
      </c>
      <c r="H179" s="405">
        <v>0.64133333333333342</v>
      </c>
      <c r="I179" s="405">
        <v>0.36320000000000002</v>
      </c>
      <c r="J179" s="405">
        <v>0.2781333333333334</v>
      </c>
      <c r="K179" s="208">
        <v>0.56632016632016624</v>
      </c>
      <c r="L179" s="125" t="s">
        <v>517</v>
      </c>
      <c r="M179" s="125" t="s">
        <v>514</v>
      </c>
      <c r="N179" s="125">
        <v>12</v>
      </c>
      <c r="O179" t="s">
        <v>814</v>
      </c>
      <c r="P179" t="s">
        <v>2124</v>
      </c>
    </row>
    <row r="180" spans="1:16" x14ac:dyDescent="0.3">
      <c r="A180" t="s">
        <v>1166</v>
      </c>
      <c r="B180">
        <v>332680</v>
      </c>
      <c r="C180" s="125">
        <v>240</v>
      </c>
      <c r="D180" s="13" t="s">
        <v>239</v>
      </c>
      <c r="E180" s="13" t="s">
        <v>243</v>
      </c>
      <c r="F180" s="13" t="s">
        <v>820</v>
      </c>
      <c r="G180" s="224" t="s">
        <v>13</v>
      </c>
      <c r="H180" s="405">
        <v>0.62539166666666668</v>
      </c>
      <c r="I180" s="405">
        <v>0.33495833333333336</v>
      </c>
      <c r="J180" s="405">
        <v>0.29043333333333332</v>
      </c>
      <c r="K180" s="208">
        <v>0.53559769211294261</v>
      </c>
      <c r="L180" s="125" t="s">
        <v>517</v>
      </c>
      <c r="M180" s="125" t="s">
        <v>514</v>
      </c>
      <c r="N180" s="125">
        <v>12</v>
      </c>
      <c r="O180" t="s">
        <v>243</v>
      </c>
      <c r="P180" t="s">
        <v>2124</v>
      </c>
    </row>
    <row r="181" spans="1:16" x14ac:dyDescent="0.3">
      <c r="A181" t="s">
        <v>1199</v>
      </c>
      <c r="B181">
        <v>332370</v>
      </c>
      <c r="C181" s="125">
        <v>254</v>
      </c>
      <c r="D181" s="13" t="s">
        <v>302</v>
      </c>
      <c r="E181" s="13" t="s">
        <v>305</v>
      </c>
      <c r="F181" s="13" t="s">
        <v>908</v>
      </c>
      <c r="G181" s="224" t="s">
        <v>10</v>
      </c>
      <c r="H181" s="405">
        <v>0.14999999999999997</v>
      </c>
      <c r="I181" s="405">
        <v>0</v>
      </c>
      <c r="J181" s="405">
        <v>0.14999999999999997</v>
      </c>
      <c r="K181" s="208">
        <v>0</v>
      </c>
      <c r="L181" s="125" t="s">
        <v>517</v>
      </c>
      <c r="M181" s="125" t="s">
        <v>514</v>
      </c>
      <c r="N181" s="125">
        <v>12</v>
      </c>
      <c r="O181" t="s">
        <v>305</v>
      </c>
      <c r="P181" t="s">
        <v>2124</v>
      </c>
    </row>
    <row r="182" spans="1:16" x14ac:dyDescent="0.3">
      <c r="A182" t="s">
        <v>1086</v>
      </c>
      <c r="B182">
        <v>331720</v>
      </c>
      <c r="C182" s="125">
        <v>169</v>
      </c>
      <c r="D182" s="13" t="s">
        <v>102</v>
      </c>
      <c r="E182" s="13" t="s">
        <v>394</v>
      </c>
      <c r="F182" s="13" t="s">
        <v>665</v>
      </c>
      <c r="G182" s="224" t="s">
        <v>9</v>
      </c>
      <c r="H182" s="405">
        <v>0.51345833333333324</v>
      </c>
      <c r="I182" s="405">
        <v>0.25509999999999983</v>
      </c>
      <c r="J182" s="405">
        <v>0.25835833333333341</v>
      </c>
      <c r="K182" s="208">
        <v>0.49682707133003301</v>
      </c>
      <c r="L182" s="125" t="s">
        <v>517</v>
      </c>
      <c r="M182" s="125" t="s">
        <v>514</v>
      </c>
      <c r="N182" s="125">
        <v>12</v>
      </c>
      <c r="O182" t="s">
        <v>394</v>
      </c>
      <c r="P182" t="s">
        <v>2124</v>
      </c>
    </row>
    <row r="183" spans="1:16" x14ac:dyDescent="0.3">
      <c r="A183" t="s">
        <v>1087</v>
      </c>
      <c r="B183">
        <v>331380</v>
      </c>
      <c r="C183" s="125">
        <v>169</v>
      </c>
      <c r="D183" s="13" t="s">
        <v>102</v>
      </c>
      <c r="E183" s="13" t="s">
        <v>118</v>
      </c>
      <c r="F183" s="13" t="s">
        <v>681</v>
      </c>
      <c r="G183" s="224" t="s">
        <v>14</v>
      </c>
      <c r="H183" s="405">
        <v>0.53939999999999999</v>
      </c>
      <c r="I183" s="405">
        <v>0.27975</v>
      </c>
      <c r="J183" s="405">
        <v>0.25964999999999999</v>
      </c>
      <c r="K183" s="208">
        <v>0.51863181312569517</v>
      </c>
      <c r="L183" s="125" t="s">
        <v>517</v>
      </c>
      <c r="M183" s="125" t="s">
        <v>514</v>
      </c>
      <c r="N183" s="125">
        <v>12</v>
      </c>
      <c r="O183" t="s">
        <v>118</v>
      </c>
      <c r="P183" t="s">
        <v>2124</v>
      </c>
    </row>
    <row r="184" spans="1:16" x14ac:dyDescent="0.3">
      <c r="A184" t="s">
        <v>1127</v>
      </c>
      <c r="B184">
        <v>331740</v>
      </c>
      <c r="C184" s="125">
        <v>683</v>
      </c>
      <c r="D184" s="13" t="s">
        <v>153</v>
      </c>
      <c r="E184" s="13" t="s">
        <v>154</v>
      </c>
      <c r="F184" s="13" t="s">
        <v>701</v>
      </c>
      <c r="G184" s="224" t="s">
        <v>8</v>
      </c>
      <c r="H184" s="405">
        <v>0.70000000000000007</v>
      </c>
      <c r="I184" s="405">
        <v>0.38429999999999997</v>
      </c>
      <c r="J184" s="405">
        <v>0.31570000000000009</v>
      </c>
      <c r="K184" s="208">
        <v>0.54899999999999993</v>
      </c>
      <c r="L184" s="125" t="s">
        <v>517</v>
      </c>
      <c r="M184" s="125" t="s">
        <v>514</v>
      </c>
      <c r="N184" s="125">
        <v>12</v>
      </c>
      <c r="O184" t="s">
        <v>154</v>
      </c>
      <c r="P184" t="s">
        <v>2124</v>
      </c>
    </row>
    <row r="185" spans="1:16" x14ac:dyDescent="0.3">
      <c r="A185" t="s">
        <v>1088</v>
      </c>
      <c r="B185">
        <v>331390</v>
      </c>
      <c r="C185" s="125">
        <v>169</v>
      </c>
      <c r="D185" s="13" t="s">
        <v>102</v>
      </c>
      <c r="E185" s="13" t="s">
        <v>119</v>
      </c>
      <c r="F185" s="13" t="s">
        <v>621</v>
      </c>
      <c r="G185" s="224" t="s">
        <v>9</v>
      </c>
      <c r="H185" s="405">
        <v>0.51470000000000016</v>
      </c>
      <c r="I185" s="405">
        <v>0.2482916666666668</v>
      </c>
      <c r="J185" s="405">
        <v>0.26640833333333336</v>
      </c>
      <c r="K185" s="208">
        <v>0.48240075124668103</v>
      </c>
      <c r="L185" s="125" t="s">
        <v>517</v>
      </c>
      <c r="M185" s="125" t="s">
        <v>514</v>
      </c>
      <c r="N185" s="125">
        <v>12</v>
      </c>
      <c r="O185" t="s">
        <v>119</v>
      </c>
      <c r="P185" t="s">
        <v>2124</v>
      </c>
    </row>
    <row r="186" spans="1:16" x14ac:dyDescent="0.3">
      <c r="A186" t="s">
        <v>1089</v>
      </c>
      <c r="B186">
        <v>331400</v>
      </c>
      <c r="C186" s="125">
        <v>169</v>
      </c>
      <c r="D186" s="13" t="s">
        <v>102</v>
      </c>
      <c r="E186" s="13" t="s">
        <v>120</v>
      </c>
      <c r="F186" s="13" t="s">
        <v>623</v>
      </c>
      <c r="G186" s="224" t="s">
        <v>11</v>
      </c>
      <c r="H186" s="405">
        <v>0.52860833333333335</v>
      </c>
      <c r="I186" s="405">
        <v>0.26960833333333334</v>
      </c>
      <c r="J186" s="405">
        <v>0.25900000000000001</v>
      </c>
      <c r="K186" s="208">
        <v>0.51003420932322296</v>
      </c>
      <c r="L186" s="125" t="s">
        <v>517</v>
      </c>
      <c r="M186" s="125" t="s">
        <v>514</v>
      </c>
      <c r="N186" s="125">
        <v>12</v>
      </c>
      <c r="O186" t="s">
        <v>120</v>
      </c>
      <c r="P186" t="s">
        <v>2124</v>
      </c>
    </row>
    <row r="187" spans="1:16" x14ac:dyDescent="0.3">
      <c r="A187" t="s">
        <v>1238</v>
      </c>
      <c r="B187">
        <v>332070</v>
      </c>
      <c r="C187" s="125">
        <v>289</v>
      </c>
      <c r="D187" s="13" t="s">
        <v>252</v>
      </c>
      <c r="E187" s="13" t="s">
        <v>253</v>
      </c>
      <c r="F187" s="13" t="s">
        <v>832</v>
      </c>
      <c r="G187" s="224" t="s">
        <v>4</v>
      </c>
      <c r="H187" s="405"/>
      <c r="I187" s="405"/>
      <c r="J187" s="405"/>
      <c r="K187" s="208"/>
      <c r="L187" s="125" t="s">
        <v>517</v>
      </c>
      <c r="O187" t="s">
        <v>253</v>
      </c>
      <c r="P187" t="s">
        <v>2126</v>
      </c>
    </row>
    <row r="188" spans="1:16" x14ac:dyDescent="0.3">
      <c r="A188" t="s">
        <v>1171</v>
      </c>
      <c r="B188">
        <v>332080</v>
      </c>
      <c r="C188" s="125">
        <v>446</v>
      </c>
      <c r="D188" s="13" t="s">
        <v>400</v>
      </c>
      <c r="E188" s="13" t="s">
        <v>401</v>
      </c>
      <c r="F188" s="13" t="s">
        <v>834</v>
      </c>
      <c r="G188" s="224" t="s">
        <v>9</v>
      </c>
      <c r="H188" s="405">
        <v>0.69020000000000004</v>
      </c>
      <c r="I188" s="405">
        <v>0.4859</v>
      </c>
      <c r="J188" s="405">
        <v>0.20430000000000001</v>
      </c>
      <c r="K188" s="208">
        <v>0.70399884091567655</v>
      </c>
      <c r="L188" s="125" t="s">
        <v>517</v>
      </c>
      <c r="M188" s="125" t="s">
        <v>514</v>
      </c>
      <c r="N188" s="125">
        <v>12</v>
      </c>
      <c r="O188" t="s">
        <v>401</v>
      </c>
      <c r="P188" t="s">
        <v>2124</v>
      </c>
    </row>
    <row r="189" spans="1:16" x14ac:dyDescent="0.3">
      <c r="A189" t="s">
        <v>1090</v>
      </c>
      <c r="B189">
        <v>331410</v>
      </c>
      <c r="C189" s="125">
        <v>169</v>
      </c>
      <c r="D189" s="13" t="s">
        <v>102</v>
      </c>
      <c r="E189" s="13" t="s">
        <v>121</v>
      </c>
      <c r="F189" s="13" t="s">
        <v>625</v>
      </c>
      <c r="G189" s="224" t="s">
        <v>11</v>
      </c>
      <c r="H189" s="405">
        <v>0.52264166666666667</v>
      </c>
      <c r="I189" s="405">
        <v>0.26405000000000006</v>
      </c>
      <c r="J189" s="405">
        <v>0.25859166666666661</v>
      </c>
      <c r="K189" s="208">
        <v>0.50522186966851101</v>
      </c>
      <c r="L189" s="125" t="s">
        <v>517</v>
      </c>
      <c r="M189" s="125" t="s">
        <v>514</v>
      </c>
      <c r="N189" s="125">
        <v>12</v>
      </c>
      <c r="O189" t="s">
        <v>121</v>
      </c>
      <c r="P189" t="s">
        <v>2124</v>
      </c>
    </row>
    <row r="190" spans="1:16" x14ac:dyDescent="0.3">
      <c r="A190" t="s">
        <v>1056</v>
      </c>
      <c r="B190">
        <v>331155</v>
      </c>
      <c r="C190" s="125">
        <v>2</v>
      </c>
      <c r="D190" s="13" t="s">
        <v>79</v>
      </c>
      <c r="E190" s="13" t="s">
        <v>97</v>
      </c>
      <c r="F190" s="13" t="s">
        <v>563</v>
      </c>
      <c r="G190" s="224" t="s">
        <v>13</v>
      </c>
      <c r="H190" s="405">
        <v>0.29379999999999989</v>
      </c>
      <c r="I190" s="405">
        <v>9.4416666666665705E-3</v>
      </c>
      <c r="J190" s="405">
        <v>0.28435833333333332</v>
      </c>
      <c r="K190" s="208">
        <v>3.2136373950532926E-2</v>
      </c>
      <c r="L190" s="125" t="s">
        <v>517</v>
      </c>
      <c r="M190" s="125" t="s">
        <v>514</v>
      </c>
      <c r="N190" s="125">
        <v>12</v>
      </c>
      <c r="O190" t="s">
        <v>97</v>
      </c>
      <c r="P190" t="s">
        <v>2124</v>
      </c>
    </row>
    <row r="191" spans="1:16" x14ac:dyDescent="0.3">
      <c r="A191" t="s">
        <v>1167</v>
      </c>
      <c r="B191">
        <v>332700</v>
      </c>
      <c r="C191" s="125">
        <v>240</v>
      </c>
      <c r="D191" s="13" t="s">
        <v>239</v>
      </c>
      <c r="E191" s="13" t="s">
        <v>399</v>
      </c>
      <c r="F191" s="13" t="s">
        <v>1244</v>
      </c>
      <c r="G191" s="224" t="s">
        <v>13</v>
      </c>
      <c r="H191" s="405">
        <v>0.62539166666666668</v>
      </c>
      <c r="I191" s="405">
        <v>0.33495833333333336</v>
      </c>
      <c r="J191" s="405">
        <v>0.29043333333333332</v>
      </c>
      <c r="K191" s="208">
        <v>0.53559769211294261</v>
      </c>
      <c r="L191" s="125" t="s">
        <v>517</v>
      </c>
      <c r="M191" s="125" t="s">
        <v>514</v>
      </c>
      <c r="N191" s="125">
        <v>12</v>
      </c>
      <c r="O191" t="s">
        <v>399</v>
      </c>
      <c r="P191" t="s">
        <v>2124</v>
      </c>
    </row>
    <row r="192" spans="1:16" x14ac:dyDescent="0.3">
      <c r="A192" t="s">
        <v>1091</v>
      </c>
      <c r="B192">
        <v>332090</v>
      </c>
      <c r="C192" s="125">
        <v>407</v>
      </c>
      <c r="D192" s="13" t="s">
        <v>254</v>
      </c>
      <c r="E192" s="13" t="s">
        <v>255</v>
      </c>
      <c r="F192" s="13" t="s">
        <v>656</v>
      </c>
      <c r="G192" s="224" t="s">
        <v>11</v>
      </c>
      <c r="H192" s="405">
        <v>0.77091666666666658</v>
      </c>
      <c r="I192" s="405">
        <v>0.49826666666666664</v>
      </c>
      <c r="J192" s="405">
        <v>0.27264999999999995</v>
      </c>
      <c r="K192" s="208">
        <v>0.64633012647281374</v>
      </c>
      <c r="L192" s="125" t="s">
        <v>517</v>
      </c>
      <c r="M192" s="125" t="s">
        <v>514</v>
      </c>
      <c r="N192" s="125">
        <v>12</v>
      </c>
      <c r="O192" t="s">
        <v>255</v>
      </c>
      <c r="P192" t="s">
        <v>2124</v>
      </c>
    </row>
    <row r="193" spans="1:16" x14ac:dyDescent="0.3">
      <c r="A193" t="s">
        <v>1173</v>
      </c>
      <c r="B193">
        <v>332100</v>
      </c>
      <c r="C193" s="125">
        <v>660</v>
      </c>
      <c r="D193" s="13" t="s">
        <v>257</v>
      </c>
      <c r="E193" s="13" t="s">
        <v>258</v>
      </c>
      <c r="F193" s="13" t="s">
        <v>852</v>
      </c>
      <c r="G193" s="224" t="s">
        <v>6</v>
      </c>
      <c r="H193" s="405">
        <v>0.90000000000000024</v>
      </c>
      <c r="I193" s="405">
        <v>0.49023333333333347</v>
      </c>
      <c r="J193" s="405">
        <v>0.40976666666666678</v>
      </c>
      <c r="K193" s="208">
        <v>0.54470370370370369</v>
      </c>
      <c r="L193" s="125" t="s">
        <v>517</v>
      </c>
      <c r="M193" s="125" t="s">
        <v>514</v>
      </c>
      <c r="N193" s="125">
        <v>12</v>
      </c>
      <c r="O193" t="s">
        <v>258</v>
      </c>
      <c r="P193" t="s">
        <v>2124</v>
      </c>
    </row>
    <row r="194" spans="1:16" x14ac:dyDescent="0.3">
      <c r="A194" t="s">
        <v>1194</v>
      </c>
      <c r="B194">
        <v>332110</v>
      </c>
      <c r="C194" s="125">
        <v>661</v>
      </c>
      <c r="D194" s="13" t="s">
        <v>296</v>
      </c>
      <c r="E194" s="13" t="s">
        <v>297</v>
      </c>
      <c r="F194" s="13" t="s">
        <v>898</v>
      </c>
      <c r="G194" s="224" t="s">
        <v>6</v>
      </c>
      <c r="H194" s="405">
        <v>0.5</v>
      </c>
      <c r="I194" s="405">
        <v>0.25530833333333336</v>
      </c>
      <c r="J194" s="405">
        <v>0.24469166666666667</v>
      </c>
      <c r="K194" s="208">
        <v>0.51061666666666672</v>
      </c>
      <c r="L194" s="125" t="s">
        <v>517</v>
      </c>
      <c r="M194" s="125" t="s">
        <v>514</v>
      </c>
      <c r="N194" s="125">
        <v>12</v>
      </c>
      <c r="O194" t="s">
        <v>297</v>
      </c>
      <c r="P194" t="s">
        <v>2124</v>
      </c>
    </row>
    <row r="195" spans="1:16" x14ac:dyDescent="0.3">
      <c r="A195" t="s">
        <v>1211</v>
      </c>
      <c r="B195">
        <v>332510</v>
      </c>
      <c r="C195" s="125">
        <v>395</v>
      </c>
      <c r="D195" s="13" t="s">
        <v>329</v>
      </c>
      <c r="E195" s="13" t="s">
        <v>330</v>
      </c>
      <c r="F195" s="13" t="s">
        <v>936</v>
      </c>
      <c r="G195" s="224" t="s">
        <v>9</v>
      </c>
      <c r="H195" s="405">
        <v>0.66000000000000025</v>
      </c>
      <c r="I195" s="405">
        <v>0.2939500000000001</v>
      </c>
      <c r="J195" s="405">
        <v>0.36605000000000015</v>
      </c>
      <c r="K195" s="208">
        <v>0.44537878787878787</v>
      </c>
      <c r="L195" s="125" t="s">
        <v>517</v>
      </c>
      <c r="M195" s="125" t="s">
        <v>514</v>
      </c>
      <c r="N195" s="125">
        <v>12</v>
      </c>
      <c r="O195" t="s">
        <v>330</v>
      </c>
      <c r="P195" t="s">
        <v>2124</v>
      </c>
    </row>
    <row r="196" spans="1:16" x14ac:dyDescent="0.3">
      <c r="A196" t="s">
        <v>1092</v>
      </c>
      <c r="B196">
        <v>332120</v>
      </c>
      <c r="C196" s="125">
        <v>285</v>
      </c>
      <c r="D196" s="13" t="s">
        <v>1256</v>
      </c>
      <c r="E196" s="13" t="s">
        <v>122</v>
      </c>
      <c r="F196" s="13" t="s">
        <v>627</v>
      </c>
      <c r="G196" s="224" t="s">
        <v>9</v>
      </c>
      <c r="H196" s="405">
        <v>0.52669166666666667</v>
      </c>
      <c r="I196" s="405">
        <v>0.26809166666666673</v>
      </c>
      <c r="J196" s="405">
        <v>0.25859999999999994</v>
      </c>
      <c r="K196" s="208">
        <v>0.50901064822872344</v>
      </c>
      <c r="L196" s="125" t="s">
        <v>517</v>
      </c>
      <c r="M196" s="125" t="s">
        <v>514</v>
      </c>
      <c r="N196" s="125">
        <v>12</v>
      </c>
      <c r="O196" t="s">
        <v>122</v>
      </c>
      <c r="P196" t="s">
        <v>2124</v>
      </c>
    </row>
    <row r="197" spans="1:16" x14ac:dyDescent="0.3">
      <c r="A197" t="s">
        <v>1174</v>
      </c>
      <c r="B197">
        <v>332130</v>
      </c>
      <c r="C197" s="125">
        <v>17</v>
      </c>
      <c r="D197" s="13" t="s">
        <v>259</v>
      </c>
      <c r="E197" s="13" t="s">
        <v>260</v>
      </c>
      <c r="F197" s="13" t="s">
        <v>854</v>
      </c>
      <c r="G197" s="224" t="s">
        <v>11</v>
      </c>
      <c r="H197" s="405">
        <v>0.36244999999999999</v>
      </c>
      <c r="I197" s="405">
        <v>0.13502499999999998</v>
      </c>
      <c r="J197" s="405">
        <v>0.22742500000000002</v>
      </c>
      <c r="K197" s="208">
        <v>0.37253414264036411</v>
      </c>
      <c r="L197" s="125" t="s">
        <v>517</v>
      </c>
      <c r="M197" s="125" t="s">
        <v>514</v>
      </c>
      <c r="N197" s="125">
        <v>12</v>
      </c>
      <c r="O197" t="s">
        <v>260</v>
      </c>
      <c r="P197" t="s">
        <v>2124</v>
      </c>
    </row>
  </sheetData>
  <sortState xmlns:xlrd2="http://schemas.microsoft.com/office/spreadsheetml/2017/richdata2" ref="A5:P197">
    <sortCondition ref="A5:A197"/>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workbookViewId="0">
      <selection activeCell="E10" sqref="E10"/>
    </sheetView>
  </sheetViews>
  <sheetFormatPr defaultColWidth="9.109375" defaultRowHeight="14.4" x14ac:dyDescent="0.3"/>
  <cols>
    <col min="1" max="1" width="16.109375" bestFit="1" customWidth="1"/>
    <col min="2" max="2" width="18.33203125" bestFit="1" customWidth="1"/>
    <col min="3" max="3" width="7" bestFit="1" customWidth="1"/>
    <col min="4" max="4" width="9.5546875" customWidth="1"/>
    <col min="5" max="5" width="93.44140625" bestFit="1" customWidth="1"/>
    <col min="6" max="6" width="68" bestFit="1" customWidth="1"/>
  </cols>
  <sheetData>
    <row r="1" spans="1:6" s="120" customFormat="1" ht="57.6" x14ac:dyDescent="0.3">
      <c r="A1" s="120" t="s">
        <v>1241</v>
      </c>
      <c r="B1" s="120" t="s">
        <v>54</v>
      </c>
      <c r="C1" s="120" t="s">
        <v>58</v>
      </c>
      <c r="D1" s="120" t="s">
        <v>536</v>
      </c>
      <c r="E1" s="120" t="s">
        <v>1032</v>
      </c>
      <c r="F1" s="120" t="s">
        <v>59</v>
      </c>
    </row>
    <row r="2" spans="1:6" x14ac:dyDescent="0.3">
      <c r="A2" t="s">
        <v>1040</v>
      </c>
      <c r="B2" t="s">
        <v>70</v>
      </c>
      <c r="C2" t="s">
        <v>1038</v>
      </c>
      <c r="D2">
        <v>12</v>
      </c>
      <c r="E2" t="s">
        <v>1041</v>
      </c>
    </row>
    <row r="3" spans="1:6" x14ac:dyDescent="0.3">
      <c r="A3" t="s">
        <v>1226</v>
      </c>
      <c r="B3" t="s">
        <v>972</v>
      </c>
      <c r="C3" t="s">
        <v>1038</v>
      </c>
      <c r="D3">
        <v>12</v>
      </c>
      <c r="E3" t="s">
        <v>972</v>
      </c>
    </row>
    <row r="4" spans="1:6" x14ac:dyDescent="0.3">
      <c r="A4" t="s">
        <v>1093</v>
      </c>
      <c r="B4" t="s">
        <v>123</v>
      </c>
      <c r="C4" t="s">
        <v>514</v>
      </c>
      <c r="D4">
        <v>12</v>
      </c>
      <c r="E4" t="s">
        <v>123</v>
      </c>
    </row>
    <row r="5" spans="1:6" x14ac:dyDescent="0.3">
      <c r="A5" t="s">
        <v>1175</v>
      </c>
      <c r="B5" t="s">
        <v>262</v>
      </c>
      <c r="C5" t="s">
        <v>514</v>
      </c>
      <c r="D5">
        <v>9</v>
      </c>
      <c r="E5" t="s">
        <v>262</v>
      </c>
    </row>
    <row r="6" spans="1:6" x14ac:dyDescent="0.3">
      <c r="A6" t="s">
        <v>1176</v>
      </c>
      <c r="B6" t="s">
        <v>264</v>
      </c>
      <c r="C6" t="s">
        <v>514</v>
      </c>
      <c r="D6">
        <v>12</v>
      </c>
      <c r="E6" t="s">
        <v>264</v>
      </c>
    </row>
    <row r="7" spans="1:6" x14ac:dyDescent="0.3">
      <c r="A7" t="s">
        <v>1177</v>
      </c>
      <c r="B7" t="s">
        <v>266</v>
      </c>
      <c r="C7" t="s">
        <v>514</v>
      </c>
      <c r="D7">
        <v>12</v>
      </c>
      <c r="E7" t="s">
        <v>266</v>
      </c>
    </row>
    <row r="8" spans="1:6" x14ac:dyDescent="0.3">
      <c r="A8" t="s">
        <v>1178</v>
      </c>
      <c r="B8" t="s">
        <v>268</v>
      </c>
      <c r="C8" t="s">
        <v>514</v>
      </c>
      <c r="D8">
        <v>12</v>
      </c>
      <c r="E8" t="s">
        <v>268</v>
      </c>
    </row>
    <row r="9" spans="1:6" x14ac:dyDescent="0.3">
      <c r="A9" t="s">
        <v>1179</v>
      </c>
      <c r="B9" t="s">
        <v>270</v>
      </c>
      <c r="C9" t="s">
        <v>514</v>
      </c>
      <c r="D9">
        <v>10</v>
      </c>
      <c r="E9" t="s">
        <v>270</v>
      </c>
    </row>
    <row r="10" spans="1:6" x14ac:dyDescent="0.3">
      <c r="A10" t="s">
        <v>1180</v>
      </c>
      <c r="B10" t="s">
        <v>403</v>
      </c>
      <c r="C10" t="s">
        <v>514</v>
      </c>
      <c r="D10">
        <v>7</v>
      </c>
      <c r="E10" t="s">
        <v>403</v>
      </c>
    </row>
    <row r="11" spans="1:6" x14ac:dyDescent="0.3">
      <c r="A11" t="s">
        <v>1094</v>
      </c>
      <c r="B11" t="s">
        <v>395</v>
      </c>
      <c r="C11" t="s">
        <v>514</v>
      </c>
      <c r="D11">
        <v>12</v>
      </c>
      <c r="E11" t="s">
        <v>395</v>
      </c>
    </row>
    <row r="12" spans="1:6" x14ac:dyDescent="0.3">
      <c r="A12" t="s">
        <v>1225</v>
      </c>
      <c r="B12" t="s">
        <v>361</v>
      </c>
      <c r="C12" t="s">
        <v>514</v>
      </c>
      <c r="D12">
        <v>12</v>
      </c>
      <c r="E12" t="s">
        <v>361</v>
      </c>
    </row>
    <row r="13" spans="1:6" x14ac:dyDescent="0.3">
      <c r="A13" t="s">
        <v>1181</v>
      </c>
      <c r="B13" t="s">
        <v>272</v>
      </c>
      <c r="C13" t="s">
        <v>514</v>
      </c>
      <c r="D13">
        <v>6</v>
      </c>
      <c r="E13" t="s">
        <v>272</v>
      </c>
    </row>
    <row r="14" spans="1:6" x14ac:dyDescent="0.3">
      <c r="A14" t="s">
        <v>1224</v>
      </c>
      <c r="B14" t="s">
        <v>357</v>
      </c>
      <c r="C14" t="s">
        <v>514</v>
      </c>
      <c r="D14">
        <v>12</v>
      </c>
      <c r="E14" t="s">
        <v>357</v>
      </c>
    </row>
    <row r="15" spans="1:6" x14ac:dyDescent="0.3">
      <c r="A15" t="s">
        <v>1095</v>
      </c>
      <c r="B15" t="s">
        <v>124</v>
      </c>
      <c r="C15" t="s">
        <v>514</v>
      </c>
      <c r="D15">
        <v>12</v>
      </c>
      <c r="E15" t="s">
        <v>124</v>
      </c>
    </row>
    <row r="16" spans="1:6" x14ac:dyDescent="0.3">
      <c r="A16" t="s">
        <v>1183</v>
      </c>
      <c r="B16" t="s">
        <v>274</v>
      </c>
      <c r="C16" t="s">
        <v>514</v>
      </c>
      <c r="D16">
        <v>12</v>
      </c>
      <c r="E16" t="s">
        <v>274</v>
      </c>
    </row>
    <row r="17" spans="1:6" x14ac:dyDescent="0.3">
      <c r="A17" t="s">
        <v>1096</v>
      </c>
      <c r="B17" t="s">
        <v>125</v>
      </c>
      <c r="C17" t="s">
        <v>514</v>
      </c>
      <c r="D17">
        <v>12</v>
      </c>
      <c r="E17" t="s">
        <v>125</v>
      </c>
    </row>
    <row r="18" spans="1:6" x14ac:dyDescent="0.3">
      <c r="A18" t="s">
        <v>1057</v>
      </c>
      <c r="B18" t="s">
        <v>392</v>
      </c>
      <c r="C18" t="s">
        <v>514</v>
      </c>
      <c r="D18">
        <v>12</v>
      </c>
      <c r="E18" t="s">
        <v>392</v>
      </c>
    </row>
    <row r="19" spans="1:6" x14ac:dyDescent="0.3">
      <c r="A19" t="s">
        <v>1097</v>
      </c>
      <c r="B19" t="s">
        <v>126</v>
      </c>
      <c r="C19" t="s">
        <v>514</v>
      </c>
      <c r="D19">
        <v>12</v>
      </c>
      <c r="E19" t="s">
        <v>126</v>
      </c>
      <c r="F19" t="s">
        <v>1243</v>
      </c>
    </row>
    <row r="20" spans="1:6" x14ac:dyDescent="0.3">
      <c r="A20" t="s">
        <v>1098</v>
      </c>
      <c r="B20" t="s">
        <v>127</v>
      </c>
      <c r="C20" t="s">
        <v>514</v>
      </c>
      <c r="D20">
        <v>12</v>
      </c>
      <c r="E20" t="s">
        <v>127</v>
      </c>
    </row>
    <row r="21" spans="1:6" x14ac:dyDescent="0.3">
      <c r="A21" t="s">
        <v>1189</v>
      </c>
      <c r="B21" t="s">
        <v>287</v>
      </c>
      <c r="C21" t="s">
        <v>514</v>
      </c>
      <c r="D21">
        <v>12</v>
      </c>
      <c r="E21" t="s">
        <v>890</v>
      </c>
    </row>
    <row r="22" spans="1:6" x14ac:dyDescent="0.3">
      <c r="A22" t="s">
        <v>1190</v>
      </c>
      <c r="B22" t="s">
        <v>289</v>
      </c>
      <c r="C22" t="s">
        <v>514</v>
      </c>
      <c r="D22">
        <v>12</v>
      </c>
      <c r="E22" t="s">
        <v>289</v>
      </c>
    </row>
    <row r="23" spans="1:6" x14ac:dyDescent="0.3">
      <c r="A23" t="s">
        <v>1191</v>
      </c>
      <c r="B23" t="s">
        <v>406</v>
      </c>
      <c r="C23" t="s">
        <v>514</v>
      </c>
      <c r="D23">
        <v>12</v>
      </c>
      <c r="E23" t="s">
        <v>406</v>
      </c>
    </row>
    <row r="24" spans="1:6" x14ac:dyDescent="0.3">
      <c r="A24" t="s">
        <v>1058</v>
      </c>
      <c r="B24" t="s">
        <v>92</v>
      </c>
      <c r="C24" t="s">
        <v>514</v>
      </c>
      <c r="D24">
        <v>12</v>
      </c>
      <c r="E24" t="s">
        <v>92</v>
      </c>
    </row>
    <row r="25" spans="1:6" x14ac:dyDescent="0.3">
      <c r="A25" t="s">
        <v>1033</v>
      </c>
      <c r="B25" t="s">
        <v>61</v>
      </c>
      <c r="C25" t="s">
        <v>514</v>
      </c>
      <c r="D25">
        <v>12</v>
      </c>
      <c r="E25" t="s">
        <v>61</v>
      </c>
    </row>
    <row r="26" spans="1:6" x14ac:dyDescent="0.3">
      <c r="A26" t="s">
        <v>1193</v>
      </c>
      <c r="B26" t="s">
        <v>295</v>
      </c>
      <c r="C26" t="s">
        <v>514</v>
      </c>
      <c r="D26">
        <v>12</v>
      </c>
      <c r="E26" t="s">
        <v>295</v>
      </c>
    </row>
    <row r="27" spans="1:6" x14ac:dyDescent="0.3">
      <c r="A27" t="s">
        <v>1099</v>
      </c>
      <c r="B27" t="s">
        <v>128</v>
      </c>
      <c r="C27" t="s">
        <v>514</v>
      </c>
      <c r="D27">
        <v>12</v>
      </c>
      <c r="E27" t="s">
        <v>128</v>
      </c>
    </row>
    <row r="28" spans="1:6" x14ac:dyDescent="0.3">
      <c r="A28" t="s">
        <v>1234</v>
      </c>
      <c r="B28" t="s">
        <v>409</v>
      </c>
      <c r="C28" t="s">
        <v>514</v>
      </c>
      <c r="D28">
        <v>11</v>
      </c>
      <c r="E28" t="s">
        <v>409</v>
      </c>
    </row>
    <row r="29" spans="1:6" x14ac:dyDescent="0.3">
      <c r="A29" t="s">
        <v>1100</v>
      </c>
      <c r="B29" t="s">
        <v>129</v>
      </c>
      <c r="C29" t="s">
        <v>514</v>
      </c>
      <c r="D29">
        <v>12</v>
      </c>
      <c r="E29" t="s">
        <v>129</v>
      </c>
    </row>
    <row r="30" spans="1:6" x14ac:dyDescent="0.3">
      <c r="A30" t="s">
        <v>1195</v>
      </c>
      <c r="B30" t="s">
        <v>299</v>
      </c>
      <c r="C30" t="s">
        <v>514</v>
      </c>
      <c r="D30">
        <v>11</v>
      </c>
      <c r="E30" t="s">
        <v>299</v>
      </c>
    </row>
    <row r="31" spans="1:6" x14ac:dyDescent="0.3">
      <c r="A31" t="s">
        <v>1231</v>
      </c>
      <c r="B31" t="s">
        <v>371</v>
      </c>
      <c r="C31" t="s">
        <v>514</v>
      </c>
      <c r="D31">
        <v>12</v>
      </c>
      <c r="E31" t="s">
        <v>371</v>
      </c>
    </row>
    <row r="32" spans="1:6" x14ac:dyDescent="0.3">
      <c r="A32" t="s">
        <v>1101</v>
      </c>
      <c r="B32" t="s">
        <v>130</v>
      </c>
      <c r="C32" t="s">
        <v>514</v>
      </c>
      <c r="D32">
        <v>12</v>
      </c>
      <c r="E32" t="s">
        <v>130</v>
      </c>
    </row>
    <row r="33" spans="1:6" x14ac:dyDescent="0.3">
      <c r="A33" t="s">
        <v>1196</v>
      </c>
      <c r="B33" t="s">
        <v>167</v>
      </c>
      <c r="C33" t="s">
        <v>514</v>
      </c>
      <c r="D33">
        <v>12</v>
      </c>
      <c r="E33" t="s">
        <v>167</v>
      </c>
    </row>
    <row r="34" spans="1:6" x14ac:dyDescent="0.3">
      <c r="A34" t="s">
        <v>1102</v>
      </c>
      <c r="B34" t="s">
        <v>131</v>
      </c>
      <c r="C34" t="s">
        <v>514</v>
      </c>
      <c r="D34">
        <v>12</v>
      </c>
      <c r="E34" t="s">
        <v>131</v>
      </c>
    </row>
    <row r="35" spans="1:6" x14ac:dyDescent="0.3">
      <c r="A35" t="s">
        <v>1059</v>
      </c>
      <c r="B35" t="s">
        <v>93</v>
      </c>
      <c r="C35" t="s">
        <v>514</v>
      </c>
      <c r="D35">
        <v>12</v>
      </c>
      <c r="E35" t="s">
        <v>581</v>
      </c>
    </row>
    <row r="36" spans="1:6" x14ac:dyDescent="0.3">
      <c r="A36" t="s">
        <v>1034</v>
      </c>
      <c r="B36" t="s">
        <v>63</v>
      </c>
      <c r="C36" t="s">
        <v>514</v>
      </c>
      <c r="D36">
        <v>12</v>
      </c>
      <c r="E36" t="s">
        <v>63</v>
      </c>
    </row>
    <row r="37" spans="1:6" x14ac:dyDescent="0.3">
      <c r="A37" t="s">
        <v>1200</v>
      </c>
      <c r="B37" t="s">
        <v>306</v>
      </c>
      <c r="C37" t="s">
        <v>514</v>
      </c>
      <c r="D37">
        <v>12</v>
      </c>
      <c r="E37" t="s">
        <v>306</v>
      </c>
    </row>
    <row r="38" spans="1:6" x14ac:dyDescent="0.3">
      <c r="A38" t="s">
        <v>1103</v>
      </c>
      <c r="B38" t="s">
        <v>132</v>
      </c>
      <c r="C38" t="s">
        <v>514</v>
      </c>
      <c r="D38">
        <v>12</v>
      </c>
      <c r="E38" t="s">
        <v>132</v>
      </c>
      <c r="F38" t="s">
        <v>1243</v>
      </c>
    </row>
    <row r="39" spans="1:6" x14ac:dyDescent="0.3">
      <c r="A39" t="s">
        <v>1204</v>
      </c>
      <c r="B39" t="s">
        <v>311</v>
      </c>
      <c r="C39" t="s">
        <v>514</v>
      </c>
      <c r="D39">
        <v>12</v>
      </c>
      <c r="E39" t="s">
        <v>311</v>
      </c>
    </row>
    <row r="40" spans="1:6" x14ac:dyDescent="0.3">
      <c r="A40" t="s">
        <v>1104</v>
      </c>
      <c r="B40" t="s">
        <v>133</v>
      </c>
      <c r="C40" t="s">
        <v>514</v>
      </c>
      <c r="D40">
        <v>12</v>
      </c>
      <c r="E40" t="s">
        <v>133</v>
      </c>
    </row>
    <row r="41" spans="1:6" x14ac:dyDescent="0.3">
      <c r="A41" t="s">
        <v>1105</v>
      </c>
      <c r="B41" t="s">
        <v>134</v>
      </c>
      <c r="C41" t="s">
        <v>514</v>
      </c>
      <c r="D41">
        <v>12</v>
      </c>
      <c r="E41" t="s">
        <v>134</v>
      </c>
      <c r="F41" t="s">
        <v>1243</v>
      </c>
    </row>
    <row r="42" spans="1:6" x14ac:dyDescent="0.3">
      <c r="A42" t="s">
        <v>1206</v>
      </c>
      <c r="B42" t="s">
        <v>315</v>
      </c>
      <c r="C42" t="s">
        <v>514</v>
      </c>
      <c r="D42">
        <v>12</v>
      </c>
      <c r="E42" t="s">
        <v>315</v>
      </c>
    </row>
    <row r="43" spans="1:6" x14ac:dyDescent="0.3">
      <c r="A43" t="s">
        <v>1207</v>
      </c>
      <c r="B43" t="s">
        <v>317</v>
      </c>
      <c r="C43" t="s">
        <v>514</v>
      </c>
      <c r="D43">
        <v>12</v>
      </c>
      <c r="E43" t="s">
        <v>317</v>
      </c>
    </row>
    <row r="44" spans="1:6" x14ac:dyDescent="0.3">
      <c r="A44" t="s">
        <v>1209</v>
      </c>
      <c r="B44" t="s">
        <v>324</v>
      </c>
      <c r="C44" t="s">
        <v>514</v>
      </c>
      <c r="D44">
        <v>12</v>
      </c>
      <c r="E44" t="s">
        <v>324</v>
      </c>
    </row>
    <row r="45" spans="1:6" x14ac:dyDescent="0.3">
      <c r="A45" t="s">
        <v>1035</v>
      </c>
      <c r="B45" t="s">
        <v>65</v>
      </c>
      <c r="C45" t="s">
        <v>514</v>
      </c>
      <c r="D45">
        <v>12</v>
      </c>
      <c r="E45" t="s">
        <v>65</v>
      </c>
    </row>
    <row r="46" spans="1:6" x14ac:dyDescent="0.3">
      <c r="A46" t="s">
        <v>1106</v>
      </c>
      <c r="B46" t="s">
        <v>135</v>
      </c>
      <c r="C46" t="s">
        <v>514</v>
      </c>
      <c r="D46">
        <v>12</v>
      </c>
      <c r="E46" t="s">
        <v>135</v>
      </c>
    </row>
    <row r="47" spans="1:6" x14ac:dyDescent="0.3">
      <c r="A47" t="s">
        <v>1107</v>
      </c>
      <c r="B47" t="s">
        <v>396</v>
      </c>
      <c r="C47" t="s">
        <v>514</v>
      </c>
      <c r="D47">
        <v>12</v>
      </c>
      <c r="E47" t="s">
        <v>396</v>
      </c>
      <c r="F47" t="s">
        <v>1243</v>
      </c>
    </row>
    <row r="48" spans="1:6" x14ac:dyDescent="0.3">
      <c r="A48" t="s">
        <v>1201</v>
      </c>
      <c r="B48" t="s">
        <v>307</v>
      </c>
      <c r="C48" t="s">
        <v>514</v>
      </c>
      <c r="D48">
        <v>12</v>
      </c>
      <c r="E48" t="s">
        <v>307</v>
      </c>
    </row>
    <row r="49" spans="1:5" x14ac:dyDescent="0.3">
      <c r="A49" t="s">
        <v>1202</v>
      </c>
      <c r="B49" t="s">
        <v>308</v>
      </c>
      <c r="C49" t="s">
        <v>514</v>
      </c>
      <c r="D49">
        <v>12</v>
      </c>
      <c r="E49" t="s">
        <v>308</v>
      </c>
    </row>
    <row r="50" spans="1:5" x14ac:dyDescent="0.3">
      <c r="A50" t="s">
        <v>1221</v>
      </c>
      <c r="B50" t="s">
        <v>351</v>
      </c>
      <c r="C50" t="s">
        <v>514</v>
      </c>
      <c r="D50">
        <v>12</v>
      </c>
      <c r="E50" t="s">
        <v>351</v>
      </c>
    </row>
    <row r="51" spans="1:5" x14ac:dyDescent="0.3">
      <c r="A51" t="s">
        <v>1210</v>
      </c>
      <c r="B51" t="s">
        <v>328</v>
      </c>
      <c r="C51" t="s">
        <v>514</v>
      </c>
      <c r="D51">
        <v>12</v>
      </c>
      <c r="E51" t="s">
        <v>328</v>
      </c>
    </row>
    <row r="52" spans="1:5" x14ac:dyDescent="0.3">
      <c r="A52" t="s">
        <v>1108</v>
      </c>
      <c r="B52" t="s">
        <v>136</v>
      </c>
      <c r="C52" t="s">
        <v>514</v>
      </c>
      <c r="D52">
        <v>12</v>
      </c>
      <c r="E52" t="s">
        <v>136</v>
      </c>
    </row>
    <row r="53" spans="1:5" x14ac:dyDescent="0.3">
      <c r="A53" t="s">
        <v>1212</v>
      </c>
      <c r="B53" t="s">
        <v>332</v>
      </c>
      <c r="C53" t="s">
        <v>514</v>
      </c>
      <c r="D53">
        <v>9</v>
      </c>
      <c r="E53" t="s">
        <v>332</v>
      </c>
    </row>
    <row r="54" spans="1:5" x14ac:dyDescent="0.3">
      <c r="A54" t="s">
        <v>1186</v>
      </c>
      <c r="B54" t="s">
        <v>283</v>
      </c>
      <c r="C54" t="s">
        <v>514</v>
      </c>
      <c r="D54">
        <v>12</v>
      </c>
      <c r="E54" t="s">
        <v>283</v>
      </c>
    </row>
    <row r="55" spans="1:5" x14ac:dyDescent="0.3">
      <c r="A55" t="s">
        <v>1036</v>
      </c>
      <c r="B55" t="s">
        <v>67</v>
      </c>
      <c r="C55" t="s">
        <v>514</v>
      </c>
      <c r="D55">
        <v>12</v>
      </c>
      <c r="E55" t="s">
        <v>67</v>
      </c>
    </row>
    <row r="56" spans="1:5" x14ac:dyDescent="0.3">
      <c r="A56" t="s">
        <v>1213</v>
      </c>
      <c r="B56" t="s">
        <v>334</v>
      </c>
      <c r="C56" t="s">
        <v>514</v>
      </c>
      <c r="D56">
        <v>11</v>
      </c>
      <c r="E56" t="s">
        <v>334</v>
      </c>
    </row>
    <row r="57" spans="1:5" x14ac:dyDescent="0.3">
      <c r="A57" t="s">
        <v>1109</v>
      </c>
      <c r="B57" t="s">
        <v>137</v>
      </c>
      <c r="C57" t="s">
        <v>514</v>
      </c>
      <c r="D57">
        <v>12</v>
      </c>
      <c r="E57" t="s">
        <v>137</v>
      </c>
    </row>
    <row r="58" spans="1:5" x14ac:dyDescent="0.3">
      <c r="A58" t="s">
        <v>1214</v>
      </c>
      <c r="B58" t="s">
        <v>336</v>
      </c>
      <c r="C58" t="s">
        <v>514</v>
      </c>
      <c r="D58">
        <v>12</v>
      </c>
      <c r="E58" t="s">
        <v>336</v>
      </c>
    </row>
    <row r="59" spans="1:5" x14ac:dyDescent="0.3">
      <c r="A59" t="s">
        <v>1110</v>
      </c>
      <c r="B59" t="s">
        <v>138</v>
      </c>
      <c r="C59" t="s">
        <v>514</v>
      </c>
      <c r="D59">
        <v>12</v>
      </c>
      <c r="E59" t="s">
        <v>1111</v>
      </c>
    </row>
    <row r="60" spans="1:5" x14ac:dyDescent="0.3">
      <c r="A60" t="s">
        <v>1112</v>
      </c>
      <c r="B60" t="s">
        <v>139</v>
      </c>
      <c r="C60" t="s">
        <v>514</v>
      </c>
      <c r="D60">
        <v>12</v>
      </c>
      <c r="E60" t="s">
        <v>139</v>
      </c>
    </row>
    <row r="61" spans="1:5" x14ac:dyDescent="0.3">
      <c r="A61" t="s">
        <v>1215</v>
      </c>
      <c r="B61" t="s">
        <v>338</v>
      </c>
      <c r="C61" t="s">
        <v>514</v>
      </c>
      <c r="D61">
        <v>12</v>
      </c>
      <c r="E61" t="s">
        <v>338</v>
      </c>
    </row>
    <row r="62" spans="1:5" x14ac:dyDescent="0.3">
      <c r="A62" t="s">
        <v>1216</v>
      </c>
      <c r="B62" t="s">
        <v>359</v>
      </c>
      <c r="C62" t="s">
        <v>514</v>
      </c>
      <c r="D62">
        <v>12</v>
      </c>
      <c r="E62" t="s">
        <v>359</v>
      </c>
    </row>
    <row r="63" spans="1:5" x14ac:dyDescent="0.3">
      <c r="A63" t="s">
        <v>1113</v>
      </c>
      <c r="B63" t="s">
        <v>140</v>
      </c>
      <c r="C63" t="s">
        <v>514</v>
      </c>
      <c r="D63">
        <v>12</v>
      </c>
      <c r="E63" t="s">
        <v>140</v>
      </c>
    </row>
    <row r="64" spans="1:5" x14ac:dyDescent="0.3">
      <c r="A64" t="s">
        <v>1114</v>
      </c>
      <c r="B64" t="s">
        <v>141</v>
      </c>
      <c r="C64" t="s">
        <v>514</v>
      </c>
      <c r="D64">
        <v>12</v>
      </c>
      <c r="E64" t="s">
        <v>141</v>
      </c>
    </row>
    <row r="65" spans="1:5" x14ac:dyDescent="0.3">
      <c r="A65" t="s">
        <v>1115</v>
      </c>
      <c r="B65" t="s">
        <v>142</v>
      </c>
      <c r="C65" t="s">
        <v>514</v>
      </c>
      <c r="D65">
        <v>12</v>
      </c>
      <c r="E65" t="s">
        <v>142</v>
      </c>
    </row>
    <row r="66" spans="1:5" x14ac:dyDescent="0.3">
      <c r="A66" t="s">
        <v>1068</v>
      </c>
      <c r="B66" t="s">
        <v>103</v>
      </c>
      <c r="C66" t="s">
        <v>514</v>
      </c>
      <c r="D66">
        <v>12</v>
      </c>
      <c r="E66" t="s">
        <v>103</v>
      </c>
    </row>
    <row r="67" spans="1:5" x14ac:dyDescent="0.3">
      <c r="A67" t="s">
        <v>1116</v>
      </c>
      <c r="B67" t="s">
        <v>143</v>
      </c>
      <c r="C67" t="s">
        <v>514</v>
      </c>
      <c r="D67">
        <v>12</v>
      </c>
      <c r="E67" t="s">
        <v>143</v>
      </c>
    </row>
    <row r="68" spans="1:5" x14ac:dyDescent="0.3">
      <c r="A68" t="s">
        <v>1117</v>
      </c>
      <c r="B68" t="s">
        <v>144</v>
      </c>
      <c r="C68" t="s">
        <v>514</v>
      </c>
      <c r="D68">
        <v>12</v>
      </c>
      <c r="E68" t="s">
        <v>144</v>
      </c>
    </row>
    <row r="69" spans="1:5" x14ac:dyDescent="0.3">
      <c r="A69" t="s">
        <v>1118</v>
      </c>
      <c r="B69" t="s">
        <v>145</v>
      </c>
      <c r="C69" t="s">
        <v>514</v>
      </c>
      <c r="D69">
        <v>12</v>
      </c>
      <c r="E69" t="s">
        <v>145</v>
      </c>
    </row>
    <row r="70" spans="1:5" x14ac:dyDescent="0.3">
      <c r="A70" t="s">
        <v>1119</v>
      </c>
      <c r="B70" t="s">
        <v>146</v>
      </c>
      <c r="C70" t="s">
        <v>514</v>
      </c>
      <c r="D70">
        <v>12</v>
      </c>
      <c r="E70" t="s">
        <v>146</v>
      </c>
    </row>
    <row r="71" spans="1:5" x14ac:dyDescent="0.3">
      <c r="A71" t="s">
        <v>1060</v>
      </c>
      <c r="B71" t="s">
        <v>94</v>
      </c>
      <c r="C71" t="s">
        <v>514</v>
      </c>
      <c r="D71">
        <v>12</v>
      </c>
      <c r="E71" t="s">
        <v>94</v>
      </c>
    </row>
    <row r="72" spans="1:5" x14ac:dyDescent="0.3">
      <c r="A72" t="s">
        <v>1061</v>
      </c>
      <c r="B72" t="s">
        <v>95</v>
      </c>
      <c r="C72" t="s">
        <v>514</v>
      </c>
      <c r="D72">
        <v>12</v>
      </c>
      <c r="E72" t="s">
        <v>95</v>
      </c>
    </row>
    <row r="73" spans="1:5" x14ac:dyDescent="0.3">
      <c r="A73" t="s">
        <v>1187</v>
      </c>
      <c r="B73" t="s">
        <v>284</v>
      </c>
      <c r="C73" t="s">
        <v>514</v>
      </c>
      <c r="D73">
        <v>12</v>
      </c>
      <c r="E73" t="s">
        <v>284</v>
      </c>
    </row>
    <row r="74" spans="1:5" x14ac:dyDescent="0.3">
      <c r="A74" t="s">
        <v>1120</v>
      </c>
      <c r="B74" t="s">
        <v>147</v>
      </c>
      <c r="C74" t="s">
        <v>514</v>
      </c>
      <c r="D74">
        <v>12</v>
      </c>
      <c r="E74" t="s">
        <v>147</v>
      </c>
    </row>
    <row r="75" spans="1:5" x14ac:dyDescent="0.3">
      <c r="A75" t="s">
        <v>1219</v>
      </c>
      <c r="B75" t="s">
        <v>347</v>
      </c>
      <c r="C75" t="s">
        <v>514</v>
      </c>
      <c r="D75">
        <v>10</v>
      </c>
      <c r="E75" t="s">
        <v>347</v>
      </c>
    </row>
    <row r="76" spans="1:5" x14ac:dyDescent="0.3">
      <c r="A76" t="s">
        <v>1188</v>
      </c>
      <c r="B76" t="s">
        <v>285</v>
      </c>
      <c r="C76" t="s">
        <v>514</v>
      </c>
      <c r="D76">
        <v>12</v>
      </c>
      <c r="E76" t="s">
        <v>285</v>
      </c>
    </row>
    <row r="77" spans="1:5" x14ac:dyDescent="0.3">
      <c r="A77" t="s">
        <v>1042</v>
      </c>
      <c r="B77" t="s">
        <v>80</v>
      </c>
      <c r="C77" t="s">
        <v>514</v>
      </c>
      <c r="D77">
        <v>12</v>
      </c>
      <c r="E77" t="s">
        <v>591</v>
      </c>
    </row>
    <row r="78" spans="1:5" x14ac:dyDescent="0.3">
      <c r="A78" t="s">
        <v>1220</v>
      </c>
      <c r="B78" t="s">
        <v>349</v>
      </c>
      <c r="C78" t="s">
        <v>514</v>
      </c>
      <c r="D78">
        <v>100</v>
      </c>
      <c r="E78" t="s">
        <v>349</v>
      </c>
    </row>
    <row r="79" spans="1:5" x14ac:dyDescent="0.3">
      <c r="A79" t="s">
        <v>1222</v>
      </c>
      <c r="B79" t="s">
        <v>353</v>
      </c>
      <c r="C79" t="s">
        <v>514</v>
      </c>
      <c r="D79">
        <v>12</v>
      </c>
      <c r="E79" t="s">
        <v>353</v>
      </c>
    </row>
    <row r="80" spans="1:5" x14ac:dyDescent="0.3">
      <c r="A80" t="s">
        <v>1223</v>
      </c>
      <c r="B80" t="s">
        <v>355</v>
      </c>
      <c r="C80" t="s">
        <v>514</v>
      </c>
      <c r="D80">
        <v>12</v>
      </c>
      <c r="E80" t="s">
        <v>355</v>
      </c>
    </row>
    <row r="81" spans="1:6" x14ac:dyDescent="0.3">
      <c r="A81" t="s">
        <v>1121</v>
      </c>
      <c r="B81" t="s">
        <v>148</v>
      </c>
      <c r="C81" t="s">
        <v>514</v>
      </c>
      <c r="D81">
        <v>12</v>
      </c>
      <c r="E81" t="s">
        <v>148</v>
      </c>
    </row>
    <row r="82" spans="1:6" x14ac:dyDescent="0.3">
      <c r="A82" t="s">
        <v>1227</v>
      </c>
      <c r="B82" t="s">
        <v>363</v>
      </c>
      <c r="C82" t="s">
        <v>514</v>
      </c>
      <c r="D82">
        <v>12</v>
      </c>
      <c r="E82" t="s">
        <v>363</v>
      </c>
    </row>
    <row r="83" spans="1:6" x14ac:dyDescent="0.3">
      <c r="A83" t="s">
        <v>1062</v>
      </c>
      <c r="B83" t="s">
        <v>393</v>
      </c>
      <c r="C83" t="s">
        <v>514</v>
      </c>
      <c r="D83">
        <v>12</v>
      </c>
      <c r="E83" t="s">
        <v>393</v>
      </c>
    </row>
    <row r="84" spans="1:6" x14ac:dyDescent="0.3">
      <c r="A84" t="s">
        <v>1063</v>
      </c>
      <c r="B84" t="s">
        <v>411</v>
      </c>
      <c r="C84" t="s">
        <v>514</v>
      </c>
      <c r="D84">
        <v>12</v>
      </c>
      <c r="E84" t="s">
        <v>1064</v>
      </c>
    </row>
    <row r="85" spans="1:6" x14ac:dyDescent="0.3">
      <c r="A85" t="s">
        <v>1122</v>
      </c>
      <c r="B85" t="s">
        <v>149</v>
      </c>
      <c r="C85" t="s">
        <v>514</v>
      </c>
      <c r="D85">
        <v>12</v>
      </c>
      <c r="E85" t="s">
        <v>149</v>
      </c>
    </row>
    <row r="86" spans="1:6" x14ac:dyDescent="0.3">
      <c r="A86" t="s">
        <v>1065</v>
      </c>
      <c r="B86" t="s">
        <v>99</v>
      </c>
      <c r="C86" t="s">
        <v>514</v>
      </c>
      <c r="D86">
        <v>12</v>
      </c>
      <c r="E86" t="s">
        <v>1066</v>
      </c>
    </row>
    <row r="87" spans="1:6" x14ac:dyDescent="0.3">
      <c r="A87" t="s">
        <v>1123</v>
      </c>
      <c r="B87" t="s">
        <v>150</v>
      </c>
      <c r="C87" t="s">
        <v>514</v>
      </c>
      <c r="D87">
        <v>12</v>
      </c>
      <c r="E87" t="s">
        <v>150</v>
      </c>
    </row>
    <row r="88" spans="1:6" x14ac:dyDescent="0.3">
      <c r="A88" t="s">
        <v>1069</v>
      </c>
      <c r="B88" t="s">
        <v>104</v>
      </c>
      <c r="C88" t="s">
        <v>514</v>
      </c>
      <c r="D88">
        <v>12</v>
      </c>
      <c r="E88" t="s">
        <v>104</v>
      </c>
    </row>
    <row r="89" spans="1:6" x14ac:dyDescent="0.3">
      <c r="A89" t="s">
        <v>1228</v>
      </c>
      <c r="B89" t="s">
        <v>365</v>
      </c>
      <c r="C89" t="s">
        <v>514</v>
      </c>
      <c r="D89">
        <v>11</v>
      </c>
      <c r="E89" t="s">
        <v>365</v>
      </c>
    </row>
    <row r="90" spans="1:6" x14ac:dyDescent="0.3">
      <c r="A90" t="s">
        <v>1229</v>
      </c>
      <c r="B90" t="s">
        <v>367</v>
      </c>
      <c r="C90" t="s">
        <v>514</v>
      </c>
      <c r="D90">
        <v>12</v>
      </c>
      <c r="E90" t="s">
        <v>367</v>
      </c>
    </row>
    <row r="91" spans="1:6" x14ac:dyDescent="0.3">
      <c r="A91" t="s">
        <v>1124</v>
      </c>
      <c r="B91" t="s">
        <v>151</v>
      </c>
      <c r="C91" t="s">
        <v>514</v>
      </c>
      <c r="D91">
        <v>12</v>
      </c>
      <c r="E91" t="s">
        <v>151</v>
      </c>
      <c r="F91" t="s">
        <v>1243</v>
      </c>
    </row>
    <row r="92" spans="1:6" x14ac:dyDescent="0.3">
      <c r="A92" t="s">
        <v>1230</v>
      </c>
      <c r="B92" t="s">
        <v>369</v>
      </c>
      <c r="C92" t="s">
        <v>514</v>
      </c>
      <c r="D92">
        <v>12</v>
      </c>
      <c r="E92" t="s">
        <v>369</v>
      </c>
    </row>
    <row r="93" spans="1:6" x14ac:dyDescent="0.3">
      <c r="A93" t="s">
        <v>1232</v>
      </c>
      <c r="B93" t="s">
        <v>373</v>
      </c>
      <c r="C93" t="s">
        <v>514</v>
      </c>
      <c r="D93">
        <v>12</v>
      </c>
      <c r="E93" t="s">
        <v>373</v>
      </c>
    </row>
    <row r="94" spans="1:6" x14ac:dyDescent="0.3">
      <c r="A94" t="s">
        <v>1233</v>
      </c>
      <c r="B94" t="s">
        <v>407</v>
      </c>
      <c r="C94" t="s">
        <v>514</v>
      </c>
      <c r="D94">
        <v>9</v>
      </c>
      <c r="E94" t="s">
        <v>407</v>
      </c>
    </row>
    <row r="95" spans="1:6" x14ac:dyDescent="0.3">
      <c r="A95" t="s">
        <v>1235</v>
      </c>
      <c r="B95" t="s">
        <v>378</v>
      </c>
      <c r="C95" t="s">
        <v>514</v>
      </c>
      <c r="D95">
        <v>12</v>
      </c>
      <c r="E95" t="s">
        <v>378</v>
      </c>
    </row>
    <row r="96" spans="1:6" x14ac:dyDescent="0.3">
      <c r="A96" t="s">
        <v>1203</v>
      </c>
      <c r="B96" t="s">
        <v>309</v>
      </c>
      <c r="C96" t="s">
        <v>514</v>
      </c>
      <c r="D96">
        <v>12</v>
      </c>
      <c r="E96" t="s">
        <v>309</v>
      </c>
    </row>
    <row r="97" spans="1:6" x14ac:dyDescent="0.3">
      <c r="A97" t="s">
        <v>1125</v>
      </c>
      <c r="B97" t="s">
        <v>152</v>
      </c>
      <c r="C97" t="s">
        <v>514</v>
      </c>
      <c r="D97">
        <v>12</v>
      </c>
      <c r="E97" t="s">
        <v>152</v>
      </c>
    </row>
    <row r="98" spans="1:6" x14ac:dyDescent="0.3">
      <c r="A98" t="s">
        <v>1067</v>
      </c>
      <c r="B98" t="s">
        <v>101</v>
      </c>
      <c r="C98" t="s">
        <v>514</v>
      </c>
      <c r="D98">
        <v>12</v>
      </c>
      <c r="E98" t="s">
        <v>101</v>
      </c>
    </row>
    <row r="99" spans="1:6" x14ac:dyDescent="0.3">
      <c r="A99" t="s">
        <v>1197</v>
      </c>
      <c r="B99" t="s">
        <v>303</v>
      </c>
      <c r="C99" t="s">
        <v>514</v>
      </c>
      <c r="D99">
        <v>12</v>
      </c>
      <c r="E99" t="s">
        <v>303</v>
      </c>
    </row>
    <row r="100" spans="1:6" x14ac:dyDescent="0.3">
      <c r="A100" t="s">
        <v>1236</v>
      </c>
      <c r="B100" t="s">
        <v>380</v>
      </c>
      <c r="C100" t="s">
        <v>514</v>
      </c>
      <c r="D100">
        <v>12</v>
      </c>
      <c r="E100" t="s">
        <v>380</v>
      </c>
    </row>
    <row r="101" spans="1:6" x14ac:dyDescent="0.3">
      <c r="A101" t="s">
        <v>1126</v>
      </c>
      <c r="B101" t="s">
        <v>383</v>
      </c>
      <c r="C101" t="s">
        <v>514</v>
      </c>
      <c r="D101">
        <v>12</v>
      </c>
      <c r="E101" t="s">
        <v>383</v>
      </c>
    </row>
    <row r="102" spans="1:6" x14ac:dyDescent="0.3">
      <c r="A102" t="s">
        <v>1146</v>
      </c>
      <c r="B102" t="s">
        <v>199</v>
      </c>
      <c r="C102" t="s">
        <v>1038</v>
      </c>
      <c r="D102">
        <v>12</v>
      </c>
      <c r="E102" t="s">
        <v>505</v>
      </c>
    </row>
    <row r="103" spans="1:6" x14ac:dyDescent="0.3">
      <c r="A103" t="s">
        <v>1217</v>
      </c>
      <c r="B103" t="s">
        <v>342</v>
      </c>
      <c r="C103" t="s">
        <v>1038</v>
      </c>
      <c r="D103">
        <v>12</v>
      </c>
      <c r="E103" t="s">
        <v>342</v>
      </c>
    </row>
    <row r="104" spans="1:6" x14ac:dyDescent="0.3">
      <c r="A104" t="s">
        <v>1133</v>
      </c>
      <c r="B104" t="s">
        <v>717</v>
      </c>
      <c r="C104" t="s">
        <v>1038</v>
      </c>
      <c r="D104">
        <v>12</v>
      </c>
      <c r="E104" t="s">
        <v>717</v>
      </c>
    </row>
    <row r="105" spans="1:6" x14ac:dyDescent="0.3">
      <c r="A105" t="s">
        <v>1208</v>
      </c>
      <c r="B105" t="s">
        <v>322</v>
      </c>
      <c r="C105" t="s">
        <v>1038</v>
      </c>
      <c r="D105">
        <v>12</v>
      </c>
      <c r="E105" t="s">
        <v>322</v>
      </c>
    </row>
    <row r="106" spans="1:6" x14ac:dyDescent="0.3">
      <c r="A106" t="s">
        <v>1128</v>
      </c>
      <c r="B106" t="s">
        <v>156</v>
      </c>
      <c r="C106" t="s">
        <v>1038</v>
      </c>
      <c r="D106">
        <v>12</v>
      </c>
      <c r="E106" t="s">
        <v>156</v>
      </c>
    </row>
    <row r="107" spans="1:6" x14ac:dyDescent="0.3">
      <c r="A107" t="s">
        <v>1163</v>
      </c>
      <c r="B107" t="s">
        <v>240</v>
      </c>
      <c r="C107" t="s">
        <v>514</v>
      </c>
      <c r="D107">
        <v>12</v>
      </c>
      <c r="E107" t="s">
        <v>240</v>
      </c>
    </row>
    <row r="108" spans="1:6" x14ac:dyDescent="0.3">
      <c r="A108" t="s">
        <v>1237</v>
      </c>
      <c r="B108" t="s">
        <v>382</v>
      </c>
      <c r="C108" t="s">
        <v>1038</v>
      </c>
      <c r="D108">
        <v>12</v>
      </c>
      <c r="E108" t="s">
        <v>382</v>
      </c>
    </row>
    <row r="109" spans="1:6" x14ac:dyDescent="0.3">
      <c r="A109" t="s">
        <v>1129</v>
      </c>
      <c r="B109" t="s">
        <v>159</v>
      </c>
      <c r="C109" t="s">
        <v>514</v>
      </c>
      <c r="D109">
        <v>12</v>
      </c>
      <c r="E109" t="s">
        <v>159</v>
      </c>
    </row>
    <row r="110" spans="1:6" x14ac:dyDescent="0.3">
      <c r="A110" t="s">
        <v>1070</v>
      </c>
      <c r="B110" t="s">
        <v>105</v>
      </c>
      <c r="C110" t="s">
        <v>514</v>
      </c>
      <c r="D110">
        <v>12</v>
      </c>
      <c r="E110" t="s">
        <v>105</v>
      </c>
      <c r="F110" t="s">
        <v>1243</v>
      </c>
    </row>
    <row r="111" spans="1:6" x14ac:dyDescent="0.3">
      <c r="A111" t="s">
        <v>1130</v>
      </c>
      <c r="B111" t="s">
        <v>161</v>
      </c>
      <c r="C111" t="s">
        <v>514</v>
      </c>
      <c r="D111">
        <v>10</v>
      </c>
      <c r="E111" t="s">
        <v>161</v>
      </c>
    </row>
    <row r="112" spans="1:6" x14ac:dyDescent="0.3">
      <c r="A112" t="s">
        <v>1131</v>
      </c>
      <c r="B112" t="s">
        <v>163</v>
      </c>
      <c r="C112" t="s">
        <v>514</v>
      </c>
      <c r="D112">
        <v>12</v>
      </c>
      <c r="E112" t="s">
        <v>163</v>
      </c>
    </row>
    <row r="113" spans="1:5" x14ac:dyDescent="0.3">
      <c r="A113" t="s">
        <v>1132</v>
      </c>
      <c r="B113" t="s">
        <v>165</v>
      </c>
      <c r="C113" t="s">
        <v>514</v>
      </c>
      <c r="D113">
        <v>12</v>
      </c>
      <c r="E113" t="s">
        <v>165</v>
      </c>
    </row>
    <row r="114" spans="1:5" x14ac:dyDescent="0.3">
      <c r="A114" t="s">
        <v>1198</v>
      </c>
      <c r="B114" t="s">
        <v>304</v>
      </c>
      <c r="C114" t="s">
        <v>514</v>
      </c>
      <c r="D114">
        <v>12</v>
      </c>
      <c r="E114" t="s">
        <v>304</v>
      </c>
    </row>
    <row r="115" spans="1:5" x14ac:dyDescent="0.3">
      <c r="A115" t="s">
        <v>1134</v>
      </c>
      <c r="B115" t="s">
        <v>171</v>
      </c>
      <c r="C115" t="s">
        <v>514</v>
      </c>
      <c r="D115">
        <v>11</v>
      </c>
      <c r="E115" t="s">
        <v>171</v>
      </c>
    </row>
    <row r="116" spans="1:5" x14ac:dyDescent="0.3">
      <c r="A116" t="s">
        <v>1071</v>
      </c>
      <c r="B116" t="s">
        <v>172</v>
      </c>
      <c r="C116" t="s">
        <v>514</v>
      </c>
      <c r="D116">
        <v>12</v>
      </c>
      <c r="E116" t="s">
        <v>1072</v>
      </c>
    </row>
    <row r="117" spans="1:5" x14ac:dyDescent="0.3">
      <c r="A117" t="s">
        <v>1043</v>
      </c>
      <c r="B117" t="s">
        <v>81</v>
      </c>
      <c r="C117" t="s">
        <v>514</v>
      </c>
      <c r="D117">
        <v>12</v>
      </c>
      <c r="E117" t="s">
        <v>594</v>
      </c>
    </row>
    <row r="118" spans="1:5" x14ac:dyDescent="0.3">
      <c r="A118" t="s">
        <v>1143</v>
      </c>
      <c r="B118" t="s">
        <v>156</v>
      </c>
      <c r="C118" t="s">
        <v>1038</v>
      </c>
      <c r="D118">
        <v>12</v>
      </c>
      <c r="E118" t="s">
        <v>503</v>
      </c>
    </row>
    <row r="119" spans="1:5" x14ac:dyDescent="0.3">
      <c r="A119" t="s">
        <v>1135</v>
      </c>
      <c r="B119" t="s">
        <v>173</v>
      </c>
      <c r="C119" t="s">
        <v>514</v>
      </c>
      <c r="D119">
        <v>12</v>
      </c>
      <c r="E119" t="s">
        <v>173</v>
      </c>
    </row>
    <row r="120" spans="1:5" x14ac:dyDescent="0.3">
      <c r="A120" t="s">
        <v>1073</v>
      </c>
      <c r="B120" t="s">
        <v>106</v>
      </c>
      <c r="C120" t="s">
        <v>514</v>
      </c>
      <c r="D120">
        <v>12</v>
      </c>
      <c r="E120" t="s">
        <v>106</v>
      </c>
    </row>
    <row r="121" spans="1:5" x14ac:dyDescent="0.3">
      <c r="A121" t="s">
        <v>1136</v>
      </c>
      <c r="B121" t="s">
        <v>175</v>
      </c>
      <c r="C121" t="s">
        <v>514</v>
      </c>
      <c r="D121">
        <v>8</v>
      </c>
      <c r="E121" t="s">
        <v>175</v>
      </c>
    </row>
    <row r="122" spans="1:5" x14ac:dyDescent="0.3">
      <c r="A122" t="s">
        <v>1154</v>
      </c>
      <c r="B122" t="s">
        <v>218</v>
      </c>
      <c r="C122" t="s">
        <v>514</v>
      </c>
      <c r="D122">
        <v>12</v>
      </c>
      <c r="E122" t="s">
        <v>218</v>
      </c>
    </row>
    <row r="123" spans="1:5" x14ac:dyDescent="0.3">
      <c r="A123" t="s">
        <v>1137</v>
      </c>
      <c r="B123" t="s">
        <v>177</v>
      </c>
      <c r="C123" t="s">
        <v>514</v>
      </c>
      <c r="D123">
        <v>11</v>
      </c>
      <c r="E123" t="s">
        <v>177</v>
      </c>
    </row>
    <row r="124" spans="1:5" x14ac:dyDescent="0.3">
      <c r="A124" t="s">
        <v>1192</v>
      </c>
      <c r="B124" t="s">
        <v>291</v>
      </c>
      <c r="C124" t="s">
        <v>514</v>
      </c>
      <c r="D124">
        <v>12</v>
      </c>
      <c r="E124" t="s">
        <v>291</v>
      </c>
    </row>
    <row r="125" spans="1:5" x14ac:dyDescent="0.3">
      <c r="A125" t="s">
        <v>1138</v>
      </c>
      <c r="B125" t="s">
        <v>179</v>
      </c>
      <c r="C125" t="s">
        <v>514</v>
      </c>
      <c r="D125">
        <v>12</v>
      </c>
      <c r="E125" t="s">
        <v>179</v>
      </c>
    </row>
    <row r="126" spans="1:5" x14ac:dyDescent="0.3">
      <c r="A126" t="s">
        <v>1074</v>
      </c>
      <c r="B126" t="s">
        <v>107</v>
      </c>
      <c r="C126" t="s">
        <v>514</v>
      </c>
      <c r="D126">
        <v>12</v>
      </c>
      <c r="E126" t="s">
        <v>107</v>
      </c>
    </row>
    <row r="127" spans="1:5" x14ac:dyDescent="0.3">
      <c r="A127" t="s">
        <v>1141</v>
      </c>
      <c r="B127" t="s">
        <v>181</v>
      </c>
      <c r="C127" t="s">
        <v>514</v>
      </c>
      <c r="D127">
        <v>12</v>
      </c>
      <c r="E127" t="s">
        <v>181</v>
      </c>
    </row>
    <row r="128" spans="1:5" x14ac:dyDescent="0.3">
      <c r="A128" t="s">
        <v>1139</v>
      </c>
      <c r="B128" t="s">
        <v>183</v>
      </c>
      <c r="C128" t="s">
        <v>514</v>
      </c>
      <c r="D128">
        <v>6</v>
      </c>
      <c r="E128" t="s">
        <v>183</v>
      </c>
    </row>
    <row r="129" spans="1:5" x14ac:dyDescent="0.3">
      <c r="A129" t="s">
        <v>1155</v>
      </c>
      <c r="B129" t="s">
        <v>78</v>
      </c>
      <c r="C129" t="s">
        <v>1038</v>
      </c>
      <c r="D129">
        <v>12</v>
      </c>
      <c r="E129" t="s">
        <v>502</v>
      </c>
    </row>
    <row r="130" spans="1:5" x14ac:dyDescent="0.3">
      <c r="A130" t="s">
        <v>1140</v>
      </c>
      <c r="B130" t="s">
        <v>185</v>
      </c>
      <c r="C130" t="s">
        <v>514</v>
      </c>
      <c r="D130">
        <v>12</v>
      </c>
      <c r="E130" t="s">
        <v>185</v>
      </c>
    </row>
    <row r="131" spans="1:5" x14ac:dyDescent="0.3">
      <c r="A131" t="s">
        <v>1164</v>
      </c>
      <c r="B131" t="s">
        <v>241</v>
      </c>
      <c r="C131" t="s">
        <v>514</v>
      </c>
      <c r="D131">
        <v>12</v>
      </c>
      <c r="E131" t="s">
        <v>241</v>
      </c>
    </row>
    <row r="132" spans="1:5" x14ac:dyDescent="0.3">
      <c r="A132" t="s">
        <v>1044</v>
      </c>
      <c r="B132" t="s">
        <v>84</v>
      </c>
      <c r="C132" t="s">
        <v>514</v>
      </c>
      <c r="D132">
        <v>12</v>
      </c>
      <c r="E132" t="s">
        <v>84</v>
      </c>
    </row>
    <row r="133" spans="1:5" x14ac:dyDescent="0.3">
      <c r="A133" t="s">
        <v>1142</v>
      </c>
      <c r="B133" t="s">
        <v>187</v>
      </c>
      <c r="C133" t="s">
        <v>514</v>
      </c>
      <c r="D133">
        <v>12</v>
      </c>
      <c r="E133" t="s">
        <v>187</v>
      </c>
    </row>
    <row r="134" spans="1:5" x14ac:dyDescent="0.3">
      <c r="A134" t="s">
        <v>1184</v>
      </c>
      <c r="B134" t="s">
        <v>281</v>
      </c>
      <c r="C134" t="s">
        <v>514</v>
      </c>
      <c r="D134">
        <v>4</v>
      </c>
      <c r="E134" t="s">
        <v>281</v>
      </c>
    </row>
    <row r="135" spans="1:5" x14ac:dyDescent="0.3">
      <c r="A135" t="s">
        <v>1144</v>
      </c>
      <c r="B135" t="s">
        <v>193</v>
      </c>
      <c r="C135" t="s">
        <v>514</v>
      </c>
      <c r="D135">
        <v>12</v>
      </c>
      <c r="E135" t="s">
        <v>193</v>
      </c>
    </row>
    <row r="136" spans="1:5" x14ac:dyDescent="0.3">
      <c r="A136" t="s">
        <v>1145</v>
      </c>
      <c r="B136" t="s">
        <v>195</v>
      </c>
      <c r="C136" t="s">
        <v>514</v>
      </c>
      <c r="D136">
        <v>3</v>
      </c>
      <c r="E136" t="s">
        <v>195</v>
      </c>
    </row>
    <row r="137" spans="1:5" x14ac:dyDescent="0.3">
      <c r="A137" t="s">
        <v>1045</v>
      </c>
      <c r="B137" t="s">
        <v>85</v>
      </c>
      <c r="C137" t="s">
        <v>514</v>
      </c>
      <c r="D137">
        <v>12</v>
      </c>
      <c r="E137" t="s">
        <v>85</v>
      </c>
    </row>
    <row r="138" spans="1:5" x14ac:dyDescent="0.3">
      <c r="A138" t="s">
        <v>1152</v>
      </c>
      <c r="B138" t="s">
        <v>216</v>
      </c>
      <c r="C138" t="s">
        <v>514</v>
      </c>
      <c r="D138">
        <v>12</v>
      </c>
      <c r="E138" t="s">
        <v>216</v>
      </c>
    </row>
    <row r="139" spans="1:5" x14ac:dyDescent="0.3">
      <c r="A139" t="s">
        <v>1147</v>
      </c>
      <c r="B139" t="s">
        <v>506</v>
      </c>
      <c r="C139" t="s">
        <v>514</v>
      </c>
      <c r="D139">
        <v>12</v>
      </c>
      <c r="E139" t="s">
        <v>758</v>
      </c>
    </row>
    <row r="140" spans="1:5" x14ac:dyDescent="0.3">
      <c r="A140" t="s">
        <v>1158</v>
      </c>
      <c r="B140" t="s">
        <v>802</v>
      </c>
      <c r="C140" t="s">
        <v>1038</v>
      </c>
      <c r="D140">
        <v>12</v>
      </c>
      <c r="E140" t="s">
        <v>1159</v>
      </c>
    </row>
    <row r="141" spans="1:5" x14ac:dyDescent="0.3">
      <c r="A141" t="s">
        <v>1046</v>
      </c>
      <c r="B141" t="s">
        <v>83</v>
      </c>
      <c r="C141" t="s">
        <v>514</v>
      </c>
      <c r="D141">
        <v>12</v>
      </c>
      <c r="E141" t="s">
        <v>83</v>
      </c>
    </row>
    <row r="142" spans="1:5" x14ac:dyDescent="0.3">
      <c r="A142" t="s">
        <v>1185</v>
      </c>
      <c r="B142" t="s">
        <v>282</v>
      </c>
      <c r="C142" t="s">
        <v>514</v>
      </c>
      <c r="D142">
        <v>3</v>
      </c>
      <c r="E142" t="s">
        <v>282</v>
      </c>
    </row>
    <row r="143" spans="1:5" x14ac:dyDescent="0.3">
      <c r="A143" t="s">
        <v>1168</v>
      </c>
      <c r="B143" t="s">
        <v>245</v>
      </c>
      <c r="C143" t="s">
        <v>514</v>
      </c>
      <c r="D143">
        <v>11</v>
      </c>
      <c r="E143" t="s">
        <v>245</v>
      </c>
    </row>
    <row r="144" spans="1:5" x14ac:dyDescent="0.3">
      <c r="A144" t="s">
        <v>1205</v>
      </c>
      <c r="B144" t="s">
        <v>313</v>
      </c>
      <c r="C144" t="s">
        <v>514</v>
      </c>
      <c r="D144">
        <v>12</v>
      </c>
      <c r="E144" t="s">
        <v>921</v>
      </c>
    </row>
    <row r="145" spans="1:6" x14ac:dyDescent="0.3">
      <c r="A145" t="s">
        <v>1148</v>
      </c>
      <c r="B145" t="s">
        <v>398</v>
      </c>
      <c r="C145" t="s">
        <v>514</v>
      </c>
      <c r="D145">
        <v>8</v>
      </c>
      <c r="E145" t="s">
        <v>398</v>
      </c>
    </row>
    <row r="146" spans="1:6" x14ac:dyDescent="0.3">
      <c r="A146" t="s">
        <v>1047</v>
      </c>
      <c r="B146" t="s">
        <v>512</v>
      </c>
      <c r="C146" t="s">
        <v>514</v>
      </c>
      <c r="D146">
        <v>12</v>
      </c>
      <c r="E146" t="s">
        <v>1048</v>
      </c>
    </row>
    <row r="147" spans="1:6" x14ac:dyDescent="0.3">
      <c r="A147" t="s">
        <v>1049</v>
      </c>
      <c r="B147" t="s">
        <v>86</v>
      </c>
      <c r="C147" t="s">
        <v>514</v>
      </c>
      <c r="D147">
        <v>12</v>
      </c>
      <c r="E147" t="s">
        <v>597</v>
      </c>
    </row>
    <row r="148" spans="1:6" x14ac:dyDescent="0.3">
      <c r="A148" t="s">
        <v>1075</v>
      </c>
      <c r="B148" t="s">
        <v>108</v>
      </c>
      <c r="C148" t="s">
        <v>514</v>
      </c>
      <c r="D148">
        <v>12</v>
      </c>
      <c r="E148" t="s">
        <v>108</v>
      </c>
    </row>
    <row r="149" spans="1:6" x14ac:dyDescent="0.3">
      <c r="A149" t="s">
        <v>1149</v>
      </c>
      <c r="B149" t="s">
        <v>206</v>
      </c>
      <c r="C149" t="s">
        <v>514</v>
      </c>
      <c r="D149">
        <v>12</v>
      </c>
      <c r="E149" t="s">
        <v>206</v>
      </c>
    </row>
    <row r="150" spans="1:6" x14ac:dyDescent="0.3">
      <c r="A150" t="s">
        <v>1076</v>
      </c>
      <c r="B150" t="s">
        <v>109</v>
      </c>
      <c r="C150" t="s">
        <v>514</v>
      </c>
      <c r="D150">
        <v>12</v>
      </c>
      <c r="E150" t="s">
        <v>109</v>
      </c>
      <c r="F150" t="s">
        <v>1243</v>
      </c>
    </row>
    <row r="151" spans="1:6" x14ac:dyDescent="0.3">
      <c r="A151" t="s">
        <v>1169</v>
      </c>
      <c r="B151" t="s">
        <v>248</v>
      </c>
      <c r="C151" t="s">
        <v>1038</v>
      </c>
      <c r="D151">
        <v>12</v>
      </c>
      <c r="E151" t="s">
        <v>1170</v>
      </c>
    </row>
    <row r="152" spans="1:6" x14ac:dyDescent="0.3">
      <c r="A152" t="s">
        <v>1150</v>
      </c>
      <c r="B152" t="s">
        <v>208</v>
      </c>
      <c r="C152" t="s">
        <v>514</v>
      </c>
      <c r="D152">
        <v>12</v>
      </c>
      <c r="E152" t="s">
        <v>208</v>
      </c>
    </row>
    <row r="153" spans="1:6" x14ac:dyDescent="0.3">
      <c r="A153" t="s">
        <v>1078</v>
      </c>
      <c r="B153" t="s">
        <v>110</v>
      </c>
      <c r="C153" t="s">
        <v>514</v>
      </c>
      <c r="D153">
        <v>12</v>
      </c>
      <c r="E153" t="s">
        <v>110</v>
      </c>
    </row>
    <row r="154" spans="1:6" x14ac:dyDescent="0.3">
      <c r="A154" t="s">
        <v>1079</v>
      </c>
      <c r="B154" t="s">
        <v>111</v>
      </c>
      <c r="C154" t="s">
        <v>514</v>
      </c>
      <c r="D154">
        <v>12</v>
      </c>
      <c r="E154" t="s">
        <v>111</v>
      </c>
    </row>
    <row r="155" spans="1:6" x14ac:dyDescent="0.3">
      <c r="A155" t="s">
        <v>1151</v>
      </c>
      <c r="B155" t="s">
        <v>211</v>
      </c>
      <c r="C155" t="s">
        <v>514</v>
      </c>
      <c r="D155">
        <v>6</v>
      </c>
      <c r="E155" t="s">
        <v>211</v>
      </c>
    </row>
    <row r="156" spans="1:6" x14ac:dyDescent="0.3">
      <c r="A156" t="s">
        <v>1157</v>
      </c>
      <c r="B156" t="s">
        <v>227</v>
      </c>
      <c r="C156" t="s">
        <v>514</v>
      </c>
      <c r="D156">
        <v>12</v>
      </c>
      <c r="E156" t="s">
        <v>227</v>
      </c>
    </row>
    <row r="157" spans="1:6" x14ac:dyDescent="0.3">
      <c r="A157" t="s">
        <v>1153</v>
      </c>
      <c r="B157" t="s">
        <v>214</v>
      </c>
      <c r="C157" t="s">
        <v>514</v>
      </c>
      <c r="D157">
        <v>12</v>
      </c>
      <c r="E157" t="s">
        <v>214</v>
      </c>
    </row>
    <row r="158" spans="1:6" x14ac:dyDescent="0.3">
      <c r="A158" t="s">
        <v>1080</v>
      </c>
      <c r="B158" t="s">
        <v>112</v>
      </c>
      <c r="C158" t="s">
        <v>514</v>
      </c>
      <c r="D158">
        <v>12</v>
      </c>
      <c r="E158" t="s">
        <v>112</v>
      </c>
    </row>
    <row r="159" spans="1:6" x14ac:dyDescent="0.3">
      <c r="A159" t="s">
        <v>1156</v>
      </c>
      <c r="B159" t="s">
        <v>224</v>
      </c>
      <c r="C159" t="s">
        <v>514</v>
      </c>
      <c r="D159">
        <v>12</v>
      </c>
      <c r="E159" t="s">
        <v>224</v>
      </c>
    </row>
    <row r="160" spans="1:6" x14ac:dyDescent="0.3">
      <c r="A160" t="s">
        <v>1081</v>
      </c>
      <c r="B160" t="s">
        <v>113</v>
      </c>
      <c r="C160" t="s">
        <v>514</v>
      </c>
      <c r="D160">
        <v>12</v>
      </c>
      <c r="E160" t="s">
        <v>113</v>
      </c>
    </row>
    <row r="161" spans="1:6" x14ac:dyDescent="0.3">
      <c r="A161" t="s">
        <v>1082</v>
      </c>
      <c r="B161" t="s">
        <v>114</v>
      </c>
      <c r="C161" t="s">
        <v>514</v>
      </c>
      <c r="D161">
        <v>12</v>
      </c>
      <c r="E161" t="s">
        <v>114</v>
      </c>
    </row>
    <row r="162" spans="1:6" x14ac:dyDescent="0.3">
      <c r="A162" t="s">
        <v>1172</v>
      </c>
      <c r="B162" t="s">
        <v>8</v>
      </c>
      <c r="C162" t="s">
        <v>1038</v>
      </c>
      <c r="D162">
        <v>12</v>
      </c>
      <c r="E162" t="s">
        <v>510</v>
      </c>
    </row>
    <row r="163" spans="1:6" x14ac:dyDescent="0.3">
      <c r="A163" t="s">
        <v>1050</v>
      </c>
      <c r="B163" t="s">
        <v>225</v>
      </c>
      <c r="C163" t="s">
        <v>514</v>
      </c>
      <c r="D163">
        <v>12</v>
      </c>
      <c r="E163" t="s">
        <v>225</v>
      </c>
    </row>
    <row r="164" spans="1:6" x14ac:dyDescent="0.3">
      <c r="A164" t="s">
        <v>1051</v>
      </c>
      <c r="B164" t="s">
        <v>88</v>
      </c>
      <c r="C164" t="s">
        <v>514</v>
      </c>
      <c r="D164">
        <v>12</v>
      </c>
      <c r="E164" t="s">
        <v>1052</v>
      </c>
    </row>
    <row r="165" spans="1:6" x14ac:dyDescent="0.3">
      <c r="A165" t="s">
        <v>1053</v>
      </c>
      <c r="B165" t="s">
        <v>89</v>
      </c>
      <c r="C165" t="s">
        <v>514</v>
      </c>
      <c r="D165">
        <v>12</v>
      </c>
      <c r="E165" t="s">
        <v>89</v>
      </c>
    </row>
    <row r="166" spans="1:6" x14ac:dyDescent="0.3">
      <c r="A166" t="s">
        <v>1054</v>
      </c>
      <c r="B166" t="s">
        <v>90</v>
      </c>
      <c r="C166" t="s">
        <v>514</v>
      </c>
      <c r="D166">
        <v>12</v>
      </c>
      <c r="E166" t="s">
        <v>90</v>
      </c>
    </row>
    <row r="167" spans="1:6" x14ac:dyDescent="0.3">
      <c r="A167" t="s">
        <v>1083</v>
      </c>
      <c r="B167" t="s">
        <v>115</v>
      </c>
      <c r="C167" t="s">
        <v>514</v>
      </c>
      <c r="D167">
        <v>12</v>
      </c>
      <c r="E167" t="s">
        <v>115</v>
      </c>
      <c r="F167" t="s">
        <v>1243</v>
      </c>
    </row>
    <row r="168" spans="1:6" x14ac:dyDescent="0.3">
      <c r="A168" t="s">
        <v>1165</v>
      </c>
      <c r="B168" t="s">
        <v>242</v>
      </c>
      <c r="C168" t="s">
        <v>514</v>
      </c>
      <c r="D168">
        <v>12</v>
      </c>
      <c r="E168" t="s">
        <v>242</v>
      </c>
    </row>
    <row r="169" spans="1:6" x14ac:dyDescent="0.3">
      <c r="A169" t="s">
        <v>1084</v>
      </c>
      <c r="B169" t="s">
        <v>116</v>
      </c>
      <c r="C169" t="s">
        <v>514</v>
      </c>
      <c r="D169">
        <v>12</v>
      </c>
      <c r="E169" t="s">
        <v>116</v>
      </c>
    </row>
    <row r="170" spans="1:6" x14ac:dyDescent="0.3">
      <c r="A170" t="s">
        <v>1160</v>
      </c>
      <c r="B170" t="s">
        <v>234</v>
      </c>
      <c r="C170" t="s">
        <v>514</v>
      </c>
      <c r="D170">
        <v>12</v>
      </c>
      <c r="E170" t="s">
        <v>234</v>
      </c>
    </row>
    <row r="171" spans="1:6" x14ac:dyDescent="0.3">
      <c r="A171" t="s">
        <v>1085</v>
      </c>
      <c r="B171" t="s">
        <v>117</v>
      </c>
      <c r="C171" t="s">
        <v>514</v>
      </c>
      <c r="D171">
        <v>12</v>
      </c>
      <c r="E171" t="s">
        <v>117</v>
      </c>
      <c r="F171" t="s">
        <v>1243</v>
      </c>
    </row>
    <row r="172" spans="1:6" x14ac:dyDescent="0.3">
      <c r="A172" t="s">
        <v>1055</v>
      </c>
      <c r="B172" t="s">
        <v>91</v>
      </c>
      <c r="C172" t="s">
        <v>514</v>
      </c>
      <c r="D172">
        <v>12</v>
      </c>
      <c r="E172" t="s">
        <v>91</v>
      </c>
    </row>
    <row r="173" spans="1:6" x14ac:dyDescent="0.3">
      <c r="A173" t="s">
        <v>1182</v>
      </c>
      <c r="B173" t="s">
        <v>507</v>
      </c>
      <c r="C173" t="s">
        <v>1038</v>
      </c>
      <c r="D173">
        <v>12</v>
      </c>
      <c r="E173" t="s">
        <v>508</v>
      </c>
    </row>
    <row r="174" spans="1:6" x14ac:dyDescent="0.3">
      <c r="A174" t="s">
        <v>1161</v>
      </c>
      <c r="B174" t="s">
        <v>236</v>
      </c>
      <c r="C174" t="s">
        <v>514</v>
      </c>
      <c r="D174">
        <v>12</v>
      </c>
      <c r="E174" t="s">
        <v>236</v>
      </c>
    </row>
    <row r="175" spans="1:6" x14ac:dyDescent="0.3">
      <c r="A175" t="s">
        <v>1162</v>
      </c>
      <c r="B175" t="s">
        <v>513</v>
      </c>
      <c r="C175" t="s">
        <v>514</v>
      </c>
      <c r="D175">
        <v>12</v>
      </c>
      <c r="E175" t="s">
        <v>814</v>
      </c>
    </row>
    <row r="176" spans="1:6" x14ac:dyDescent="0.3">
      <c r="A176" t="s">
        <v>1166</v>
      </c>
      <c r="B176" t="s">
        <v>243</v>
      </c>
      <c r="C176" t="s">
        <v>514</v>
      </c>
      <c r="D176">
        <v>12</v>
      </c>
      <c r="E176" t="s">
        <v>243</v>
      </c>
    </row>
    <row r="177" spans="1:5" x14ac:dyDescent="0.3">
      <c r="A177" t="s">
        <v>1199</v>
      </c>
      <c r="B177" t="s">
        <v>305</v>
      </c>
      <c r="C177" t="s">
        <v>514</v>
      </c>
      <c r="D177">
        <v>12</v>
      </c>
      <c r="E177" t="s">
        <v>305</v>
      </c>
    </row>
    <row r="178" spans="1:5" x14ac:dyDescent="0.3">
      <c r="A178" t="s">
        <v>1086</v>
      </c>
      <c r="B178" t="s">
        <v>394</v>
      </c>
      <c r="C178" t="s">
        <v>514</v>
      </c>
      <c r="D178">
        <v>12</v>
      </c>
      <c r="E178" t="s">
        <v>394</v>
      </c>
    </row>
    <row r="179" spans="1:5" x14ac:dyDescent="0.3">
      <c r="A179" t="s">
        <v>1087</v>
      </c>
      <c r="B179" t="s">
        <v>118</v>
      </c>
      <c r="C179" t="s">
        <v>514</v>
      </c>
      <c r="D179">
        <v>12</v>
      </c>
      <c r="E179" t="s">
        <v>118</v>
      </c>
    </row>
    <row r="180" spans="1:5" x14ac:dyDescent="0.3">
      <c r="A180" t="s">
        <v>1127</v>
      </c>
      <c r="B180" t="s">
        <v>154</v>
      </c>
      <c r="C180" t="s">
        <v>514</v>
      </c>
      <c r="D180">
        <v>12</v>
      </c>
      <c r="E180" t="s">
        <v>154</v>
      </c>
    </row>
    <row r="181" spans="1:5" x14ac:dyDescent="0.3">
      <c r="A181" t="s">
        <v>1088</v>
      </c>
      <c r="B181" t="s">
        <v>119</v>
      </c>
      <c r="C181" t="s">
        <v>514</v>
      </c>
      <c r="D181">
        <v>12</v>
      </c>
      <c r="E181" t="s">
        <v>119</v>
      </c>
    </row>
    <row r="182" spans="1:5" x14ac:dyDescent="0.3">
      <c r="A182" t="s">
        <v>1089</v>
      </c>
      <c r="B182" t="s">
        <v>120</v>
      </c>
      <c r="C182" t="s">
        <v>514</v>
      </c>
      <c r="D182">
        <v>12</v>
      </c>
      <c r="E182" t="s">
        <v>120</v>
      </c>
    </row>
    <row r="183" spans="1:5" x14ac:dyDescent="0.3">
      <c r="A183" t="s">
        <v>1171</v>
      </c>
      <c r="B183" t="s">
        <v>401</v>
      </c>
      <c r="C183" t="s">
        <v>514</v>
      </c>
      <c r="D183">
        <v>12</v>
      </c>
      <c r="E183" t="s">
        <v>401</v>
      </c>
    </row>
    <row r="184" spans="1:5" x14ac:dyDescent="0.3">
      <c r="A184" t="s">
        <v>1090</v>
      </c>
      <c r="B184" t="s">
        <v>121</v>
      </c>
      <c r="C184" t="s">
        <v>514</v>
      </c>
      <c r="D184">
        <v>12</v>
      </c>
      <c r="E184" t="s">
        <v>121</v>
      </c>
    </row>
    <row r="185" spans="1:5" x14ac:dyDescent="0.3">
      <c r="A185" t="s">
        <v>1056</v>
      </c>
      <c r="B185" t="s">
        <v>97</v>
      </c>
      <c r="C185" t="s">
        <v>514</v>
      </c>
      <c r="D185">
        <v>12</v>
      </c>
      <c r="E185" t="s">
        <v>97</v>
      </c>
    </row>
    <row r="186" spans="1:5" x14ac:dyDescent="0.3">
      <c r="A186" t="s">
        <v>1167</v>
      </c>
      <c r="B186" t="s">
        <v>399</v>
      </c>
      <c r="C186" t="s">
        <v>514</v>
      </c>
      <c r="D186">
        <v>12</v>
      </c>
      <c r="E186" t="s">
        <v>399</v>
      </c>
    </row>
    <row r="187" spans="1:5" x14ac:dyDescent="0.3">
      <c r="A187" t="s">
        <v>1091</v>
      </c>
      <c r="B187" t="s">
        <v>255</v>
      </c>
      <c r="C187" t="s">
        <v>514</v>
      </c>
      <c r="D187">
        <v>12</v>
      </c>
      <c r="E187" t="s">
        <v>255</v>
      </c>
    </row>
    <row r="188" spans="1:5" x14ac:dyDescent="0.3">
      <c r="A188" t="s">
        <v>1173</v>
      </c>
      <c r="B188" t="s">
        <v>258</v>
      </c>
      <c r="C188" t="s">
        <v>514</v>
      </c>
      <c r="D188">
        <v>12</v>
      </c>
      <c r="E188" t="s">
        <v>258</v>
      </c>
    </row>
    <row r="189" spans="1:5" x14ac:dyDescent="0.3">
      <c r="A189" t="s">
        <v>1194</v>
      </c>
      <c r="B189" t="s">
        <v>297</v>
      </c>
      <c r="C189" t="s">
        <v>514</v>
      </c>
      <c r="D189">
        <v>12</v>
      </c>
      <c r="E189" t="s">
        <v>297</v>
      </c>
    </row>
    <row r="190" spans="1:5" x14ac:dyDescent="0.3">
      <c r="A190" t="s">
        <v>1211</v>
      </c>
      <c r="B190" t="s">
        <v>330</v>
      </c>
      <c r="C190" t="s">
        <v>514</v>
      </c>
      <c r="D190">
        <v>12</v>
      </c>
      <c r="E190" t="s">
        <v>330</v>
      </c>
    </row>
    <row r="191" spans="1:5" x14ac:dyDescent="0.3">
      <c r="A191" t="s">
        <v>1092</v>
      </c>
      <c r="B191" t="s">
        <v>122</v>
      </c>
      <c r="C191" t="s">
        <v>514</v>
      </c>
      <c r="D191">
        <v>12</v>
      </c>
      <c r="E191" t="s">
        <v>122</v>
      </c>
    </row>
    <row r="192" spans="1:5" x14ac:dyDescent="0.3">
      <c r="A192" t="s">
        <v>1174</v>
      </c>
      <c r="B192" t="s">
        <v>260</v>
      </c>
      <c r="C192" t="s">
        <v>514</v>
      </c>
      <c r="D192">
        <v>12</v>
      </c>
      <c r="E192" t="s">
        <v>260</v>
      </c>
    </row>
    <row r="193" spans="1:6" x14ac:dyDescent="0.3">
      <c r="A193" t="s">
        <v>1238</v>
      </c>
      <c r="B193" t="s">
        <v>253</v>
      </c>
      <c r="D193">
        <v>12</v>
      </c>
      <c r="E193" t="s">
        <v>253</v>
      </c>
      <c r="F193" t="s">
        <v>1246</v>
      </c>
    </row>
    <row r="194" spans="1:6" x14ac:dyDescent="0.3">
      <c r="A194" t="s">
        <v>1239</v>
      </c>
      <c r="B194" t="s">
        <v>293</v>
      </c>
      <c r="D194">
        <v>9</v>
      </c>
      <c r="E194" t="s">
        <v>293</v>
      </c>
      <c r="F194" t="s">
        <v>1247</v>
      </c>
    </row>
    <row r="195" spans="1:6" x14ac:dyDescent="0.3">
      <c r="A195" t="s">
        <v>1240</v>
      </c>
      <c r="B195" t="s">
        <v>319</v>
      </c>
      <c r="D195">
        <v>6</v>
      </c>
      <c r="E195" t="s">
        <v>319</v>
      </c>
      <c r="F195" t="s">
        <v>1247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1"/>
  <sheetViews>
    <sheetView showGridLines="0" zoomScaleNormal="100" workbookViewId="0">
      <pane ySplit="4" topLeftCell="A5" activePane="bottomLeft" state="frozen"/>
      <selection pane="bottomLeft"/>
    </sheetView>
  </sheetViews>
  <sheetFormatPr defaultColWidth="9.109375" defaultRowHeight="14.4" x14ac:dyDescent="0.3"/>
  <cols>
    <col min="1" max="1" width="12" customWidth="1"/>
    <col min="2" max="2" width="12.33203125" customWidth="1"/>
    <col min="3" max="9" width="10" customWidth="1"/>
    <col min="10" max="10" width="10" style="45" customWidth="1"/>
    <col min="13" max="13" width="28.33203125" customWidth="1"/>
    <col min="14" max="14" width="18.44140625" customWidth="1"/>
    <col min="15" max="15" width="20.6640625" customWidth="1"/>
    <col min="16" max="16" width="39.109375" customWidth="1"/>
    <col min="17" max="17" width="22.33203125" customWidth="1"/>
    <col min="18" max="18" width="19.6640625" customWidth="1"/>
    <col min="19" max="19" width="20" customWidth="1"/>
  </cols>
  <sheetData>
    <row r="1" spans="1:19" ht="15.6" x14ac:dyDescent="0.3">
      <c r="A1" s="349" t="s">
        <v>2512</v>
      </c>
      <c r="B1" s="350"/>
      <c r="C1" s="350"/>
      <c r="D1" s="350"/>
    </row>
    <row r="2" spans="1:19" x14ac:dyDescent="0.3">
      <c r="A2" s="79" t="s">
        <v>2115</v>
      </c>
      <c r="B2" s="79"/>
      <c r="C2" s="79"/>
      <c r="D2" s="79"/>
      <c r="E2" s="79"/>
      <c r="F2" s="79"/>
      <c r="G2" s="79"/>
      <c r="H2" s="79"/>
      <c r="I2" s="79"/>
      <c r="J2" s="79"/>
    </row>
    <row r="3" spans="1:19" ht="30" customHeight="1" x14ac:dyDescent="0.3">
      <c r="A3" s="449" t="s">
        <v>454</v>
      </c>
      <c r="B3" s="449" t="s">
        <v>384</v>
      </c>
      <c r="C3" s="450" t="s">
        <v>31</v>
      </c>
      <c r="D3" s="451"/>
      <c r="E3" s="452" t="s">
        <v>455</v>
      </c>
      <c r="F3" s="453"/>
      <c r="G3" s="452" t="s">
        <v>40</v>
      </c>
      <c r="H3" s="453"/>
      <c r="I3" s="447" t="s">
        <v>57</v>
      </c>
      <c r="J3" s="447"/>
    </row>
    <row r="4" spans="1:19" ht="43.2" x14ac:dyDescent="0.3">
      <c r="A4" s="449"/>
      <c r="B4" s="449"/>
      <c r="C4" s="80" t="s">
        <v>456</v>
      </c>
      <c r="D4" s="81" t="s">
        <v>457</v>
      </c>
      <c r="E4" s="80" t="s">
        <v>456</v>
      </c>
      <c r="F4" s="81" t="s">
        <v>457</v>
      </c>
      <c r="G4" s="80" t="s">
        <v>456</v>
      </c>
      <c r="H4" s="81" t="s">
        <v>457</v>
      </c>
      <c r="I4" s="82" t="s">
        <v>456</v>
      </c>
      <c r="J4" s="83" t="s">
        <v>457</v>
      </c>
      <c r="K4" s="23"/>
      <c r="M4" s="24"/>
      <c r="N4" s="12"/>
      <c r="O4" s="12"/>
      <c r="P4" s="12"/>
      <c r="Q4" s="12"/>
      <c r="R4" s="12"/>
      <c r="S4" s="12"/>
    </row>
    <row r="5" spans="1:19" x14ac:dyDescent="0.3">
      <c r="A5" s="84">
        <v>1963</v>
      </c>
      <c r="B5" s="85">
        <v>202243</v>
      </c>
      <c r="C5" s="85">
        <v>72575</v>
      </c>
      <c r="D5" s="86">
        <v>0.35885049173518985</v>
      </c>
      <c r="E5" s="85">
        <v>47368</v>
      </c>
      <c r="F5" s="86">
        <v>0.23421329786445019</v>
      </c>
      <c r="G5" s="85">
        <v>82300</v>
      </c>
      <c r="H5" s="86">
        <v>0.40693621040035999</v>
      </c>
      <c r="I5" s="87"/>
      <c r="J5" s="88"/>
      <c r="M5" s="24"/>
      <c r="N5" s="12"/>
      <c r="O5" s="12"/>
      <c r="P5" s="12"/>
      <c r="Q5" s="12"/>
      <c r="R5" s="12"/>
      <c r="S5" s="12"/>
    </row>
    <row r="6" spans="1:19" x14ac:dyDescent="0.3">
      <c r="A6" s="84">
        <v>1964</v>
      </c>
      <c r="B6" s="85">
        <v>218582</v>
      </c>
      <c r="C6" s="85">
        <v>86800</v>
      </c>
      <c r="D6" s="86">
        <v>0.39710497662204575</v>
      </c>
      <c r="E6" s="85">
        <v>49482</v>
      </c>
      <c r="F6" s="86">
        <v>0.22637728632732795</v>
      </c>
      <c r="G6" s="85">
        <v>82300</v>
      </c>
      <c r="H6" s="86">
        <v>0.3765177370506263</v>
      </c>
      <c r="I6" s="87"/>
      <c r="J6" s="88"/>
      <c r="M6" s="24"/>
      <c r="N6" s="12"/>
      <c r="O6" s="12"/>
      <c r="P6" s="12"/>
      <c r="Q6" s="12"/>
      <c r="R6" s="12"/>
      <c r="S6" s="12"/>
    </row>
    <row r="7" spans="1:19" x14ac:dyDescent="0.3">
      <c r="A7" s="84">
        <v>1965</v>
      </c>
      <c r="B7" s="85">
        <v>242812</v>
      </c>
      <c r="C7" s="85">
        <v>101150</v>
      </c>
      <c r="D7" s="86">
        <v>0.41657743439368727</v>
      </c>
      <c r="E7" s="85">
        <v>59437</v>
      </c>
      <c r="F7" s="86">
        <v>0.24478608964960547</v>
      </c>
      <c r="G7" s="85">
        <v>82225</v>
      </c>
      <c r="H7" s="86">
        <v>0.33863647595670726</v>
      </c>
      <c r="I7" s="87"/>
      <c r="J7" s="88"/>
      <c r="M7" s="24"/>
      <c r="N7" s="12"/>
      <c r="O7" s="12"/>
      <c r="P7" s="12"/>
      <c r="Q7" s="12"/>
      <c r="R7" s="12"/>
      <c r="S7" s="12"/>
    </row>
    <row r="8" spans="1:19" x14ac:dyDescent="0.3">
      <c r="A8" s="84">
        <v>1966</v>
      </c>
      <c r="B8" s="85">
        <v>254148</v>
      </c>
      <c r="C8" s="85">
        <v>102650</v>
      </c>
      <c r="D8" s="86">
        <v>0.40389851582542458</v>
      </c>
      <c r="E8" s="85">
        <v>69273</v>
      </c>
      <c r="F8" s="86">
        <v>0.2725695264176779</v>
      </c>
      <c r="G8" s="85">
        <v>82225</v>
      </c>
      <c r="H8" s="86">
        <v>0.32353195775689758</v>
      </c>
      <c r="I8" s="87"/>
      <c r="J8" s="88"/>
      <c r="M8" s="24"/>
      <c r="N8" s="12"/>
      <c r="O8" s="12"/>
      <c r="P8" s="12"/>
      <c r="Q8" s="12"/>
      <c r="R8" s="12"/>
      <c r="S8" s="12"/>
    </row>
    <row r="9" spans="1:19" x14ac:dyDescent="0.3">
      <c r="A9" s="84">
        <v>1967</v>
      </c>
      <c r="B9" s="85">
        <v>260273</v>
      </c>
      <c r="C9" s="85">
        <v>102650</v>
      </c>
      <c r="D9" s="86">
        <v>0.39439357904969014</v>
      </c>
      <c r="E9" s="85">
        <v>81023</v>
      </c>
      <c r="F9" s="86">
        <v>0.3113000580160063</v>
      </c>
      <c r="G9" s="85">
        <v>76600</v>
      </c>
      <c r="H9" s="86">
        <v>0.29430636293430362</v>
      </c>
      <c r="I9" s="87"/>
      <c r="J9" s="88"/>
      <c r="M9" s="24"/>
      <c r="N9" s="12"/>
      <c r="O9" s="12"/>
      <c r="P9" s="12"/>
      <c r="Q9" s="12"/>
      <c r="R9" s="12"/>
      <c r="S9" s="12"/>
    </row>
    <row r="10" spans="1:19" x14ac:dyDescent="0.3">
      <c r="A10" s="84">
        <v>1968</v>
      </c>
      <c r="B10" s="85">
        <v>339688</v>
      </c>
      <c r="C10" s="85">
        <v>171450</v>
      </c>
      <c r="D10" s="86">
        <v>0.50472786792586133</v>
      </c>
      <c r="E10" s="85">
        <v>89538</v>
      </c>
      <c r="F10" s="86">
        <v>0.26358894043946207</v>
      </c>
      <c r="G10" s="85">
        <v>78700</v>
      </c>
      <c r="H10" s="86">
        <v>0.23168319163467652</v>
      </c>
      <c r="I10" s="87"/>
      <c r="J10" s="88"/>
      <c r="M10" s="24"/>
      <c r="N10" s="12"/>
      <c r="O10" s="12"/>
      <c r="P10" s="12"/>
      <c r="Q10" s="12"/>
      <c r="R10" s="12"/>
      <c r="S10" s="12"/>
    </row>
    <row r="11" spans="1:19" x14ac:dyDescent="0.3">
      <c r="A11" s="84">
        <v>1969</v>
      </c>
      <c r="B11" s="85">
        <v>347013</v>
      </c>
      <c r="C11" s="85">
        <v>171450</v>
      </c>
      <c r="D11" s="86">
        <v>0.49407370905412767</v>
      </c>
      <c r="E11" s="85">
        <v>98963</v>
      </c>
      <c r="F11" s="86">
        <v>0.2851852812430658</v>
      </c>
      <c r="G11" s="85">
        <v>76600</v>
      </c>
      <c r="H11" s="86">
        <v>0.22074100970280652</v>
      </c>
      <c r="I11" s="87"/>
      <c r="J11" s="88"/>
      <c r="M11" s="24"/>
      <c r="N11" s="12"/>
      <c r="O11" s="12"/>
      <c r="P11" s="12"/>
      <c r="Q11" s="12"/>
      <c r="R11" s="12"/>
      <c r="S11" s="12"/>
    </row>
    <row r="12" spans="1:19" x14ac:dyDescent="0.3">
      <c r="A12" s="84">
        <v>1970</v>
      </c>
      <c r="B12" s="85">
        <v>406596</v>
      </c>
      <c r="C12" s="85">
        <v>206740</v>
      </c>
      <c r="D12" s="86">
        <v>0.50846540546390029</v>
      </c>
      <c r="E12" s="85">
        <v>123256</v>
      </c>
      <c r="F12" s="86">
        <v>0.30314120158584934</v>
      </c>
      <c r="G12" s="85">
        <v>76600</v>
      </c>
      <c r="H12" s="86">
        <v>0.18839339295025037</v>
      </c>
      <c r="I12" s="87"/>
      <c r="J12" s="88"/>
      <c r="M12" s="24"/>
      <c r="N12" s="12"/>
      <c r="O12" s="12"/>
      <c r="P12" s="12"/>
      <c r="Q12" s="12"/>
      <c r="R12" s="12"/>
      <c r="S12" s="12"/>
    </row>
    <row r="13" spans="1:19" x14ac:dyDescent="0.3">
      <c r="A13" s="84">
        <v>1971</v>
      </c>
      <c r="B13" s="85">
        <v>472955</v>
      </c>
      <c r="C13" s="85">
        <v>257053</v>
      </c>
      <c r="D13" s="86">
        <v>0.54350413887156279</v>
      </c>
      <c r="E13" s="85">
        <v>140627</v>
      </c>
      <c r="F13" s="86">
        <v>0.29733695594718312</v>
      </c>
      <c r="G13" s="85">
        <v>75275</v>
      </c>
      <c r="H13" s="86">
        <v>0.15915890518125403</v>
      </c>
      <c r="I13" s="87"/>
      <c r="J13" s="88"/>
      <c r="M13" s="24"/>
      <c r="N13" s="12"/>
      <c r="O13" s="12"/>
      <c r="P13" s="12"/>
      <c r="Q13" s="12"/>
      <c r="R13" s="12"/>
      <c r="S13" s="12"/>
    </row>
    <row r="14" spans="1:19" x14ac:dyDescent="0.3">
      <c r="A14" s="84">
        <v>1972</v>
      </c>
      <c r="B14" s="85">
        <v>533639</v>
      </c>
      <c r="C14" s="85">
        <v>314389</v>
      </c>
      <c r="D14" s="86">
        <v>0.58914172314991975</v>
      </c>
      <c r="E14" s="85">
        <v>144975</v>
      </c>
      <c r="F14" s="86">
        <v>0.27167242274271558</v>
      </c>
      <c r="G14" s="85">
        <v>74275</v>
      </c>
      <c r="H14" s="86">
        <v>0.13918585410736473</v>
      </c>
      <c r="I14" s="87"/>
      <c r="J14" s="88"/>
      <c r="M14" s="24"/>
      <c r="N14" s="12"/>
      <c r="O14" s="12"/>
      <c r="P14" s="12"/>
      <c r="Q14" s="12"/>
      <c r="R14" s="12"/>
      <c r="S14" s="12"/>
    </row>
    <row r="15" spans="1:19" x14ac:dyDescent="0.3">
      <c r="A15" s="84">
        <v>1973</v>
      </c>
      <c r="B15" s="85">
        <v>650050</v>
      </c>
      <c r="C15" s="85">
        <v>381350</v>
      </c>
      <c r="D15" s="86">
        <v>0.58664718098607804</v>
      </c>
      <c r="E15" s="85">
        <v>147700</v>
      </c>
      <c r="F15" s="86">
        <v>0.22721329128528575</v>
      </c>
      <c r="G15" s="85">
        <v>121000</v>
      </c>
      <c r="H15" s="86">
        <v>0.18613952772863626</v>
      </c>
      <c r="I15" s="87"/>
      <c r="J15" s="88"/>
    </row>
    <row r="16" spans="1:19" x14ac:dyDescent="0.3">
      <c r="A16" s="84">
        <v>1974</v>
      </c>
      <c r="B16" s="85">
        <v>723638</v>
      </c>
      <c r="C16" s="85">
        <v>453324</v>
      </c>
      <c r="D16" s="86">
        <v>0.62645134722057161</v>
      </c>
      <c r="E16" s="85">
        <v>148054</v>
      </c>
      <c r="F16" s="86">
        <v>0.20459677352488398</v>
      </c>
      <c r="G16" s="85">
        <v>122260</v>
      </c>
      <c r="H16" s="86">
        <v>0.16895187925454441</v>
      </c>
      <c r="I16" s="87"/>
      <c r="J16" s="88"/>
    </row>
    <row r="17" spans="1:11" x14ac:dyDescent="0.3">
      <c r="A17" s="84">
        <v>1975</v>
      </c>
      <c r="B17" s="85">
        <v>763498</v>
      </c>
      <c r="C17" s="85">
        <v>464257</v>
      </c>
      <c r="D17" s="86">
        <v>0.6080657709646915</v>
      </c>
      <c r="E17" s="85">
        <v>176706</v>
      </c>
      <c r="F17" s="86">
        <v>0.23144264948958609</v>
      </c>
      <c r="G17" s="85">
        <v>122535</v>
      </c>
      <c r="H17" s="86">
        <v>0.16049157954572246</v>
      </c>
      <c r="I17" s="87"/>
      <c r="J17" s="88"/>
    </row>
    <row r="18" spans="1:11" x14ac:dyDescent="0.3">
      <c r="A18" s="84">
        <v>1976</v>
      </c>
      <c r="B18" s="85">
        <v>971799</v>
      </c>
      <c r="C18" s="85">
        <v>643454</v>
      </c>
      <c r="D18" s="86">
        <v>0.66212663318237619</v>
      </c>
      <c r="E18" s="85">
        <v>205110</v>
      </c>
      <c r="F18" s="86">
        <v>0.21106216408948764</v>
      </c>
      <c r="G18" s="85">
        <v>123235</v>
      </c>
      <c r="H18" s="86">
        <v>0.12681120272813617</v>
      </c>
      <c r="I18" s="87"/>
      <c r="J18" s="88"/>
    </row>
    <row r="19" spans="1:11" x14ac:dyDescent="0.3">
      <c r="A19" s="84">
        <v>1977</v>
      </c>
      <c r="B19" s="85">
        <v>1038270</v>
      </c>
      <c r="C19" s="85">
        <v>692074</v>
      </c>
      <c r="D19" s="86">
        <v>0.66656457376212352</v>
      </c>
      <c r="E19" s="85">
        <v>223736</v>
      </c>
      <c r="F19" s="86">
        <v>0.21548922727228947</v>
      </c>
      <c r="G19" s="85">
        <v>122460</v>
      </c>
      <c r="H19" s="86">
        <v>0.11794619896558699</v>
      </c>
      <c r="I19" s="87"/>
      <c r="J19" s="88"/>
    </row>
    <row r="20" spans="1:11" x14ac:dyDescent="0.3">
      <c r="A20" s="84">
        <v>1978</v>
      </c>
      <c r="B20" s="85">
        <v>1132590</v>
      </c>
      <c r="C20" s="85">
        <v>788614</v>
      </c>
      <c r="D20" s="86">
        <v>0.69629256836101328</v>
      </c>
      <c r="E20" s="85">
        <v>221516</v>
      </c>
      <c r="F20" s="86">
        <v>0.19558357393231443</v>
      </c>
      <c r="G20" s="85">
        <v>122460</v>
      </c>
      <c r="H20" s="86">
        <v>0.10812385770667232</v>
      </c>
      <c r="I20" s="87"/>
      <c r="J20" s="88"/>
    </row>
    <row r="21" spans="1:11" x14ac:dyDescent="0.3">
      <c r="A21" s="84">
        <v>1979</v>
      </c>
      <c r="B21" s="85">
        <v>1257835</v>
      </c>
      <c r="C21" s="85">
        <v>900914</v>
      </c>
      <c r="D21" s="86">
        <v>0.71624179642003916</v>
      </c>
      <c r="E21" s="85">
        <v>233611</v>
      </c>
      <c r="F21" s="86">
        <v>0.18572467772005072</v>
      </c>
      <c r="G21" s="85">
        <v>123310</v>
      </c>
      <c r="H21" s="86">
        <v>9.8033525859910084E-2</v>
      </c>
      <c r="I21" s="87"/>
      <c r="J21" s="88"/>
    </row>
    <row r="22" spans="1:11" x14ac:dyDescent="0.3">
      <c r="A22" s="84">
        <v>1980</v>
      </c>
      <c r="B22" s="85">
        <v>1285237</v>
      </c>
      <c r="C22" s="85">
        <v>924174</v>
      </c>
      <c r="D22" s="86">
        <v>0.71906893436774699</v>
      </c>
      <c r="E22" s="85">
        <v>237703</v>
      </c>
      <c r="F22" s="86">
        <v>0.18494876820384101</v>
      </c>
      <c r="G22" s="85">
        <v>123360</v>
      </c>
      <c r="H22" s="86">
        <v>9.5982297428412036E-2</v>
      </c>
      <c r="I22" s="87"/>
      <c r="J22" s="88"/>
    </row>
    <row r="23" spans="1:11" x14ac:dyDescent="0.3">
      <c r="A23" s="84">
        <v>1981</v>
      </c>
      <c r="B23" s="85">
        <v>1383809</v>
      </c>
      <c r="C23" s="85">
        <v>1008374</v>
      </c>
      <c r="D23" s="86">
        <v>0.72869449468821201</v>
      </c>
      <c r="E23" s="85">
        <v>251745</v>
      </c>
      <c r="F23" s="86">
        <v>0.18192178255814206</v>
      </c>
      <c r="G23" s="85">
        <v>123690</v>
      </c>
      <c r="H23" s="86">
        <v>8.9383722753645908E-2</v>
      </c>
      <c r="I23" s="87"/>
      <c r="J23" s="88"/>
    </row>
    <row r="24" spans="1:11" x14ac:dyDescent="0.3">
      <c r="A24" s="84">
        <v>1982</v>
      </c>
      <c r="B24" s="85">
        <v>1418344</v>
      </c>
      <c r="C24" s="85">
        <v>1008274</v>
      </c>
      <c r="D24" s="86">
        <v>0.71088114025934468</v>
      </c>
      <c r="E24" s="85">
        <v>255790</v>
      </c>
      <c r="F24" s="86">
        <v>0.18034411962119204</v>
      </c>
      <c r="G24" s="85">
        <v>154280</v>
      </c>
      <c r="H24" s="86">
        <v>0.10877474011946327</v>
      </c>
      <c r="I24" s="87"/>
      <c r="J24" s="88"/>
    </row>
    <row r="25" spans="1:11" x14ac:dyDescent="0.3">
      <c r="A25" s="84">
        <v>1983</v>
      </c>
      <c r="B25" s="85">
        <v>1452037</v>
      </c>
      <c r="C25" s="85">
        <v>1028574</v>
      </c>
      <c r="D25" s="86">
        <v>0.70836624686561023</v>
      </c>
      <c r="E25" s="85">
        <v>269683</v>
      </c>
      <c r="F25" s="86">
        <v>0.18572736094190437</v>
      </c>
      <c r="G25" s="85">
        <v>153780</v>
      </c>
      <c r="H25" s="86">
        <v>0.10590639219248546</v>
      </c>
      <c r="I25" s="87"/>
      <c r="J25" s="88"/>
    </row>
    <row r="26" spans="1:11" x14ac:dyDescent="0.3">
      <c r="A26" s="84">
        <v>1984</v>
      </c>
      <c r="B26" s="85">
        <v>1605485</v>
      </c>
      <c r="C26" s="85">
        <v>1105654</v>
      </c>
      <c r="D26" s="86">
        <v>0.68867289323786895</v>
      </c>
      <c r="E26" s="85">
        <v>276841</v>
      </c>
      <c r="F26" s="86">
        <v>0.17243449798658972</v>
      </c>
      <c r="G26" s="85">
        <v>222990</v>
      </c>
      <c r="H26" s="86">
        <v>0.13889260877554135</v>
      </c>
      <c r="I26" s="87"/>
      <c r="J26" s="88"/>
    </row>
    <row r="27" spans="1:11" x14ac:dyDescent="0.3">
      <c r="A27" s="84">
        <v>1985</v>
      </c>
      <c r="B27" s="85">
        <v>1601714</v>
      </c>
      <c r="C27" s="85">
        <v>1078100</v>
      </c>
      <c r="D27" s="86">
        <v>0.67309145078334831</v>
      </c>
      <c r="E27" s="85">
        <v>299614</v>
      </c>
      <c r="F27" s="86">
        <v>0.18705836372785653</v>
      </c>
      <c r="G27" s="85">
        <v>224000</v>
      </c>
      <c r="H27" s="86">
        <v>0.13985018548879513</v>
      </c>
      <c r="I27" s="87"/>
      <c r="J27" s="88"/>
    </row>
    <row r="28" spans="1:11" x14ac:dyDescent="0.3">
      <c r="A28" s="84">
        <v>1986</v>
      </c>
      <c r="B28" s="85">
        <v>1669200</v>
      </c>
      <c r="C28" s="85">
        <v>1126100</v>
      </c>
      <c r="D28" s="86">
        <v>0.67463455547567697</v>
      </c>
      <c r="E28" s="85">
        <v>317500</v>
      </c>
      <c r="F28" s="86">
        <v>0.19021087946321591</v>
      </c>
      <c r="G28" s="85">
        <v>225600</v>
      </c>
      <c r="H28" s="86">
        <v>0.13515456506110712</v>
      </c>
      <c r="I28" s="87"/>
      <c r="J28" s="88"/>
    </row>
    <row r="29" spans="1:11" x14ac:dyDescent="0.3">
      <c r="A29" s="84">
        <v>1987</v>
      </c>
      <c r="B29" s="85">
        <v>1655373</v>
      </c>
      <c r="C29" s="85">
        <v>1111600</v>
      </c>
      <c r="D29" s="86">
        <v>0.67151028801363799</v>
      </c>
      <c r="E29" s="85">
        <v>316148</v>
      </c>
      <c r="F29" s="86">
        <v>0.19098293858846313</v>
      </c>
      <c r="G29" s="85">
        <v>227625</v>
      </c>
      <c r="H29" s="86">
        <v>0.13750677339789885</v>
      </c>
      <c r="I29" s="87"/>
      <c r="J29" s="88"/>
    </row>
    <row r="30" spans="1:11" x14ac:dyDescent="0.3">
      <c r="A30" s="84">
        <v>1988</v>
      </c>
      <c r="B30" s="85">
        <v>1603684</v>
      </c>
      <c r="C30" s="85">
        <v>1049400</v>
      </c>
      <c r="D30" s="86">
        <v>0.65436831695022213</v>
      </c>
      <c r="E30" s="85">
        <v>325924</v>
      </c>
      <c r="F30" s="86">
        <v>0.20323455244299998</v>
      </c>
      <c r="G30" s="85">
        <v>228360</v>
      </c>
      <c r="H30" s="86">
        <v>0.14239713060677789</v>
      </c>
      <c r="I30" s="87"/>
      <c r="J30" s="88"/>
      <c r="K30" s="61"/>
    </row>
    <row r="31" spans="1:11" x14ac:dyDescent="0.3">
      <c r="A31" s="84">
        <v>1989</v>
      </c>
      <c r="B31" s="85">
        <v>1610966</v>
      </c>
      <c r="C31" s="85">
        <v>1038700</v>
      </c>
      <c r="D31" s="86">
        <v>0.64476841845203436</v>
      </c>
      <c r="E31" s="85">
        <v>311301</v>
      </c>
      <c r="F31" s="86">
        <v>0.19323871515599958</v>
      </c>
      <c r="G31" s="85">
        <v>260965</v>
      </c>
      <c r="H31" s="86">
        <v>0.16199286639196606</v>
      </c>
      <c r="I31" s="87"/>
      <c r="J31" s="88"/>
      <c r="K31" s="61"/>
    </row>
    <row r="32" spans="1:11" x14ac:dyDescent="0.3">
      <c r="A32" s="84">
        <v>1990</v>
      </c>
      <c r="B32" s="85">
        <v>1604767</v>
      </c>
      <c r="C32" s="85">
        <v>1036100</v>
      </c>
      <c r="D32" s="86">
        <v>0.64563889960349385</v>
      </c>
      <c r="E32" s="85">
        <v>312760</v>
      </c>
      <c r="F32" s="86">
        <v>0.19489433668563724</v>
      </c>
      <c r="G32" s="85">
        <v>255907</v>
      </c>
      <c r="H32" s="86">
        <v>0.15946676371086893</v>
      </c>
      <c r="I32" s="87"/>
      <c r="J32" s="88"/>
      <c r="K32" s="61"/>
    </row>
    <row r="33" spans="1:12" x14ac:dyDescent="0.3">
      <c r="A33" s="84">
        <v>1991</v>
      </c>
      <c r="B33" s="85">
        <v>1733158</v>
      </c>
      <c r="C33" s="85">
        <v>1042700</v>
      </c>
      <c r="D33" s="86">
        <v>0.60161854833777417</v>
      </c>
      <c r="E33" s="85">
        <v>324851</v>
      </c>
      <c r="F33" s="86">
        <v>0.18743299803018537</v>
      </c>
      <c r="G33" s="85">
        <v>365607</v>
      </c>
      <c r="H33" s="86">
        <v>0.21094845363204048</v>
      </c>
      <c r="I33" s="87"/>
      <c r="J33" s="88"/>
      <c r="K33" s="61"/>
    </row>
    <row r="34" spans="1:12" x14ac:dyDescent="0.3">
      <c r="A34" s="84">
        <v>1992</v>
      </c>
      <c r="B34" s="85">
        <v>1739890</v>
      </c>
      <c r="C34" s="85">
        <v>1045500</v>
      </c>
      <c r="D34" s="86">
        <v>0.6009000569001488</v>
      </c>
      <c r="E34" s="85">
        <v>328758</v>
      </c>
      <c r="F34" s="86">
        <v>0.18895332463546546</v>
      </c>
      <c r="G34" s="85">
        <v>365632</v>
      </c>
      <c r="H34" s="86">
        <v>0.21014661846438568</v>
      </c>
      <c r="I34" s="87"/>
      <c r="J34" s="88"/>
      <c r="K34" s="61"/>
    </row>
    <row r="35" spans="1:12" x14ac:dyDescent="0.3">
      <c r="A35" s="84">
        <v>1993</v>
      </c>
      <c r="B35" s="85">
        <v>1741487</v>
      </c>
      <c r="C35" s="85">
        <v>1040700</v>
      </c>
      <c r="D35" s="86">
        <v>0.5975927468881479</v>
      </c>
      <c r="E35" s="85">
        <v>336430</v>
      </c>
      <c r="F35" s="86">
        <v>0.19318547884652598</v>
      </c>
      <c r="G35" s="85">
        <v>364357</v>
      </c>
      <c r="H35" s="86">
        <v>0.20922177426532612</v>
      </c>
      <c r="I35" s="85"/>
      <c r="J35" s="88"/>
      <c r="K35" s="61"/>
    </row>
    <row r="36" spans="1:12" x14ac:dyDescent="0.3">
      <c r="A36" s="84">
        <v>1994</v>
      </c>
      <c r="B36" s="85">
        <v>1771065</v>
      </c>
      <c r="C36" s="85">
        <v>1060200</v>
      </c>
      <c r="D36" s="86">
        <v>0.59862286251492747</v>
      </c>
      <c r="E36" s="85">
        <v>345383</v>
      </c>
      <c r="F36" s="86">
        <v>0.19501429930578493</v>
      </c>
      <c r="G36" s="85">
        <v>365482</v>
      </c>
      <c r="H36" s="86">
        <v>0.20636283817928761</v>
      </c>
      <c r="I36" s="85"/>
      <c r="J36" s="88"/>
      <c r="K36" s="61"/>
    </row>
    <row r="37" spans="1:12" x14ac:dyDescent="0.3">
      <c r="A37" s="84">
        <v>1995</v>
      </c>
      <c r="B37" s="85">
        <v>1777575</v>
      </c>
      <c r="C37" s="85">
        <v>1060200</v>
      </c>
      <c r="D37" s="86">
        <v>0.59643053035736893</v>
      </c>
      <c r="E37" s="85">
        <v>347393</v>
      </c>
      <c r="F37" s="86">
        <v>0.19543085383176517</v>
      </c>
      <c r="G37" s="85">
        <v>369982</v>
      </c>
      <c r="H37" s="86">
        <v>0.20813861581086593</v>
      </c>
      <c r="I37" s="85"/>
      <c r="J37" s="88"/>
      <c r="K37" s="61"/>
    </row>
    <row r="38" spans="1:12" x14ac:dyDescent="0.3">
      <c r="A38" s="84">
        <v>1996</v>
      </c>
      <c r="B38" s="85">
        <v>2078835</v>
      </c>
      <c r="C38" s="85">
        <v>1295925</v>
      </c>
      <c r="D38" s="86">
        <v>0.62339002373925778</v>
      </c>
      <c r="E38" s="85">
        <v>418449</v>
      </c>
      <c r="F38" s="86">
        <v>0.20129014568255779</v>
      </c>
      <c r="G38" s="85">
        <v>364461</v>
      </c>
      <c r="H38" s="86">
        <v>0.17531983057818443</v>
      </c>
      <c r="I38" s="85"/>
      <c r="J38" s="88"/>
      <c r="K38" s="61"/>
    </row>
    <row r="39" spans="1:12" x14ac:dyDescent="0.3">
      <c r="A39" s="84">
        <v>1997</v>
      </c>
      <c r="B39" s="85">
        <v>1960531</v>
      </c>
      <c r="C39" s="85">
        <v>1247850</v>
      </c>
      <c r="D39" s="86">
        <v>0.63648572759114752</v>
      </c>
      <c r="E39" s="85">
        <v>335392</v>
      </c>
      <c r="F39" s="86">
        <v>0.17107202079436643</v>
      </c>
      <c r="G39" s="85">
        <v>377094</v>
      </c>
      <c r="H39" s="86">
        <v>0.19234278876488053</v>
      </c>
      <c r="I39" s="85">
        <v>195</v>
      </c>
      <c r="J39" s="88">
        <v>9.9462849605540534E-5</v>
      </c>
    </row>
    <row r="40" spans="1:12" x14ac:dyDescent="0.3">
      <c r="A40" s="84">
        <v>1998</v>
      </c>
      <c r="B40" s="85">
        <v>2125108</v>
      </c>
      <c r="C40" s="85">
        <v>1292925</v>
      </c>
      <c r="D40" s="86">
        <v>0.60840437286010873</v>
      </c>
      <c r="E40" s="85">
        <v>458173</v>
      </c>
      <c r="F40" s="86">
        <v>0.21559986598328179</v>
      </c>
      <c r="G40" s="85">
        <v>373685</v>
      </c>
      <c r="H40" s="86">
        <v>0.1758428277527542</v>
      </c>
      <c r="I40" s="85">
        <v>325</v>
      </c>
      <c r="J40" s="88">
        <v>1.5293340385523935E-4</v>
      </c>
    </row>
    <row r="41" spans="1:12" x14ac:dyDescent="0.3">
      <c r="A41" s="84">
        <v>1999</v>
      </c>
      <c r="B41" s="85">
        <v>2157493</v>
      </c>
      <c r="C41" s="85">
        <v>1295725</v>
      </c>
      <c r="D41" s="86">
        <v>0.60056973533633717</v>
      </c>
      <c r="E41" s="85">
        <v>472903</v>
      </c>
      <c r="F41" s="86">
        <v>0.21919097767640497</v>
      </c>
      <c r="G41" s="85">
        <v>388085</v>
      </c>
      <c r="H41" s="86">
        <v>0.17987775626618488</v>
      </c>
      <c r="I41" s="85">
        <v>780</v>
      </c>
      <c r="J41" s="88">
        <v>3.6153072107302317E-4</v>
      </c>
    </row>
    <row r="42" spans="1:12" x14ac:dyDescent="0.3">
      <c r="A42" s="84">
        <v>2000</v>
      </c>
      <c r="B42" s="85">
        <v>2195227</v>
      </c>
      <c r="C42" s="85">
        <v>1300925</v>
      </c>
      <c r="D42" s="86">
        <v>0.59261525117903524</v>
      </c>
      <c r="E42" s="85">
        <v>493437</v>
      </c>
      <c r="F42" s="86">
        <v>0.22477720982841409</v>
      </c>
      <c r="G42" s="85">
        <v>400085</v>
      </c>
      <c r="H42" s="86">
        <v>0.18225222266307767</v>
      </c>
      <c r="I42" s="85">
        <v>780</v>
      </c>
      <c r="J42" s="88">
        <v>3.5531632947298844E-4</v>
      </c>
    </row>
    <row r="43" spans="1:12" x14ac:dyDescent="0.3">
      <c r="A43" s="84">
        <v>2001</v>
      </c>
      <c r="B43" s="85">
        <v>2259108</v>
      </c>
      <c r="C43" s="85">
        <v>1339150</v>
      </c>
      <c r="D43" s="86">
        <v>0.59277821157731281</v>
      </c>
      <c r="E43" s="85">
        <v>475736</v>
      </c>
      <c r="F43" s="86">
        <v>0.21058577102112869</v>
      </c>
      <c r="G43" s="85">
        <v>443442</v>
      </c>
      <c r="H43" s="86">
        <v>0.19629074838387542</v>
      </c>
      <c r="I43" s="85">
        <v>780</v>
      </c>
      <c r="J43" s="88">
        <v>3.4526901768308556E-4</v>
      </c>
    </row>
    <row r="44" spans="1:12" x14ac:dyDescent="0.3">
      <c r="A44" s="84">
        <v>2002</v>
      </c>
      <c r="B44" s="85">
        <v>2078380</v>
      </c>
      <c r="C44" s="85">
        <v>1360100</v>
      </c>
      <c r="D44" s="86">
        <v>0.65440391073817106</v>
      </c>
      <c r="E44" s="89">
        <v>317300</v>
      </c>
      <c r="F44" s="86">
        <v>0.15266698101405904</v>
      </c>
      <c r="G44" s="89">
        <v>400100</v>
      </c>
      <c r="H44" s="86">
        <v>0.19250570155601959</v>
      </c>
      <c r="I44" s="89">
        <v>880</v>
      </c>
      <c r="J44" s="88">
        <v>4.2340669175030551E-4</v>
      </c>
      <c r="K44" s="60"/>
    </row>
    <row r="45" spans="1:12" x14ac:dyDescent="0.3">
      <c r="A45" s="84">
        <v>2003</v>
      </c>
      <c r="B45" s="85">
        <v>1971740</v>
      </c>
      <c r="C45" s="85">
        <v>1246900</v>
      </c>
      <c r="D45" s="86">
        <v>0.63238560865022775</v>
      </c>
      <c r="E45" s="89">
        <v>323600.00000000006</v>
      </c>
      <c r="F45" s="86">
        <v>0.16411900149106884</v>
      </c>
      <c r="G45" s="89">
        <v>400100</v>
      </c>
      <c r="H45" s="86">
        <v>0.20291722032316634</v>
      </c>
      <c r="I45" s="89">
        <v>1140</v>
      </c>
      <c r="J45" s="88">
        <v>5.7816953553713982E-4</v>
      </c>
      <c r="K45" s="60"/>
    </row>
    <row r="46" spans="1:12" x14ac:dyDescent="0.3">
      <c r="A46" s="84">
        <v>2004</v>
      </c>
      <c r="B46" s="85">
        <v>1971740</v>
      </c>
      <c r="C46" s="85">
        <v>1246900</v>
      </c>
      <c r="D46" s="86">
        <v>0.63238560865022775</v>
      </c>
      <c r="E46" s="89">
        <v>323600.00000000006</v>
      </c>
      <c r="F46" s="86">
        <v>0.16411900149106884</v>
      </c>
      <c r="G46" s="89">
        <v>400100</v>
      </c>
      <c r="H46" s="86">
        <v>0.20291722032316634</v>
      </c>
      <c r="I46" s="89">
        <v>1140</v>
      </c>
      <c r="J46" s="88">
        <v>5.7816953553713982E-4</v>
      </c>
      <c r="K46" s="60"/>
    </row>
    <row r="47" spans="1:12" x14ac:dyDescent="0.3">
      <c r="A47" s="84">
        <v>2005</v>
      </c>
      <c r="B47" s="85">
        <v>1890470</v>
      </c>
      <c r="C47" s="85">
        <v>1176200</v>
      </c>
      <c r="D47" s="86">
        <v>0.62217332197813247</v>
      </c>
      <c r="E47" s="89">
        <v>317900</v>
      </c>
      <c r="F47" s="86">
        <v>0.1681592408237105</v>
      </c>
      <c r="G47" s="89">
        <v>395100</v>
      </c>
      <c r="H47" s="86">
        <v>0.2089956465852407</v>
      </c>
      <c r="I47" s="89">
        <v>1270</v>
      </c>
      <c r="J47" s="88">
        <v>6.7179061291636471E-4</v>
      </c>
      <c r="K47" s="60"/>
    </row>
    <row r="48" spans="1:12" x14ac:dyDescent="0.3">
      <c r="A48" s="84">
        <v>2006</v>
      </c>
      <c r="B48" s="85">
        <v>1910455</v>
      </c>
      <c r="C48" s="85">
        <v>1186300</v>
      </c>
      <c r="D48" s="86">
        <v>0.62095155342575459</v>
      </c>
      <c r="E48" s="89">
        <v>325500</v>
      </c>
      <c r="F48" s="86">
        <v>0.17037826067612166</v>
      </c>
      <c r="G48" s="89">
        <v>396300</v>
      </c>
      <c r="H48" s="86">
        <v>0.20743749525636562</v>
      </c>
      <c r="I48" s="90">
        <v>2355</v>
      </c>
      <c r="J48" s="88">
        <v>1.2326906417581152E-3</v>
      </c>
      <c r="K48" s="60"/>
      <c r="L48" s="68"/>
    </row>
    <row r="49" spans="1:19" x14ac:dyDescent="0.3">
      <c r="A49" s="84">
        <v>2007</v>
      </c>
      <c r="B49" s="85">
        <v>2028954.9999999998</v>
      </c>
      <c r="C49" s="85">
        <v>1294799.9999999998</v>
      </c>
      <c r="D49" s="86">
        <v>0.63816102377825035</v>
      </c>
      <c r="E49" s="89">
        <v>335500.00000000006</v>
      </c>
      <c r="F49" s="86">
        <v>0.16535605767501008</v>
      </c>
      <c r="G49" s="89">
        <v>396300</v>
      </c>
      <c r="H49" s="86">
        <v>0.19532222252341724</v>
      </c>
      <c r="I49" s="90">
        <v>2355</v>
      </c>
      <c r="J49" s="88">
        <v>1.1606960233223509E-3</v>
      </c>
      <c r="K49" s="60"/>
      <c r="L49" s="68"/>
    </row>
    <row r="50" spans="1:19" x14ac:dyDescent="0.3">
      <c r="A50" s="84">
        <v>2008</v>
      </c>
      <c r="B50" s="85">
        <v>2056729.9999999998</v>
      </c>
      <c r="C50" s="85">
        <v>1294799.9999999998</v>
      </c>
      <c r="D50" s="86">
        <v>0.62954301245180455</v>
      </c>
      <c r="E50" s="89">
        <v>359300.00000000006</v>
      </c>
      <c r="F50" s="86">
        <v>0.17469478249454234</v>
      </c>
      <c r="G50" s="89">
        <v>399300</v>
      </c>
      <c r="H50" s="86">
        <v>0.19414313011430767</v>
      </c>
      <c r="I50" s="90">
        <v>3330</v>
      </c>
      <c r="J50" s="88">
        <v>1.6190749393454661E-3</v>
      </c>
      <c r="K50" s="60"/>
      <c r="L50" s="56"/>
    </row>
    <row r="51" spans="1:19" x14ac:dyDescent="0.3">
      <c r="A51" s="84">
        <v>2009</v>
      </c>
      <c r="B51" s="85">
        <v>2178327</v>
      </c>
      <c r="C51" s="85">
        <v>1294800</v>
      </c>
      <c r="D51" s="86">
        <v>0.59440111608587687</v>
      </c>
      <c r="E51" s="89">
        <v>434464</v>
      </c>
      <c r="F51" s="86">
        <v>0.19944847582571396</v>
      </c>
      <c r="G51" s="89">
        <v>441179</v>
      </c>
      <c r="H51" s="86">
        <v>0.20253111676988808</v>
      </c>
      <c r="I51" s="90">
        <v>7884</v>
      </c>
      <c r="J51" s="88">
        <v>3.6192913185210487E-3</v>
      </c>
      <c r="K51" s="68"/>
      <c r="L51" s="56"/>
    </row>
    <row r="52" spans="1:19" x14ac:dyDescent="0.3">
      <c r="A52" s="84">
        <v>2010</v>
      </c>
      <c r="B52" s="85">
        <v>2202399.6</v>
      </c>
      <c r="C52" s="85">
        <v>1295200</v>
      </c>
      <c r="D52" s="86">
        <v>0.58808583147218152</v>
      </c>
      <c r="E52" s="89">
        <v>453564</v>
      </c>
      <c r="F52" s="86">
        <v>0.20594082926640558</v>
      </c>
      <c r="G52" s="89">
        <v>441929</v>
      </c>
      <c r="H52" s="86">
        <v>0.20065795507772521</v>
      </c>
      <c r="I52" s="90">
        <v>11706.6</v>
      </c>
      <c r="J52" s="88">
        <v>5.3153841836876469E-3</v>
      </c>
      <c r="K52" s="68"/>
      <c r="L52" s="56"/>
    </row>
    <row r="53" spans="1:19" s="50" customFormat="1" x14ac:dyDescent="0.3">
      <c r="A53" s="91">
        <v>2011</v>
      </c>
      <c r="B53" s="92">
        <v>2197043.5</v>
      </c>
      <c r="C53" s="92">
        <v>1295200</v>
      </c>
      <c r="D53" s="93">
        <v>0.58951950655505914</v>
      </c>
      <c r="E53" s="94">
        <v>449838.5</v>
      </c>
      <c r="F53" s="93">
        <v>0.2047471977682736</v>
      </c>
      <c r="G53" s="94">
        <v>432159</v>
      </c>
      <c r="H53" s="93">
        <v>0.19670024740065456</v>
      </c>
      <c r="I53" s="95">
        <v>13846</v>
      </c>
      <c r="J53" s="96">
        <v>6.3021055340961611E-3</v>
      </c>
      <c r="K53" s="55"/>
      <c r="L53"/>
      <c r="M53"/>
      <c r="N53"/>
      <c r="O53"/>
      <c r="P53"/>
      <c r="Q53"/>
      <c r="R53"/>
      <c r="S53"/>
    </row>
    <row r="54" spans="1:19" s="50" customFormat="1" x14ac:dyDescent="0.3">
      <c r="A54" s="91">
        <v>2012</v>
      </c>
      <c r="B54" s="92">
        <v>2257353</v>
      </c>
      <c r="C54" s="92">
        <v>1295200</v>
      </c>
      <c r="D54" s="93">
        <v>0.57376936615584717</v>
      </c>
      <c r="E54" s="94">
        <v>458294</v>
      </c>
      <c r="F54" s="93">
        <v>0.2030227438951728</v>
      </c>
      <c r="G54" s="94">
        <v>438035</v>
      </c>
      <c r="H54" s="93">
        <v>0.19404807311926844</v>
      </c>
      <c r="I54" s="95">
        <v>65824</v>
      </c>
      <c r="J54" s="96">
        <v>2.9159816829711614E-2</v>
      </c>
      <c r="K54" s="55"/>
      <c r="L54"/>
      <c r="M54"/>
      <c r="N54"/>
      <c r="O54"/>
      <c r="P54"/>
      <c r="Q54"/>
      <c r="R54"/>
      <c r="S54"/>
    </row>
    <row r="55" spans="1:19" x14ac:dyDescent="0.3">
      <c r="A55" s="129">
        <v>2013</v>
      </c>
      <c r="B55" s="130">
        <v>2525211</v>
      </c>
      <c r="C55" s="130">
        <v>1539100</v>
      </c>
      <c r="D55" s="131">
        <v>0.60949362251312855</v>
      </c>
      <c r="E55" s="132">
        <v>448794</v>
      </c>
      <c r="F55" s="131">
        <v>0.1777253465155981</v>
      </c>
      <c r="G55" s="132">
        <v>438843</v>
      </c>
      <c r="H55" s="131">
        <v>0.17378468571537189</v>
      </c>
      <c r="I55" s="133">
        <v>68264</v>
      </c>
      <c r="J55" s="134">
        <v>2.7032988530463396E-2</v>
      </c>
      <c r="K55" s="44"/>
    </row>
    <row r="56" spans="1:19" x14ac:dyDescent="0.3">
      <c r="A56" s="129">
        <v>2014</v>
      </c>
      <c r="B56" s="130"/>
      <c r="C56" s="130"/>
      <c r="D56" s="131"/>
      <c r="E56" s="132"/>
      <c r="F56" s="131"/>
      <c r="G56" s="132"/>
      <c r="H56" s="131"/>
      <c r="I56" s="133"/>
      <c r="J56" s="134"/>
      <c r="K56" s="44"/>
    </row>
    <row r="57" spans="1:19" x14ac:dyDescent="0.3">
      <c r="A57" s="135">
        <v>2015</v>
      </c>
      <c r="B57" s="136"/>
      <c r="C57" s="136"/>
      <c r="D57" s="137"/>
      <c r="E57" s="138"/>
      <c r="F57" s="137"/>
      <c r="G57" s="138"/>
      <c r="H57" s="137"/>
      <c r="I57" s="139"/>
      <c r="J57" s="140"/>
      <c r="K57" s="44"/>
      <c r="L57" s="117"/>
      <c r="M57" s="117"/>
    </row>
    <row r="58" spans="1:19" x14ac:dyDescent="0.3">
      <c r="A58" s="129">
        <v>2016</v>
      </c>
      <c r="B58" s="136"/>
      <c r="C58" s="136"/>
      <c r="D58" s="137"/>
      <c r="E58" s="138"/>
      <c r="F58" s="137"/>
      <c r="G58" s="138"/>
      <c r="H58" s="137"/>
      <c r="I58" s="139"/>
      <c r="J58" s="140"/>
      <c r="K58" s="44"/>
      <c r="L58" s="117"/>
      <c r="M58" s="117"/>
    </row>
    <row r="59" spans="1:19" x14ac:dyDescent="0.3">
      <c r="A59" s="135">
        <v>2017</v>
      </c>
      <c r="B59" s="136"/>
      <c r="C59" s="136"/>
      <c r="D59" s="137"/>
      <c r="E59" s="138"/>
      <c r="F59" s="137"/>
      <c r="G59" s="138"/>
      <c r="H59" s="137"/>
      <c r="I59" s="139"/>
      <c r="J59" s="140"/>
      <c r="K59" s="44"/>
      <c r="L59" s="117"/>
      <c r="M59" s="117"/>
    </row>
    <row r="60" spans="1:19" x14ac:dyDescent="0.3">
      <c r="A60" s="129">
        <v>2018</v>
      </c>
      <c r="B60" s="136">
        <v>3014371.6</v>
      </c>
      <c r="C60" s="136">
        <v>1684900</v>
      </c>
      <c r="D60" s="137">
        <v>0.55895563771898593</v>
      </c>
      <c r="E60" s="138">
        <v>723255</v>
      </c>
      <c r="F60" s="137">
        <v>0.23993558060326736</v>
      </c>
      <c r="G60" s="138">
        <v>482249</v>
      </c>
      <c r="H60" s="137">
        <v>0.15998326151958173</v>
      </c>
      <c r="I60" s="139">
        <v>71544</v>
      </c>
      <c r="J60" s="140">
        <v>2.373430004449352E-2</v>
      </c>
      <c r="K60" s="44"/>
      <c r="L60" s="117"/>
      <c r="M60" s="117"/>
    </row>
    <row r="61" spans="1:19" x14ac:dyDescent="0.3">
      <c r="A61" s="135">
        <v>2019</v>
      </c>
      <c r="B61" s="136"/>
      <c r="C61" s="136"/>
      <c r="D61" s="137"/>
      <c r="E61" s="138"/>
      <c r="F61" s="137"/>
      <c r="G61" s="138"/>
      <c r="H61" s="137"/>
      <c r="I61" s="139"/>
      <c r="J61" s="140"/>
      <c r="K61" s="44"/>
      <c r="L61" s="118"/>
      <c r="M61" s="118"/>
    </row>
    <row r="62" spans="1:19" x14ac:dyDescent="0.3">
      <c r="A62" s="129">
        <v>2020</v>
      </c>
      <c r="B62" s="136"/>
      <c r="C62" s="136"/>
      <c r="D62" s="137"/>
      <c r="E62" s="138"/>
      <c r="F62" s="137"/>
      <c r="G62" s="138"/>
      <c r="H62" s="137"/>
      <c r="I62" s="139"/>
      <c r="J62" s="140"/>
      <c r="K62" s="44"/>
      <c r="L62" s="119"/>
      <c r="M62" s="119"/>
    </row>
    <row r="63" spans="1:19" ht="15" thickBot="1" x14ac:dyDescent="0.35">
      <c r="A63" s="135">
        <v>2021</v>
      </c>
      <c r="B63" s="147">
        <f>SUM('Table 1.d installed capacity'!H15)*1000</f>
        <v>3140868.9</v>
      </c>
      <c r="C63" s="148">
        <f>'Table 1.d installed capacity'!B15*1000</f>
        <v>1749699.9999999998</v>
      </c>
      <c r="D63" s="171">
        <f>C63/$B$63</f>
        <v>0.55707514567067729</v>
      </c>
      <c r="E63" s="148">
        <f>'Table 1.d installed capacity'!C15*1000</f>
        <v>731686.8</v>
      </c>
      <c r="F63" s="171">
        <f>E63/$B$63</f>
        <v>0.23295681013620151</v>
      </c>
      <c r="G63" s="148">
        <f>'Table 1.d installed capacity'!D15*1000</f>
        <v>488183.99999999994</v>
      </c>
      <c r="H63" s="171">
        <f>G63/$B$63</f>
        <v>0.15542960102537229</v>
      </c>
      <c r="I63" s="148">
        <f>'Table 1.d installed capacity'!E15*1000</f>
        <v>68339</v>
      </c>
      <c r="J63" s="171">
        <f>I63/$B$63</f>
        <v>2.1757991872885876E-2</v>
      </c>
      <c r="K63" s="44"/>
      <c r="L63" s="56">
        <f>(I71-I55)/I55</f>
        <v>1.3184108754248212E-2</v>
      </c>
    </row>
    <row r="64" spans="1:19" x14ac:dyDescent="0.3">
      <c r="A64" s="58" t="s">
        <v>2508</v>
      </c>
      <c r="B64" s="57"/>
      <c r="C64" s="57"/>
      <c r="D64" s="57"/>
      <c r="E64" s="19"/>
      <c r="F64" s="57"/>
      <c r="G64" s="19"/>
      <c r="H64" s="57"/>
      <c r="I64" s="58"/>
      <c r="J64" s="49"/>
      <c r="L64" s="68"/>
    </row>
    <row r="65" spans="1:11" x14ac:dyDescent="0.3">
      <c r="A65" s="58" t="s">
        <v>498</v>
      </c>
      <c r="B65" s="57"/>
      <c r="C65" s="57"/>
      <c r="D65" s="57"/>
      <c r="E65" s="19"/>
      <c r="F65" s="57"/>
      <c r="G65" s="19"/>
      <c r="H65" s="57"/>
      <c r="I65" s="58"/>
      <c r="J65" s="49"/>
    </row>
    <row r="66" spans="1:11" x14ac:dyDescent="0.3">
      <c r="A66" s="20" t="s">
        <v>450</v>
      </c>
      <c r="B66" s="57"/>
      <c r="C66" s="57"/>
      <c r="D66" s="57"/>
      <c r="E66" s="19"/>
      <c r="F66" s="57"/>
      <c r="G66" s="19"/>
      <c r="H66" s="57"/>
      <c r="I66" s="58"/>
      <c r="J66" s="49"/>
    </row>
    <row r="67" spans="1:11" x14ac:dyDescent="0.3">
      <c r="A67" s="58" t="s">
        <v>451</v>
      </c>
      <c r="B67" s="57"/>
      <c r="C67" s="57"/>
      <c r="D67" s="57"/>
      <c r="E67" s="19"/>
      <c r="F67" s="57"/>
      <c r="G67" s="19"/>
      <c r="H67" s="57"/>
      <c r="I67" s="58"/>
      <c r="J67" s="49"/>
    </row>
    <row r="68" spans="1:11" ht="15" customHeight="1" x14ac:dyDescent="0.3">
      <c r="A68" s="117" t="s">
        <v>452</v>
      </c>
      <c r="B68" s="117"/>
      <c r="C68" s="117"/>
      <c r="D68" s="117"/>
      <c r="E68" s="117"/>
      <c r="F68" s="117"/>
      <c r="G68" s="117"/>
      <c r="H68" s="117"/>
      <c r="I68" s="117"/>
      <c r="J68" s="117"/>
      <c r="K68" s="117"/>
    </row>
    <row r="69" spans="1:11" x14ac:dyDescent="0.3">
      <c r="A69" s="118" t="s">
        <v>499</v>
      </c>
      <c r="B69" s="118"/>
      <c r="C69" s="118"/>
      <c r="D69" s="118"/>
      <c r="E69" s="118"/>
      <c r="F69" s="118"/>
      <c r="G69" s="118"/>
      <c r="H69" s="118"/>
      <c r="I69" s="118"/>
      <c r="J69" s="118"/>
      <c r="K69" s="118"/>
    </row>
    <row r="70" spans="1:11" ht="174" customHeight="1" x14ac:dyDescent="0.3">
      <c r="A70" s="448" t="s">
        <v>453</v>
      </c>
      <c r="B70" s="448"/>
      <c r="C70" s="448"/>
      <c r="D70" s="448"/>
      <c r="E70" s="448"/>
      <c r="F70" s="448"/>
      <c r="G70" s="448"/>
      <c r="H70" s="448"/>
      <c r="I70" s="448"/>
      <c r="J70" s="448"/>
      <c r="K70" s="448"/>
    </row>
    <row r="71" spans="1:11" x14ac:dyDescent="0.3">
      <c r="A71" s="62">
        <v>2013</v>
      </c>
      <c r="B71" s="44"/>
      <c r="C71" s="62"/>
      <c r="D71" s="62"/>
      <c r="E71" s="59"/>
      <c r="F71" s="62"/>
      <c r="G71" s="59"/>
      <c r="H71" s="62"/>
      <c r="I71" s="54">
        <f>I55+K71</f>
        <v>69164</v>
      </c>
      <c r="J71" s="48"/>
      <c r="K71" s="44">
        <v>900</v>
      </c>
    </row>
    <row r="72" spans="1:11" x14ac:dyDescent="0.3">
      <c r="I72" s="68"/>
      <c r="J72" s="47"/>
      <c r="K72" s="68"/>
    </row>
    <row r="74" spans="1:11" ht="15.6" x14ac:dyDescent="0.3">
      <c r="B74" s="53"/>
      <c r="J74" s="46"/>
    </row>
    <row r="80" spans="1:11" x14ac:dyDescent="0.3">
      <c r="A80" s="24"/>
    </row>
    <row r="81" spans="1:1" x14ac:dyDescent="0.3">
      <c r="A81" s="24"/>
    </row>
    <row r="82" spans="1:1" x14ac:dyDescent="0.3">
      <c r="A82" s="24"/>
    </row>
    <row r="83" spans="1:1" x14ac:dyDescent="0.3">
      <c r="A83" s="24"/>
    </row>
    <row r="84" spans="1:1" x14ac:dyDescent="0.3">
      <c r="A84" s="24"/>
    </row>
    <row r="85" spans="1:1" x14ac:dyDescent="0.3">
      <c r="A85" s="24"/>
    </row>
    <row r="86" spans="1:1" x14ac:dyDescent="0.3">
      <c r="A86" s="24"/>
    </row>
    <row r="87" spans="1:1" x14ac:dyDescent="0.3">
      <c r="A87" s="24"/>
    </row>
    <row r="88" spans="1:1" x14ac:dyDescent="0.3">
      <c r="A88" s="24"/>
    </row>
    <row r="89" spans="1:1" x14ac:dyDescent="0.3">
      <c r="A89" s="24"/>
    </row>
    <row r="90" spans="1:1" x14ac:dyDescent="0.3">
      <c r="A90" s="24"/>
    </row>
    <row r="91" spans="1:1" x14ac:dyDescent="0.3">
      <c r="A91" s="24"/>
    </row>
  </sheetData>
  <mergeCells count="7">
    <mergeCell ref="I3:J3"/>
    <mergeCell ref="A70:K70"/>
    <mergeCell ref="A3:A4"/>
    <mergeCell ref="B3:B4"/>
    <mergeCell ref="C3:D3"/>
    <mergeCell ref="E3:F3"/>
    <mergeCell ref="G3:H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C2DC1-055A-4396-ABFB-F87B00C31510}">
  <sheetPr>
    <tabColor theme="9"/>
  </sheetPr>
  <dimension ref="A1:N89"/>
  <sheetViews>
    <sheetView workbookViewId="0">
      <pane ySplit="5" topLeftCell="A6" activePane="bottomLeft" state="frozen"/>
      <selection pane="bottomLeft" activeCell="D7" sqref="D7"/>
    </sheetView>
  </sheetViews>
  <sheetFormatPr defaultColWidth="9.109375" defaultRowHeight="14.4" x14ac:dyDescent="0.3"/>
  <cols>
    <col min="1" max="1" width="12" customWidth="1"/>
    <col min="2" max="3" width="12" hidden="1" customWidth="1"/>
    <col min="4" max="13" width="11.109375" customWidth="1"/>
  </cols>
  <sheetData>
    <row r="1" spans="1:14" ht="15.6" x14ac:dyDescent="0.3">
      <c r="A1" s="349" t="s">
        <v>2512</v>
      </c>
      <c r="B1" s="350"/>
      <c r="C1" s="350"/>
      <c r="D1" s="350"/>
    </row>
    <row r="2" spans="1:14" x14ac:dyDescent="0.3">
      <c r="A2" s="79" t="s">
        <v>2671</v>
      </c>
      <c r="B2" s="79"/>
      <c r="C2" s="79"/>
      <c r="D2" s="79"/>
      <c r="E2" s="79"/>
      <c r="F2" s="79"/>
      <c r="G2" s="79"/>
      <c r="H2" s="79"/>
      <c r="I2" s="79"/>
      <c r="J2" s="79"/>
      <c r="K2" s="79"/>
      <c r="L2" s="79"/>
      <c r="M2" s="79"/>
    </row>
    <row r="3" spans="1:14" x14ac:dyDescent="0.3">
      <c r="A3" s="79"/>
      <c r="B3" s="79"/>
      <c r="C3" s="79"/>
      <c r="D3" s="79"/>
      <c r="E3" s="79"/>
      <c r="F3" s="79"/>
      <c r="G3" s="79"/>
      <c r="H3" s="79"/>
      <c r="I3" s="79"/>
      <c r="J3" s="79"/>
      <c r="K3" s="79"/>
      <c r="L3" s="79"/>
      <c r="M3" s="79"/>
    </row>
    <row r="4" spans="1:14" x14ac:dyDescent="0.3">
      <c r="A4" s="449" t="s">
        <v>454</v>
      </c>
      <c r="B4" s="449" t="s">
        <v>59</v>
      </c>
      <c r="C4" s="455" t="s">
        <v>384</v>
      </c>
      <c r="D4" s="452" t="s">
        <v>37</v>
      </c>
      <c r="E4" s="453"/>
      <c r="F4" s="452" t="s">
        <v>38</v>
      </c>
      <c r="G4" s="453"/>
      <c r="H4" s="452" t="s">
        <v>39</v>
      </c>
      <c r="I4" s="453"/>
      <c r="J4" s="452" t="s">
        <v>40</v>
      </c>
      <c r="K4" s="453"/>
      <c r="L4" s="450" t="s">
        <v>34</v>
      </c>
      <c r="M4" s="454"/>
    </row>
    <row r="5" spans="1:14" ht="43.2" x14ac:dyDescent="0.3">
      <c r="A5" s="449"/>
      <c r="B5" s="449"/>
      <c r="C5" s="455"/>
      <c r="D5" s="80" t="s">
        <v>385</v>
      </c>
      <c r="E5" s="81" t="s">
        <v>457</v>
      </c>
      <c r="F5" s="80" t="s">
        <v>385</v>
      </c>
      <c r="G5" s="81" t="s">
        <v>457</v>
      </c>
      <c r="H5" s="80" t="s">
        <v>385</v>
      </c>
      <c r="I5" s="246" t="s">
        <v>457</v>
      </c>
      <c r="J5" s="80" t="s">
        <v>385</v>
      </c>
      <c r="K5" s="81" t="s">
        <v>457</v>
      </c>
      <c r="L5" s="80" t="s">
        <v>385</v>
      </c>
      <c r="M5" s="246" t="s">
        <v>457</v>
      </c>
      <c r="N5" s="247"/>
    </row>
    <row r="6" spans="1:14" x14ac:dyDescent="0.3">
      <c r="A6" s="100">
        <v>1963</v>
      </c>
      <c r="B6" s="100" t="s">
        <v>2137</v>
      </c>
      <c r="C6" s="101"/>
      <c r="D6" s="102"/>
      <c r="E6" s="298"/>
      <c r="F6" s="102"/>
      <c r="G6" s="298"/>
      <c r="H6" s="102"/>
      <c r="I6" s="298"/>
      <c r="J6" s="102">
        <v>325</v>
      </c>
      <c r="K6" s="298"/>
      <c r="L6" s="100"/>
      <c r="M6" s="100"/>
      <c r="N6" s="247"/>
    </row>
    <row r="7" spans="1:14" x14ac:dyDescent="0.3">
      <c r="A7" s="100">
        <v>1964</v>
      </c>
      <c r="B7" s="100" t="s">
        <v>2137</v>
      </c>
      <c r="C7" s="101"/>
      <c r="D7" s="102"/>
      <c r="E7" s="298"/>
      <c r="F7" s="102"/>
      <c r="G7" s="298"/>
      <c r="H7" s="102"/>
      <c r="I7" s="298"/>
      <c r="J7" s="102">
        <v>321</v>
      </c>
      <c r="K7" s="298"/>
      <c r="L7" s="100"/>
      <c r="M7" s="100"/>
      <c r="N7" s="247"/>
    </row>
    <row r="8" spans="1:14" x14ac:dyDescent="0.3">
      <c r="A8" s="100">
        <v>1965</v>
      </c>
      <c r="B8" s="100" t="s">
        <v>2137</v>
      </c>
      <c r="C8" s="101"/>
      <c r="D8" s="102"/>
      <c r="E8" s="298"/>
      <c r="F8" s="102"/>
      <c r="G8" s="298"/>
      <c r="H8" s="102"/>
      <c r="I8" s="298"/>
      <c r="J8" s="102">
        <v>350</v>
      </c>
      <c r="K8" s="298"/>
      <c r="L8" s="100"/>
      <c r="M8" s="100"/>
      <c r="N8" s="247"/>
    </row>
    <row r="9" spans="1:14" x14ac:dyDescent="0.3">
      <c r="A9" s="100">
        <v>1966</v>
      </c>
      <c r="B9" s="100" t="s">
        <v>2137</v>
      </c>
      <c r="C9" s="101"/>
      <c r="D9" s="102"/>
      <c r="E9" s="298"/>
      <c r="F9" s="102"/>
      <c r="G9" s="298"/>
      <c r="H9" s="102"/>
      <c r="I9" s="298"/>
      <c r="J9" s="102">
        <v>316</v>
      </c>
      <c r="K9" s="298"/>
      <c r="L9" s="100"/>
      <c r="M9" s="100"/>
      <c r="N9" s="247"/>
    </row>
    <row r="10" spans="1:14" x14ac:dyDescent="0.3">
      <c r="A10" s="100">
        <v>1967</v>
      </c>
      <c r="B10" s="100" t="s">
        <v>2137</v>
      </c>
      <c r="C10" s="101"/>
      <c r="D10" s="102"/>
      <c r="E10" s="298"/>
      <c r="F10" s="102"/>
      <c r="G10" s="298"/>
      <c r="H10" s="102"/>
      <c r="I10" s="298"/>
      <c r="J10" s="102">
        <v>363</v>
      </c>
      <c r="K10" s="298"/>
      <c r="L10" s="100"/>
      <c r="M10" s="100"/>
      <c r="N10" s="247"/>
    </row>
    <row r="11" spans="1:14" x14ac:dyDescent="0.3">
      <c r="A11" s="100">
        <v>1968</v>
      </c>
      <c r="B11" s="100" t="s">
        <v>2137</v>
      </c>
      <c r="C11" s="101"/>
      <c r="D11" s="102"/>
      <c r="E11" s="298"/>
      <c r="F11" s="102"/>
      <c r="G11" s="298"/>
      <c r="H11" s="102"/>
      <c r="I11" s="298"/>
      <c r="J11" s="102">
        <v>363</v>
      </c>
      <c r="K11" s="298"/>
      <c r="L11" s="100"/>
      <c r="M11" s="100"/>
      <c r="N11" s="247"/>
    </row>
    <row r="12" spans="1:14" x14ac:dyDescent="0.3">
      <c r="A12" s="100">
        <v>1969</v>
      </c>
      <c r="B12" s="100" t="s">
        <v>2137</v>
      </c>
      <c r="C12" s="101"/>
      <c r="D12" s="102"/>
      <c r="E12" s="298"/>
      <c r="F12" s="102"/>
      <c r="G12" s="298"/>
      <c r="H12" s="102"/>
      <c r="I12" s="298"/>
      <c r="J12" s="102">
        <v>340</v>
      </c>
      <c r="K12" s="298"/>
      <c r="L12" s="100"/>
      <c r="M12" s="100"/>
      <c r="N12" s="247"/>
    </row>
    <row r="13" spans="1:14" x14ac:dyDescent="0.3">
      <c r="A13" s="100">
        <v>1970</v>
      </c>
      <c r="B13" s="100" t="s">
        <v>2137</v>
      </c>
      <c r="C13" s="101"/>
      <c r="D13" s="102"/>
      <c r="E13" s="298"/>
      <c r="F13" s="102"/>
      <c r="G13" s="298"/>
      <c r="H13" s="102"/>
      <c r="I13" s="298"/>
      <c r="J13" s="102">
        <v>362</v>
      </c>
      <c r="K13" s="298"/>
      <c r="L13" s="100"/>
      <c r="M13" s="100"/>
      <c r="N13" s="247"/>
    </row>
    <row r="14" spans="1:14" x14ac:dyDescent="0.3">
      <c r="A14" s="100">
        <v>1971</v>
      </c>
      <c r="B14" s="100" t="s">
        <v>2137</v>
      </c>
      <c r="C14" s="101">
        <v>1071</v>
      </c>
      <c r="D14" s="102">
        <v>195</v>
      </c>
      <c r="E14" s="298">
        <v>0.18207282913165265</v>
      </c>
      <c r="F14" s="102">
        <v>614</v>
      </c>
      <c r="G14" s="298">
        <v>0.5732959850606909</v>
      </c>
      <c r="H14" s="102">
        <v>262</v>
      </c>
      <c r="I14" s="298">
        <v>0.24463118580765639</v>
      </c>
      <c r="J14" s="300"/>
      <c r="K14" s="298"/>
      <c r="L14" s="100"/>
      <c r="M14" s="100"/>
      <c r="N14" s="247"/>
    </row>
    <row r="15" spans="1:14" x14ac:dyDescent="0.3">
      <c r="A15" s="100">
        <v>1972</v>
      </c>
      <c r="B15" s="100" t="s">
        <v>2138</v>
      </c>
      <c r="C15" s="101">
        <v>1207</v>
      </c>
      <c r="D15" s="102">
        <v>193</v>
      </c>
      <c r="E15" s="298">
        <v>0.15990057995028997</v>
      </c>
      <c r="F15" s="102">
        <v>748</v>
      </c>
      <c r="G15" s="298">
        <v>0.61971830985915488</v>
      </c>
      <c r="H15" s="102">
        <v>266</v>
      </c>
      <c r="I15" s="298">
        <v>0.22038111019055509</v>
      </c>
      <c r="J15" s="300"/>
      <c r="K15" s="298"/>
      <c r="L15" s="100"/>
      <c r="M15" s="100"/>
      <c r="N15" s="247"/>
    </row>
    <row r="16" spans="1:14" x14ac:dyDescent="0.3">
      <c r="A16" s="100">
        <v>1973</v>
      </c>
      <c r="B16" s="100" t="s">
        <v>2138</v>
      </c>
      <c r="C16" s="101">
        <v>1406</v>
      </c>
      <c r="D16" s="102">
        <v>189</v>
      </c>
      <c r="E16" s="298">
        <v>0.13442389758179232</v>
      </c>
      <c r="F16" s="102">
        <v>950</v>
      </c>
      <c r="G16" s="298">
        <v>0.67567567567567566</v>
      </c>
      <c r="H16" s="102">
        <v>267</v>
      </c>
      <c r="I16" s="298">
        <v>0.18990042674253202</v>
      </c>
      <c r="J16" s="300"/>
      <c r="K16" s="298"/>
      <c r="L16" s="100"/>
      <c r="M16" s="100"/>
      <c r="N16" s="247"/>
    </row>
    <row r="17" spans="1:14" x14ac:dyDescent="0.3">
      <c r="A17" s="100">
        <v>1974</v>
      </c>
      <c r="B17" s="100" t="s">
        <v>458</v>
      </c>
      <c r="C17" s="101">
        <v>1868</v>
      </c>
      <c r="D17" s="102">
        <v>203</v>
      </c>
      <c r="E17" s="298">
        <v>0.10867237687366167</v>
      </c>
      <c r="F17" s="102">
        <v>1047</v>
      </c>
      <c r="G17" s="298">
        <v>0.56049250535331907</v>
      </c>
      <c r="H17" s="102">
        <v>299</v>
      </c>
      <c r="I17" s="298">
        <v>0.16006423982869378</v>
      </c>
      <c r="J17" s="102">
        <v>319</v>
      </c>
      <c r="K17" s="298">
        <v>0.17077087794432549</v>
      </c>
      <c r="L17" s="100"/>
      <c r="M17" s="100"/>
      <c r="N17" s="247"/>
    </row>
    <row r="18" spans="1:14" x14ac:dyDescent="0.3">
      <c r="A18" s="100">
        <v>1975</v>
      </c>
      <c r="B18" s="100" t="s">
        <v>458</v>
      </c>
      <c r="C18" s="101">
        <v>2262</v>
      </c>
      <c r="D18" s="102">
        <v>277</v>
      </c>
      <c r="E18" s="298">
        <v>0.12245800176834659</v>
      </c>
      <c r="F18" s="102">
        <v>1311</v>
      </c>
      <c r="G18" s="298">
        <v>0.57957559681697612</v>
      </c>
      <c r="H18" s="102">
        <v>323</v>
      </c>
      <c r="I18" s="298">
        <v>0.14279398762157383</v>
      </c>
      <c r="J18" s="102">
        <v>351</v>
      </c>
      <c r="K18" s="298">
        <v>0.15517241379310345</v>
      </c>
      <c r="L18" s="100"/>
      <c r="M18" s="100"/>
      <c r="N18" s="247"/>
    </row>
    <row r="19" spans="1:14" x14ac:dyDescent="0.3">
      <c r="A19" s="100">
        <v>1976</v>
      </c>
      <c r="B19" s="100" t="s">
        <v>458</v>
      </c>
      <c r="C19" s="101">
        <v>2502</v>
      </c>
      <c r="D19" s="102">
        <v>351</v>
      </c>
      <c r="E19" s="298">
        <v>0.14028776978417265</v>
      </c>
      <c r="F19" s="102">
        <v>1468</v>
      </c>
      <c r="G19" s="298">
        <v>0.58673061550759398</v>
      </c>
      <c r="H19" s="102">
        <v>314</v>
      </c>
      <c r="I19" s="298">
        <v>0.12549960031974419</v>
      </c>
      <c r="J19" s="102">
        <v>369</v>
      </c>
      <c r="K19" s="298">
        <v>0.14748201438848921</v>
      </c>
      <c r="L19" s="100"/>
      <c r="M19" s="100"/>
      <c r="N19" s="247"/>
    </row>
    <row r="20" spans="1:14" x14ac:dyDescent="0.3">
      <c r="A20" s="100">
        <v>1977</v>
      </c>
      <c r="B20" s="100" t="s">
        <v>458</v>
      </c>
      <c r="C20" s="101">
        <v>2710</v>
      </c>
      <c r="D20" s="102">
        <v>378</v>
      </c>
      <c r="E20" s="298">
        <v>0.13948339483394834</v>
      </c>
      <c r="F20" s="102">
        <v>1537</v>
      </c>
      <c r="G20" s="298">
        <v>0.56715867158671585</v>
      </c>
      <c r="H20" s="102">
        <v>297</v>
      </c>
      <c r="I20" s="298">
        <v>0.10959409594095941</v>
      </c>
      <c r="J20" s="102">
        <v>498</v>
      </c>
      <c r="K20" s="298">
        <v>0.18376383763837639</v>
      </c>
      <c r="L20" s="100"/>
      <c r="M20" s="100"/>
      <c r="N20" s="247"/>
    </row>
    <row r="21" spans="1:14" x14ac:dyDescent="0.3">
      <c r="A21" s="100">
        <v>1978</v>
      </c>
      <c r="B21" s="100" t="s">
        <v>458</v>
      </c>
      <c r="C21" s="101">
        <v>2864</v>
      </c>
      <c r="D21" s="102">
        <v>388</v>
      </c>
      <c r="E21" s="298">
        <v>0.13547486033519554</v>
      </c>
      <c r="F21" s="102">
        <v>1690</v>
      </c>
      <c r="G21" s="298">
        <v>0.59008379888268159</v>
      </c>
      <c r="H21" s="102">
        <v>323</v>
      </c>
      <c r="I21" s="298">
        <v>0.11277932960893855</v>
      </c>
      <c r="J21" s="102">
        <v>463</v>
      </c>
      <c r="K21" s="298">
        <v>0.16166201117318435</v>
      </c>
      <c r="L21" s="100"/>
      <c r="M21" s="100"/>
      <c r="N21" s="247"/>
    </row>
    <row r="22" spans="1:14" x14ac:dyDescent="0.3">
      <c r="A22" s="100">
        <v>1979</v>
      </c>
      <c r="B22" s="100" t="s">
        <v>458</v>
      </c>
      <c r="C22" s="101">
        <v>2968</v>
      </c>
      <c r="D22" s="102">
        <v>383</v>
      </c>
      <c r="E22" s="298">
        <v>0.12904312668463611</v>
      </c>
      <c r="F22" s="102">
        <v>1827</v>
      </c>
      <c r="G22" s="298">
        <v>0.61556603773584906</v>
      </c>
      <c r="H22" s="102">
        <v>308</v>
      </c>
      <c r="I22" s="298">
        <v>0.10377358490566038</v>
      </c>
      <c r="J22" s="102">
        <v>450</v>
      </c>
      <c r="K22" s="298">
        <v>0.15161725067385445</v>
      </c>
      <c r="L22" s="100"/>
      <c r="M22" s="100"/>
      <c r="N22" s="247"/>
    </row>
    <row r="23" spans="1:14" x14ac:dyDescent="0.3">
      <c r="A23" s="100">
        <v>1980</v>
      </c>
      <c r="B23" s="100" t="s">
        <v>458</v>
      </c>
      <c r="C23" s="101">
        <v>3034</v>
      </c>
      <c r="D23" s="102">
        <v>368</v>
      </c>
      <c r="E23" s="298">
        <v>0.12129202373104812</v>
      </c>
      <c r="F23" s="102">
        <v>1844</v>
      </c>
      <c r="G23" s="298">
        <v>0.6077785102175346</v>
      </c>
      <c r="H23" s="102">
        <v>290</v>
      </c>
      <c r="I23" s="298">
        <v>9.55833882663151E-2</v>
      </c>
      <c r="J23" s="102">
        <v>532</v>
      </c>
      <c r="K23" s="298">
        <v>0.17534607778510217</v>
      </c>
      <c r="L23" s="100"/>
      <c r="M23" s="100"/>
      <c r="N23" s="247"/>
    </row>
    <row r="24" spans="1:14" x14ac:dyDescent="0.3">
      <c r="A24" s="100">
        <v>1981</v>
      </c>
      <c r="B24" s="100" t="s">
        <v>458</v>
      </c>
      <c r="C24" s="101">
        <v>3154</v>
      </c>
      <c r="D24" s="102">
        <v>338</v>
      </c>
      <c r="E24" s="298">
        <v>0.10716550412175016</v>
      </c>
      <c r="F24" s="102">
        <v>1897</v>
      </c>
      <c r="G24" s="298">
        <v>0.60145846544071024</v>
      </c>
      <c r="H24" s="102">
        <v>338</v>
      </c>
      <c r="I24" s="298">
        <v>0.10716550412175016</v>
      </c>
      <c r="J24" s="102">
        <v>581</v>
      </c>
      <c r="K24" s="298">
        <v>0.18421052631578946</v>
      </c>
      <c r="L24" s="100"/>
      <c r="M24" s="100"/>
      <c r="N24" s="247"/>
    </row>
    <row r="25" spans="1:14" x14ac:dyDescent="0.3">
      <c r="A25" s="100">
        <v>1982</v>
      </c>
      <c r="B25" s="100" t="s">
        <v>458</v>
      </c>
      <c r="C25" s="101">
        <v>3607</v>
      </c>
      <c r="D25" s="102">
        <v>466</v>
      </c>
      <c r="E25" s="298">
        <v>0.12919323537565844</v>
      </c>
      <c r="F25" s="102">
        <v>2211</v>
      </c>
      <c r="G25" s="298">
        <v>0.61297477127807043</v>
      </c>
      <c r="H25" s="102">
        <v>354</v>
      </c>
      <c r="I25" s="298">
        <v>9.8142500693096754E-2</v>
      </c>
      <c r="J25" s="102">
        <v>576</v>
      </c>
      <c r="K25" s="298">
        <v>0.15968949265317439</v>
      </c>
      <c r="L25" s="100"/>
      <c r="M25" s="100"/>
      <c r="N25" s="247"/>
    </row>
    <row r="26" spans="1:14" x14ac:dyDescent="0.3">
      <c r="A26" s="100">
        <v>1983</v>
      </c>
      <c r="B26" s="100" t="s">
        <v>458</v>
      </c>
      <c r="C26" s="101">
        <v>3781</v>
      </c>
      <c r="D26" s="102">
        <v>526</v>
      </c>
      <c r="E26" s="298">
        <v>0.13911663581063211</v>
      </c>
      <c r="F26" s="102">
        <v>2338</v>
      </c>
      <c r="G26" s="298">
        <v>0.61835493255752449</v>
      </c>
      <c r="H26" s="102">
        <v>331</v>
      </c>
      <c r="I26" s="299">
        <v>8.754297804813542E-2</v>
      </c>
      <c r="J26" s="102">
        <v>586</v>
      </c>
      <c r="K26" s="298">
        <v>0.15498545358370802</v>
      </c>
      <c r="L26" s="100"/>
      <c r="M26" s="100"/>
      <c r="N26" s="247"/>
    </row>
    <row r="27" spans="1:14" x14ac:dyDescent="0.3">
      <c r="A27" s="100">
        <v>1984</v>
      </c>
      <c r="B27" s="100" t="s">
        <v>458</v>
      </c>
      <c r="C27" s="101">
        <v>4057</v>
      </c>
      <c r="D27" s="102">
        <v>541</v>
      </c>
      <c r="E27" s="298">
        <v>0.13334976583682523</v>
      </c>
      <c r="F27" s="102">
        <v>2512</v>
      </c>
      <c r="G27" s="298">
        <v>0.61917673157505548</v>
      </c>
      <c r="H27" s="102">
        <v>308</v>
      </c>
      <c r="I27" s="299">
        <v>7.5918166132610307E-2</v>
      </c>
      <c r="J27" s="102">
        <v>696</v>
      </c>
      <c r="K27" s="298">
        <v>0.17155533645550899</v>
      </c>
      <c r="L27" s="100"/>
      <c r="M27" s="100"/>
      <c r="N27" s="247"/>
    </row>
    <row r="28" spans="1:14" x14ac:dyDescent="0.3">
      <c r="A28" s="100">
        <v>1985</v>
      </c>
      <c r="B28" s="100" t="s">
        <v>2139</v>
      </c>
      <c r="C28" s="101">
        <v>4234</v>
      </c>
      <c r="D28" s="102">
        <v>538</v>
      </c>
      <c r="E28" s="298">
        <v>0.12706660368445913</v>
      </c>
      <c r="F28" s="102">
        <v>2631</v>
      </c>
      <c r="G28" s="298">
        <v>0.62139820500708554</v>
      </c>
      <c r="H28" s="102">
        <v>290</v>
      </c>
      <c r="I28" s="299">
        <v>6.8493150684931503E-2</v>
      </c>
      <c r="J28" s="102">
        <v>775</v>
      </c>
      <c r="K28" s="298">
        <v>0.18304204062352386</v>
      </c>
      <c r="L28" s="100"/>
      <c r="M28" s="100"/>
      <c r="N28" s="247"/>
    </row>
    <row r="29" spans="1:14" x14ac:dyDescent="0.3">
      <c r="A29" s="100">
        <v>1986</v>
      </c>
      <c r="B29" s="100" t="s">
        <v>458</v>
      </c>
      <c r="C29" s="101">
        <v>4411</v>
      </c>
      <c r="D29" s="102">
        <v>535</v>
      </c>
      <c r="E29" s="298">
        <v>0.12128768986624348</v>
      </c>
      <c r="F29" s="102">
        <v>2749</v>
      </c>
      <c r="G29" s="298">
        <v>0.62321469054636136</v>
      </c>
      <c r="H29" s="102">
        <v>272</v>
      </c>
      <c r="I29" s="299">
        <v>6.1664021763772385E-2</v>
      </c>
      <c r="J29" s="102">
        <v>854</v>
      </c>
      <c r="K29" s="298">
        <v>0.19360689186125596</v>
      </c>
      <c r="L29" s="100"/>
      <c r="M29" s="100"/>
      <c r="N29" s="247"/>
    </row>
    <row r="30" spans="1:14" x14ac:dyDescent="0.3">
      <c r="A30" s="100">
        <v>1987</v>
      </c>
      <c r="B30" s="100" t="s">
        <v>458</v>
      </c>
      <c r="C30" s="101">
        <v>4424</v>
      </c>
      <c r="D30" s="102">
        <v>459</v>
      </c>
      <c r="E30" s="298">
        <v>0.10375226039783002</v>
      </c>
      <c r="F30" s="102">
        <v>2790</v>
      </c>
      <c r="G30" s="298">
        <v>0.63065099457504525</v>
      </c>
      <c r="H30" s="102">
        <v>276</v>
      </c>
      <c r="I30" s="299">
        <v>6.2386980108499093E-2</v>
      </c>
      <c r="J30" s="102">
        <v>898</v>
      </c>
      <c r="K30" s="298">
        <v>0.20298372513562388</v>
      </c>
      <c r="L30" s="100"/>
      <c r="M30" s="100"/>
      <c r="N30" s="247"/>
    </row>
    <row r="31" spans="1:14" x14ac:dyDescent="0.3">
      <c r="A31" s="100">
        <v>1988</v>
      </c>
      <c r="B31" s="100" t="s">
        <v>458</v>
      </c>
      <c r="C31" s="101">
        <v>4502</v>
      </c>
      <c r="D31" s="102">
        <v>451</v>
      </c>
      <c r="E31" s="298">
        <v>0.10017769880053309</v>
      </c>
      <c r="F31" s="102">
        <v>2767</v>
      </c>
      <c r="G31" s="298">
        <v>0.6146157263438472</v>
      </c>
      <c r="H31" s="102">
        <v>295</v>
      </c>
      <c r="I31" s="299">
        <v>6.5526432696579304E-2</v>
      </c>
      <c r="J31" s="102">
        <v>989</v>
      </c>
      <c r="K31" s="298">
        <v>0.21968014215904041</v>
      </c>
      <c r="L31" s="100"/>
      <c r="M31" s="100"/>
      <c r="N31" s="247"/>
    </row>
    <row r="32" spans="1:14" x14ac:dyDescent="0.3">
      <c r="A32" s="100">
        <v>1989</v>
      </c>
      <c r="B32" s="100" t="s">
        <v>458</v>
      </c>
      <c r="C32" s="101">
        <v>4604</v>
      </c>
      <c r="D32" s="102">
        <v>486</v>
      </c>
      <c r="E32" s="298">
        <v>0.10556038227628149</v>
      </c>
      <c r="F32" s="102">
        <v>2875</v>
      </c>
      <c r="G32" s="298">
        <v>0.62445699391833187</v>
      </c>
      <c r="H32" s="102">
        <v>307</v>
      </c>
      <c r="I32" s="299">
        <v>6.668114682884449E-2</v>
      </c>
      <c r="J32" s="102">
        <v>935</v>
      </c>
      <c r="K32" s="298">
        <v>0.2030842745438749</v>
      </c>
      <c r="L32" s="100"/>
      <c r="M32" s="100"/>
      <c r="N32" s="247"/>
    </row>
    <row r="33" spans="1:14" x14ac:dyDescent="0.3">
      <c r="A33" s="100">
        <v>1990</v>
      </c>
      <c r="B33" s="100" t="s">
        <v>458</v>
      </c>
      <c r="C33" s="101">
        <v>4675</v>
      </c>
      <c r="D33" s="300">
        <v>449</v>
      </c>
      <c r="E33" s="298">
        <v>9.6042780748663098E-2</v>
      </c>
      <c r="F33" s="300">
        <v>2886</v>
      </c>
      <c r="G33" s="298">
        <v>0.61732620320855613</v>
      </c>
      <c r="H33" s="300">
        <v>316</v>
      </c>
      <c r="I33" s="299">
        <v>6.7593582887700537E-2</v>
      </c>
      <c r="J33" s="300">
        <v>1024</v>
      </c>
      <c r="K33" s="298">
        <v>0.2190374331550802</v>
      </c>
      <c r="L33" s="100"/>
      <c r="M33" s="100"/>
      <c r="N33" s="247"/>
    </row>
    <row r="34" spans="1:14" x14ac:dyDescent="0.3">
      <c r="A34" s="100">
        <v>1991</v>
      </c>
      <c r="B34" s="100" t="s">
        <v>458</v>
      </c>
      <c r="C34" s="101">
        <v>4621</v>
      </c>
      <c r="D34" s="102">
        <v>547</v>
      </c>
      <c r="E34" s="298">
        <v>0.11837264661328717</v>
      </c>
      <c r="F34" s="102">
        <v>2666</v>
      </c>
      <c r="G34" s="298">
        <v>0.57693140012984201</v>
      </c>
      <c r="H34" s="102">
        <v>323</v>
      </c>
      <c r="I34" s="299">
        <v>6.9898290413330441E-2</v>
      </c>
      <c r="J34" s="102">
        <v>1085</v>
      </c>
      <c r="K34" s="298">
        <v>0.23479766284354037</v>
      </c>
      <c r="L34" s="100"/>
      <c r="M34" s="100"/>
      <c r="N34" s="247"/>
    </row>
    <row r="35" spans="1:14" x14ac:dyDescent="0.3">
      <c r="A35" s="100">
        <v>1992</v>
      </c>
      <c r="B35" s="100" t="s">
        <v>458</v>
      </c>
      <c r="C35" s="101">
        <v>4737</v>
      </c>
      <c r="D35" s="102">
        <v>530</v>
      </c>
      <c r="E35" s="298">
        <v>0.1118851593835761</v>
      </c>
      <c r="F35" s="102">
        <v>2569</v>
      </c>
      <c r="G35" s="298">
        <v>0.54232636689888114</v>
      </c>
      <c r="H35" s="102">
        <v>302</v>
      </c>
      <c r="I35" s="299">
        <v>6.3753430441207515E-2</v>
      </c>
      <c r="J35" s="102">
        <v>1337</v>
      </c>
      <c r="K35" s="298">
        <v>0.28224614735064385</v>
      </c>
      <c r="L35" s="100"/>
      <c r="M35" s="100"/>
      <c r="N35" s="247"/>
    </row>
    <row r="36" spans="1:14" x14ac:dyDescent="0.3">
      <c r="A36" s="100">
        <v>1993</v>
      </c>
      <c r="B36" s="100" t="s">
        <v>458</v>
      </c>
      <c r="C36" s="101">
        <v>4733</v>
      </c>
      <c r="D36" s="102">
        <v>575</v>
      </c>
      <c r="E36" s="298">
        <v>0.12148742869216142</v>
      </c>
      <c r="F36" s="102">
        <v>2476</v>
      </c>
      <c r="G36" s="298">
        <v>0.52313543207268121</v>
      </c>
      <c r="H36" s="102">
        <v>322</v>
      </c>
      <c r="I36" s="299">
        <v>6.8032960067610393E-2</v>
      </c>
      <c r="J36" s="102">
        <v>1359</v>
      </c>
      <c r="K36" s="298">
        <v>0.28713289668286501</v>
      </c>
      <c r="L36" s="100"/>
      <c r="M36" s="100"/>
      <c r="N36" s="247"/>
    </row>
    <row r="37" spans="1:14" x14ac:dyDescent="0.3">
      <c r="A37" s="100">
        <v>1994</v>
      </c>
      <c r="B37" s="100" t="s">
        <v>458</v>
      </c>
      <c r="C37" s="101">
        <v>4924</v>
      </c>
      <c r="D37" s="300">
        <v>593</v>
      </c>
      <c r="E37" s="298">
        <v>0.12043054427294882</v>
      </c>
      <c r="F37" s="300">
        <v>2654</v>
      </c>
      <c r="G37" s="298">
        <v>0.53899268887083673</v>
      </c>
      <c r="H37" s="300">
        <v>294</v>
      </c>
      <c r="I37" s="299">
        <v>5.9707554833468728E-2</v>
      </c>
      <c r="J37" s="300">
        <v>1384</v>
      </c>
      <c r="K37" s="298">
        <v>0.28107229894394803</v>
      </c>
      <c r="L37" s="100"/>
      <c r="M37" s="100"/>
      <c r="N37" s="247"/>
    </row>
    <row r="38" spans="1:14" x14ac:dyDescent="0.3">
      <c r="A38" s="100">
        <v>1995</v>
      </c>
      <c r="B38" s="100" t="s">
        <v>458</v>
      </c>
      <c r="C38" s="101">
        <v>5019</v>
      </c>
      <c r="D38" s="300">
        <v>591</v>
      </c>
      <c r="E38" s="298">
        <v>0.1177525403466826</v>
      </c>
      <c r="F38" s="300">
        <v>2660</v>
      </c>
      <c r="G38" s="298">
        <v>0.52998605299860535</v>
      </c>
      <c r="H38" s="300">
        <v>309</v>
      </c>
      <c r="I38" s="299">
        <v>6.1566049013747758E-2</v>
      </c>
      <c r="J38" s="300">
        <v>1459</v>
      </c>
      <c r="K38" s="298">
        <v>0.29069535764096432</v>
      </c>
      <c r="L38" s="100"/>
      <c r="M38" s="100"/>
      <c r="N38" s="247"/>
    </row>
    <row r="39" spans="1:14" x14ac:dyDescent="0.3">
      <c r="A39" s="100">
        <v>1996</v>
      </c>
      <c r="B39" s="100" t="s">
        <v>2140</v>
      </c>
      <c r="C39" s="101">
        <v>4982</v>
      </c>
      <c r="D39" s="101">
        <v>643</v>
      </c>
      <c r="E39" s="298">
        <v>0.12906463267763951</v>
      </c>
      <c r="F39" s="101">
        <v>2844</v>
      </c>
      <c r="G39" s="298">
        <v>0.57085507828181459</v>
      </c>
      <c r="H39" s="101">
        <v>229</v>
      </c>
      <c r="I39" s="299">
        <v>4.5965475712565235E-2</v>
      </c>
      <c r="J39" s="101">
        <v>1266</v>
      </c>
      <c r="K39" s="298">
        <v>0.25411481332798075</v>
      </c>
      <c r="L39" s="101"/>
      <c r="M39" s="298"/>
      <c r="N39" s="247"/>
    </row>
    <row r="40" spans="1:14" x14ac:dyDescent="0.3">
      <c r="A40" s="100">
        <v>1997</v>
      </c>
      <c r="B40" s="100" t="s">
        <v>2140</v>
      </c>
      <c r="C40" s="101">
        <v>5107.8389999999999</v>
      </c>
      <c r="D40" s="101">
        <v>740.721</v>
      </c>
      <c r="E40" s="298">
        <v>0.14501651285406608</v>
      </c>
      <c r="F40" s="101">
        <v>3031</v>
      </c>
      <c r="G40" s="298">
        <v>0.59340163227541043</v>
      </c>
      <c r="H40" s="101">
        <v>237.16499999999999</v>
      </c>
      <c r="I40" s="299">
        <v>4.6431573117320261E-2</v>
      </c>
      <c r="J40" s="101">
        <v>1098.953</v>
      </c>
      <c r="K40" s="298">
        <v>0.21515028175320325</v>
      </c>
      <c r="L40" s="101"/>
      <c r="M40" s="298"/>
      <c r="N40" s="247"/>
    </row>
    <row r="41" spans="1:14" x14ac:dyDescent="0.3">
      <c r="A41" s="100">
        <v>1998</v>
      </c>
      <c r="B41" s="100" t="s">
        <v>2140</v>
      </c>
      <c r="C41" s="101">
        <v>4590.299</v>
      </c>
      <c r="D41" s="101">
        <v>756.91399999999999</v>
      </c>
      <c r="E41" s="298">
        <v>0.1648942694146939</v>
      </c>
      <c r="F41" s="101">
        <v>2549</v>
      </c>
      <c r="G41" s="298">
        <v>0.55530151739570777</v>
      </c>
      <c r="H41" s="101">
        <v>171.053</v>
      </c>
      <c r="I41" s="299">
        <v>3.7264021363314241E-2</v>
      </c>
      <c r="J41" s="101">
        <v>1113.3320000000001</v>
      </c>
      <c r="K41" s="298">
        <v>0.24254019182628411</v>
      </c>
      <c r="L41" s="101"/>
      <c r="M41" s="298"/>
      <c r="N41" s="247"/>
    </row>
    <row r="42" spans="1:14" x14ac:dyDescent="0.3">
      <c r="A42" s="100">
        <v>1999</v>
      </c>
      <c r="B42" s="100" t="s">
        <v>2140</v>
      </c>
      <c r="C42" s="101">
        <v>4608.835</v>
      </c>
      <c r="D42" s="101">
        <v>798.03899999999999</v>
      </c>
      <c r="E42" s="298">
        <v>0.17315417019702375</v>
      </c>
      <c r="F42" s="101">
        <v>2838</v>
      </c>
      <c r="G42" s="298">
        <v>0.61577383438547917</v>
      </c>
      <c r="H42" s="101">
        <v>156.18799999999999</v>
      </c>
      <c r="I42" s="299">
        <v>3.3888824399224533E-2</v>
      </c>
      <c r="J42" s="101">
        <v>816.60799999999995</v>
      </c>
      <c r="K42" s="298">
        <v>0.1771831710182725</v>
      </c>
      <c r="L42" s="101"/>
      <c r="M42" s="298"/>
      <c r="N42" s="247"/>
    </row>
    <row r="43" spans="1:14" x14ac:dyDescent="0.3">
      <c r="A43" s="100">
        <v>2000</v>
      </c>
      <c r="B43" s="100" t="s">
        <v>2140</v>
      </c>
      <c r="C43" s="101">
        <v>4937.7330000000002</v>
      </c>
      <c r="D43" s="101">
        <v>557.01300000000003</v>
      </c>
      <c r="E43" s="298">
        <v>0.11280743612503957</v>
      </c>
      <c r="F43" s="101">
        <v>3194</v>
      </c>
      <c r="G43" s="298">
        <v>0.64685555091779967</v>
      </c>
      <c r="H43" s="101">
        <v>184.90100000000001</v>
      </c>
      <c r="I43" s="299">
        <v>3.7446536700141544E-2</v>
      </c>
      <c r="J43" s="101">
        <v>1001.819</v>
      </c>
      <c r="K43" s="298">
        <v>0.20289047625701914</v>
      </c>
      <c r="L43" s="101"/>
      <c r="M43" s="298"/>
      <c r="N43" s="247"/>
    </row>
    <row r="44" spans="1:14" x14ac:dyDescent="0.3">
      <c r="A44" s="100">
        <v>2001</v>
      </c>
      <c r="B44" s="100" t="s">
        <v>2140</v>
      </c>
      <c r="C44" s="101">
        <v>5416.8149999999996</v>
      </c>
      <c r="D44" s="101">
        <v>848</v>
      </c>
      <c r="E44" s="298">
        <v>0.15654955910438145</v>
      </c>
      <c r="F44" s="101">
        <v>3027.8069999999998</v>
      </c>
      <c r="G44" s="298">
        <v>0.55896444681976398</v>
      </c>
      <c r="H44" s="101">
        <v>194.00800000000001</v>
      </c>
      <c r="I44" s="299">
        <v>3.581588073434297E-2</v>
      </c>
      <c r="J44" s="101">
        <v>1346</v>
      </c>
      <c r="K44" s="298">
        <v>0.24848550301237907</v>
      </c>
      <c r="L44" s="100">
        <v>1</v>
      </c>
      <c r="M44" s="301">
        <v>1.8461032913252531E-4</v>
      </c>
      <c r="N44" s="247"/>
    </row>
    <row r="45" spans="1:14" x14ac:dyDescent="0.3">
      <c r="A45" s="302">
        <v>2002</v>
      </c>
      <c r="B45" s="100" t="s">
        <v>2141</v>
      </c>
      <c r="C45" s="101">
        <v>5472.4999280000002</v>
      </c>
      <c r="D45" s="303">
        <v>875.1529300000002</v>
      </c>
      <c r="E45" s="298">
        <v>0.15991830817982977</v>
      </c>
      <c r="F45" s="303">
        <v>2952.995997</v>
      </c>
      <c r="G45" s="298">
        <v>0.53960640216567579</v>
      </c>
      <c r="H45" s="303">
        <v>205</v>
      </c>
      <c r="I45" s="299">
        <v>3.7460027902626224E-2</v>
      </c>
      <c r="J45" s="303">
        <v>1439.3510010000002</v>
      </c>
      <c r="K45" s="298">
        <v>0.26301526175186823</v>
      </c>
      <c r="L45" s="304"/>
      <c r="M45" s="301"/>
      <c r="N45" s="247"/>
    </row>
    <row r="46" spans="1:14" x14ac:dyDescent="0.3">
      <c r="A46" s="302">
        <v>2003</v>
      </c>
      <c r="B46" s="100" t="s">
        <v>2141</v>
      </c>
      <c r="C46" s="101">
        <v>5673.5354899999993</v>
      </c>
      <c r="D46" s="303">
        <v>775</v>
      </c>
      <c r="E46" s="298">
        <v>0.13659912789229772</v>
      </c>
      <c r="F46" s="303">
        <v>3148</v>
      </c>
      <c r="G46" s="298">
        <v>0.55485684465155261</v>
      </c>
      <c r="H46" s="303">
        <v>168</v>
      </c>
      <c r="I46" s="299">
        <v>2.9611165788265833E-2</v>
      </c>
      <c r="J46" s="303">
        <v>1582.5354899999995</v>
      </c>
      <c r="K46" s="298">
        <v>0.27893286166788389</v>
      </c>
      <c r="L46" s="304"/>
      <c r="M46" s="301"/>
      <c r="N46" s="247"/>
    </row>
    <row r="47" spans="1:14" x14ac:dyDescent="0.3">
      <c r="A47" s="302">
        <v>2004</v>
      </c>
      <c r="B47" s="100" t="s">
        <v>2141</v>
      </c>
      <c r="C47" s="101">
        <v>5866.4970089999997</v>
      </c>
      <c r="D47" s="303">
        <v>682</v>
      </c>
      <c r="E47" s="298">
        <v>0.116253361921726</v>
      </c>
      <c r="F47" s="303">
        <v>3475.4769999999999</v>
      </c>
      <c r="G47" s="298">
        <v>0.5924279846504904</v>
      </c>
      <c r="H47" s="303">
        <v>211</v>
      </c>
      <c r="I47" s="299">
        <v>3.5966949216252472E-2</v>
      </c>
      <c r="J47" s="303">
        <v>1498.0200089999998</v>
      </c>
      <c r="K47" s="298">
        <v>0.25535170421153108</v>
      </c>
      <c r="L47" s="304"/>
      <c r="M47" s="301"/>
      <c r="N47" s="247"/>
    </row>
    <row r="48" spans="1:14" x14ac:dyDescent="0.3">
      <c r="A48" s="302">
        <v>2005</v>
      </c>
      <c r="B48" s="100" t="s">
        <v>2141</v>
      </c>
      <c r="C48" s="101">
        <v>5945.8280039999991</v>
      </c>
      <c r="D48" s="303">
        <v>685.55899799999986</v>
      </c>
      <c r="E48" s="298">
        <v>0.11530084582648482</v>
      </c>
      <c r="F48" s="303">
        <v>3576.7380009999997</v>
      </c>
      <c r="G48" s="298">
        <v>0.60155423241200101</v>
      </c>
      <c r="H48" s="303">
        <v>219</v>
      </c>
      <c r="I48" s="299">
        <v>3.6832548780871201E-2</v>
      </c>
      <c r="J48" s="303">
        <v>1463.9420049999999</v>
      </c>
      <c r="K48" s="298">
        <v>0.24621331192478943</v>
      </c>
      <c r="L48" s="304">
        <v>0.58899999999999997</v>
      </c>
      <c r="M48" s="301">
        <v>9.9061055853575961E-5</v>
      </c>
      <c r="N48" s="247"/>
    </row>
    <row r="49" spans="1:14" x14ac:dyDescent="0.3">
      <c r="A49" s="302">
        <v>2006</v>
      </c>
      <c r="B49" s="100" t="s">
        <v>2141</v>
      </c>
      <c r="C49" s="101">
        <v>6068.5680090000005</v>
      </c>
      <c r="D49" s="303">
        <v>694.25200099999995</v>
      </c>
      <c r="E49" s="298">
        <v>0.11440128873407833</v>
      </c>
      <c r="F49" s="303">
        <v>3939.9210010000002</v>
      </c>
      <c r="G49" s="298">
        <v>0.64923405244151389</v>
      </c>
      <c r="H49" s="303">
        <v>210</v>
      </c>
      <c r="I49" s="299">
        <v>3.4604539273278168E-2</v>
      </c>
      <c r="J49" s="303">
        <v>1223.607006</v>
      </c>
      <c r="K49" s="298">
        <v>0.20163026997231101</v>
      </c>
      <c r="L49" s="304">
        <v>0.78800099999999995</v>
      </c>
      <c r="M49" s="301">
        <v>1.2984957881848793E-4</v>
      </c>
      <c r="N49" s="247"/>
    </row>
    <row r="50" spans="1:14" x14ac:dyDescent="0.3">
      <c r="A50" s="302">
        <v>2007</v>
      </c>
      <c r="B50" s="100" t="s">
        <v>2141</v>
      </c>
      <c r="C50" s="101">
        <v>6146.5480449999995</v>
      </c>
      <c r="D50" s="303">
        <v>853</v>
      </c>
      <c r="E50" s="298">
        <v>0.13877708166519342</v>
      </c>
      <c r="F50" s="303">
        <v>3788.3250459999995</v>
      </c>
      <c r="G50" s="298">
        <v>0.61633375648656463</v>
      </c>
      <c r="H50" s="303">
        <v>214</v>
      </c>
      <c r="I50" s="299">
        <v>3.4816290124679246E-2</v>
      </c>
      <c r="J50" s="303">
        <v>1291.2229990000001</v>
      </c>
      <c r="K50" s="298">
        <v>0.2100728717235627</v>
      </c>
      <c r="L50" s="304"/>
      <c r="M50" s="301">
        <v>0</v>
      </c>
      <c r="N50" s="247"/>
    </row>
    <row r="51" spans="1:14" x14ac:dyDescent="0.3">
      <c r="A51" s="302">
        <v>2008</v>
      </c>
      <c r="B51" s="100" t="s">
        <v>2141</v>
      </c>
      <c r="C51" s="101">
        <v>6261.7872560000005</v>
      </c>
      <c r="D51" s="303">
        <v>927.68143299999997</v>
      </c>
      <c r="E51" s="298">
        <v>0.14814962487125416</v>
      </c>
      <c r="F51" s="303">
        <v>3942.2368229999997</v>
      </c>
      <c r="G51" s="298">
        <v>0.62957054620828523</v>
      </c>
      <c r="H51" s="303">
        <v>220</v>
      </c>
      <c r="I51" s="299">
        <v>3.5133739139603881E-2</v>
      </c>
      <c r="J51" s="303">
        <v>1171.8009999999999</v>
      </c>
      <c r="K51" s="298">
        <v>0.18713523026148621</v>
      </c>
      <c r="L51" s="304">
        <v>2.25</v>
      </c>
      <c r="M51" s="301">
        <v>1.0859519370423019E-5</v>
      </c>
      <c r="N51" s="247"/>
    </row>
    <row r="52" spans="1:14" x14ac:dyDescent="0.3">
      <c r="A52" s="302">
        <v>2009</v>
      </c>
      <c r="B52" s="100">
        <v>3</v>
      </c>
      <c r="C52" s="101">
        <v>6166.7620000000006</v>
      </c>
      <c r="D52" s="303">
        <v>1183</v>
      </c>
      <c r="E52" s="298">
        <v>0.19183487217440853</v>
      </c>
      <c r="F52" s="303">
        <v>3518.5540000000001</v>
      </c>
      <c r="G52" s="298">
        <v>0.57056750365913256</v>
      </c>
      <c r="H52" s="303">
        <v>422</v>
      </c>
      <c r="I52" s="299">
        <v>6.8431374520372276E-2</v>
      </c>
      <c r="J52" s="303">
        <v>1309</v>
      </c>
      <c r="K52" s="298">
        <v>0.21226698873736327</v>
      </c>
      <c r="L52" s="304">
        <v>9.1519999999999992</v>
      </c>
      <c r="M52" s="301">
        <v>1.4840851649536657E-3</v>
      </c>
      <c r="N52" s="247"/>
    </row>
    <row r="53" spans="1:14" x14ac:dyDescent="0.3">
      <c r="A53" s="302">
        <v>2010</v>
      </c>
      <c r="B53" s="100">
        <v>3</v>
      </c>
      <c r="C53" s="101">
        <v>6485.4920000000002</v>
      </c>
      <c r="D53" s="303">
        <v>952.94899999999996</v>
      </c>
      <c r="E53" s="298">
        <v>0.14693549849417745</v>
      </c>
      <c r="F53" s="303">
        <v>3689.6849999999999</v>
      </c>
      <c r="G53" s="298">
        <v>0.56891366144619404</v>
      </c>
      <c r="H53" s="303">
        <v>393.673</v>
      </c>
      <c r="I53" s="299">
        <v>6.0700560574278709E-2</v>
      </c>
      <c r="J53" s="303">
        <v>1428.837</v>
      </c>
      <c r="K53" s="298">
        <v>0.22031281512643913</v>
      </c>
      <c r="L53" s="304">
        <v>20.347999999999999</v>
      </c>
      <c r="M53" s="301">
        <v>3.1374643589106269E-3</v>
      </c>
      <c r="N53" s="247"/>
    </row>
    <row r="54" spans="1:14" x14ac:dyDescent="0.3">
      <c r="A54" s="305">
        <v>2011</v>
      </c>
      <c r="B54" s="306">
        <v>3</v>
      </c>
      <c r="C54" s="307">
        <v>6552.2502376550001</v>
      </c>
      <c r="D54" s="308">
        <v>1020.281531655</v>
      </c>
      <c r="E54" s="309">
        <v>0.15571467734726671</v>
      </c>
      <c r="F54" s="308">
        <v>3783.2466550000004</v>
      </c>
      <c r="G54" s="309">
        <v>0.57739654588558498</v>
      </c>
      <c r="H54" s="308">
        <v>387.16</v>
      </c>
      <c r="I54" s="310">
        <v>5.9088097364633253E-2</v>
      </c>
      <c r="J54" s="308">
        <v>1340.3677859999998</v>
      </c>
      <c r="K54" s="309">
        <v>0.20456602501184495</v>
      </c>
      <c r="L54" s="311">
        <v>21.194264999999998</v>
      </c>
      <c r="M54" s="312">
        <v>3.2346543906701069E-3</v>
      </c>
      <c r="N54" s="247"/>
    </row>
    <row r="55" spans="1:14" x14ac:dyDescent="0.3">
      <c r="A55" s="305">
        <v>2012</v>
      </c>
      <c r="B55" s="306">
        <v>3</v>
      </c>
      <c r="C55" s="307">
        <v>6679.165</v>
      </c>
      <c r="D55" s="308">
        <v>1063.1779999999999</v>
      </c>
      <c r="E55" s="309">
        <v>0.15917828051859778</v>
      </c>
      <c r="F55" s="308">
        <v>3495.1010000000001</v>
      </c>
      <c r="G55" s="309">
        <v>0.52328412309023664</v>
      </c>
      <c r="H55" s="308">
        <v>416.71499999999997</v>
      </c>
      <c r="I55" s="310">
        <v>6.2390283815417044E-2</v>
      </c>
      <c r="J55" s="308">
        <v>1646.309</v>
      </c>
      <c r="K55" s="309">
        <v>0.24648425364547813</v>
      </c>
      <c r="L55" s="311">
        <v>57.862000000000002</v>
      </c>
      <c r="M55" s="312">
        <v>8.6630589302704765E-3</v>
      </c>
      <c r="N55" s="247"/>
    </row>
    <row r="56" spans="1:14" x14ac:dyDescent="0.3">
      <c r="A56" s="302">
        <v>2013</v>
      </c>
      <c r="B56" s="100">
        <v>3</v>
      </c>
      <c r="C56" s="101">
        <v>6207.201</v>
      </c>
      <c r="D56" s="303">
        <v>843.46500000000003</v>
      </c>
      <c r="E56" s="298">
        <v>0.1358849181780967</v>
      </c>
      <c r="F56" s="303">
        <v>3284.9360000000001</v>
      </c>
      <c r="G56" s="298">
        <v>0.52921373095538549</v>
      </c>
      <c r="H56" s="303">
        <v>378.90699999999998</v>
      </c>
      <c r="I56" s="299">
        <v>6.1043133612074106E-2</v>
      </c>
      <c r="J56" s="303">
        <v>1545.4949999999999</v>
      </c>
      <c r="K56" s="298">
        <v>0.24898420399146087</v>
      </c>
      <c r="L56" s="304">
        <v>154.38900000000001</v>
      </c>
      <c r="M56" s="301">
        <v>2.4872563334101795E-2</v>
      </c>
      <c r="N56" s="247"/>
    </row>
    <row r="57" spans="1:14" x14ac:dyDescent="0.3">
      <c r="A57" s="302">
        <v>2014</v>
      </c>
      <c r="B57" s="100">
        <v>3</v>
      </c>
      <c r="C57" s="101">
        <v>6091.2323199999992</v>
      </c>
      <c r="D57" s="303">
        <v>753.3365880099999</v>
      </c>
      <c r="E57" s="298">
        <v>7.9521974298954329E-2</v>
      </c>
      <c r="F57" s="303">
        <v>3344.1880879999999</v>
      </c>
      <c r="G57" s="298">
        <v>0.54901667057085757</v>
      </c>
      <c r="H57" s="303">
        <v>558.29218100000003</v>
      </c>
      <c r="I57" s="299">
        <v>9.1655046412677313E-2</v>
      </c>
      <c r="J57" s="303">
        <v>1537.0963449999997</v>
      </c>
      <c r="K57" s="298">
        <v>0.25234571007135709</v>
      </c>
      <c r="L57" s="304">
        <v>160.91432399999999</v>
      </c>
      <c r="M57" s="301">
        <v>2.6417367709265113E-2</v>
      </c>
      <c r="N57" s="247"/>
    </row>
    <row r="58" spans="1:14" x14ac:dyDescent="0.3">
      <c r="A58" s="302">
        <v>2015</v>
      </c>
      <c r="B58" s="100">
        <v>3</v>
      </c>
      <c r="C58" s="101">
        <v>6345.3394378109251</v>
      </c>
      <c r="D58" s="303">
        <v>813.0799796189533</v>
      </c>
      <c r="E58" s="298">
        <v>0.13267395632858181</v>
      </c>
      <c r="F58" s="303">
        <v>3122.784474</v>
      </c>
      <c r="G58" s="298">
        <v>0.51266875238802256</v>
      </c>
      <c r="H58" s="303">
        <v>667.54930499999989</v>
      </c>
      <c r="I58" s="299">
        <v>0.10959183132913243</v>
      </c>
      <c r="J58" s="303">
        <v>1572.3843549999999</v>
      </c>
      <c r="K58" s="298">
        <v>0.25813895651906443</v>
      </c>
      <c r="L58" s="304">
        <v>169.69578300000001</v>
      </c>
      <c r="M58" s="301">
        <v>2.7859023278888832E-2</v>
      </c>
      <c r="N58" s="247"/>
    </row>
    <row r="59" spans="1:14" x14ac:dyDescent="0.3">
      <c r="A59" s="302">
        <v>2016</v>
      </c>
      <c r="B59" s="100">
        <v>3</v>
      </c>
      <c r="C59" s="101">
        <v>6402.3289094695747</v>
      </c>
      <c r="D59" s="303">
        <v>889.91069946957577</v>
      </c>
      <c r="E59" s="298">
        <v>0.1454702912184403</v>
      </c>
      <c r="F59" s="303">
        <v>3083.0021489999999</v>
      </c>
      <c r="G59" s="298">
        <v>0.50613767248332442</v>
      </c>
      <c r="H59" s="303">
        <v>594.13893499999995</v>
      </c>
      <c r="I59" s="299">
        <v>9.7540022082099803E-2</v>
      </c>
      <c r="J59" s="303">
        <v>1662.8922939999998</v>
      </c>
      <c r="K59" s="298">
        <v>0.27299768037742483</v>
      </c>
      <c r="L59" s="304">
        <v>178.06114499999998</v>
      </c>
      <c r="M59" s="301">
        <v>2.9232368040757968E-2</v>
      </c>
      <c r="N59" s="247"/>
    </row>
    <row r="60" spans="1:14" x14ac:dyDescent="0.3">
      <c r="A60" s="302">
        <v>2017</v>
      </c>
      <c r="B60" s="100">
        <v>3</v>
      </c>
      <c r="C60" s="101">
        <v>6564.2156403764811</v>
      </c>
      <c r="D60" s="303">
        <v>940.03699537263856</v>
      </c>
      <c r="E60" s="298">
        <v>0.15376644645471035</v>
      </c>
      <c r="F60" s="303">
        <v>3277.0530080000003</v>
      </c>
      <c r="G60" s="298">
        <v>0.53799507814536962</v>
      </c>
      <c r="H60" s="303">
        <v>555.70678399999997</v>
      </c>
      <c r="I60" s="299">
        <v>9.1230600772751358E-2</v>
      </c>
      <c r="J60" s="303">
        <v>1647.3509819999999</v>
      </c>
      <c r="K60" s="298">
        <v>0.27044625708841791</v>
      </c>
      <c r="L60" s="304">
        <v>148.76308</v>
      </c>
      <c r="M60" s="301">
        <v>2.4422493213984001E-2</v>
      </c>
      <c r="N60" s="247"/>
    </row>
    <row r="61" spans="1:14" x14ac:dyDescent="0.3">
      <c r="A61" s="302">
        <v>2018</v>
      </c>
      <c r="B61" s="100">
        <v>3</v>
      </c>
      <c r="C61" s="101">
        <f>6324149.95860434/1000</f>
        <v>6324.1499586043401</v>
      </c>
      <c r="D61" s="303">
        <v>871.78256360433909</v>
      </c>
      <c r="E61" s="298">
        <v>0.13784976151905337</v>
      </c>
      <c r="F61" s="303">
        <f>2990586.194/1000</f>
        <v>2990.586194</v>
      </c>
      <c r="G61" s="298">
        <v>0.47288350427730613</v>
      </c>
      <c r="H61" s="303">
        <f>628564.074/1000</f>
        <v>628.56407400000001</v>
      </c>
      <c r="I61" s="299">
        <v>9.9391076763574462E-2</v>
      </c>
      <c r="J61" s="303">
        <f>1670557.55/1000</f>
        <v>1670.55755</v>
      </c>
      <c r="K61" s="298">
        <v>0.26415527160723301</v>
      </c>
      <c r="L61" s="304">
        <f>162933.92/1000</f>
        <v>162.93392</v>
      </c>
      <c r="M61" s="301">
        <v>2.576376605022148E-2</v>
      </c>
      <c r="N61" s="247"/>
    </row>
    <row r="62" spans="1:14" x14ac:dyDescent="0.3">
      <c r="A62" s="302">
        <v>2019</v>
      </c>
      <c r="B62" s="100">
        <v>3</v>
      </c>
      <c r="C62" s="101">
        <v>6130.6274620000013</v>
      </c>
      <c r="D62" s="303">
        <v>951.02097600000002</v>
      </c>
      <c r="E62" s="298">
        <v>0.15451724344231565</v>
      </c>
      <c r="F62" s="303">
        <v>2723.8743820000004</v>
      </c>
      <c r="G62" s="298">
        <v>0.44430597012844553</v>
      </c>
      <c r="H62" s="303">
        <v>683.05502200000001</v>
      </c>
      <c r="I62" s="299">
        <v>0.11141682091006819</v>
      </c>
      <c r="J62" s="303">
        <v>1628.628739</v>
      </c>
      <c r="K62" s="298">
        <v>0.26565449443713068</v>
      </c>
      <c r="L62" s="304">
        <v>150.98876100000001</v>
      </c>
      <c r="M62" s="301">
        <v>2.4628598285556694E-2</v>
      </c>
      <c r="N62" s="247"/>
    </row>
    <row r="63" spans="1:14" x14ac:dyDescent="0.3">
      <c r="A63" s="302">
        <v>2020</v>
      </c>
      <c r="B63" s="100">
        <v>3</v>
      </c>
      <c r="C63" s="101">
        <v>6254.8835830000007</v>
      </c>
      <c r="D63" s="303">
        <v>1052.9912260000001</v>
      </c>
      <c r="E63" s="298">
        <v>0.16788007179765285</v>
      </c>
      <c r="F63" s="303">
        <v>2679.7050529999997</v>
      </c>
      <c r="G63" s="298">
        <v>0.42841805405988792</v>
      </c>
      <c r="H63" s="303">
        <v>721.78894300000002</v>
      </c>
      <c r="I63" s="299">
        <v>0.11539606347938001</v>
      </c>
      <c r="J63" s="303">
        <v>1669.3248029999997</v>
      </c>
      <c r="K63" s="298">
        <v>0.26688343289665978</v>
      </c>
      <c r="L63" s="304">
        <v>137.05649599999998</v>
      </c>
      <c r="M63" s="301">
        <v>2.191191797278251E-2</v>
      </c>
      <c r="N63" s="247"/>
    </row>
    <row r="64" spans="1:14" ht="15" thickBot="1" x14ac:dyDescent="0.35">
      <c r="A64" s="313">
        <v>2021</v>
      </c>
      <c r="B64" s="314">
        <v>3</v>
      </c>
      <c r="C64" s="248">
        <v>6694.9790369999992</v>
      </c>
      <c r="D64" s="315">
        <v>968.93359500000008</v>
      </c>
      <c r="E64" s="316">
        <v>0.14472541133365166</v>
      </c>
      <c r="F64" s="315">
        <v>3123.4669709999998</v>
      </c>
      <c r="G64" s="316">
        <v>0.46653872308457839</v>
      </c>
      <c r="H64" s="315">
        <v>752.894453</v>
      </c>
      <c r="I64" s="316">
        <v>0.11245658109444505</v>
      </c>
      <c r="J64" s="315">
        <v>1711.8530099999998</v>
      </c>
      <c r="K64" s="316">
        <v>0.25569206423790031</v>
      </c>
      <c r="L64" s="317">
        <v>141.23177899999999</v>
      </c>
      <c r="M64" s="318">
        <v>2.1095178673372746E-2</v>
      </c>
      <c r="N64" s="247"/>
    </row>
    <row r="65" spans="1:14" x14ac:dyDescent="0.3">
      <c r="A65" s="22" t="s">
        <v>2142</v>
      </c>
    </row>
    <row r="66" spans="1:14" x14ac:dyDescent="0.3">
      <c r="A66" s="22" t="s">
        <v>2143</v>
      </c>
    </row>
    <row r="67" spans="1:14" x14ac:dyDescent="0.3">
      <c r="A67" s="22" t="s">
        <v>2144</v>
      </c>
    </row>
    <row r="68" spans="1:14" x14ac:dyDescent="0.3">
      <c r="A68" s="22" t="s">
        <v>2145</v>
      </c>
    </row>
    <row r="69" spans="1:14" x14ac:dyDescent="0.3">
      <c r="A69" s="22" t="s">
        <v>2146</v>
      </c>
    </row>
    <row r="70" spans="1:14" x14ac:dyDescent="0.3">
      <c r="A70" s="52" t="s">
        <v>2147</v>
      </c>
    </row>
    <row r="71" spans="1:14" x14ac:dyDescent="0.3">
      <c r="A71" s="22" t="s">
        <v>2148</v>
      </c>
    </row>
    <row r="72" spans="1:14" x14ac:dyDescent="0.3">
      <c r="A72" s="52" t="s">
        <v>2149</v>
      </c>
    </row>
    <row r="73" spans="1:14" x14ac:dyDescent="0.3">
      <c r="A73" s="52" t="s">
        <v>2150</v>
      </c>
    </row>
    <row r="74" spans="1:14" x14ac:dyDescent="0.3">
      <c r="A74" s="52" t="s">
        <v>2151</v>
      </c>
      <c r="B74" s="247"/>
      <c r="C74" s="249"/>
      <c r="D74" s="249"/>
      <c r="E74" s="247"/>
      <c r="F74" s="249"/>
      <c r="G74" s="247"/>
      <c r="I74" s="247"/>
      <c r="J74" s="249"/>
      <c r="K74" s="247"/>
      <c r="L74" s="249"/>
      <c r="M74" s="247"/>
    </row>
    <row r="75" spans="1:14" x14ac:dyDescent="0.3">
      <c r="B75" s="50"/>
      <c r="C75" s="50"/>
      <c r="D75" s="50"/>
      <c r="E75" s="50"/>
      <c r="F75" s="50"/>
      <c r="G75" s="50"/>
      <c r="H75" s="50"/>
      <c r="I75" s="50"/>
      <c r="J75" s="50"/>
      <c r="L75" s="61"/>
      <c r="M75" s="61"/>
      <c r="N75" s="61"/>
    </row>
    <row r="76" spans="1:14" ht="15.6" x14ac:dyDescent="0.3">
      <c r="B76" s="51"/>
      <c r="D76" s="50"/>
      <c r="F76" s="50"/>
      <c r="H76" s="50"/>
      <c r="J76" s="50"/>
      <c r="L76" s="319"/>
      <c r="N76" s="61"/>
    </row>
    <row r="77" spans="1:14" x14ac:dyDescent="0.3">
      <c r="E77" s="50"/>
      <c r="F77" s="50"/>
      <c r="G77" s="50"/>
      <c r="H77" s="50"/>
      <c r="I77" s="50"/>
      <c r="J77" s="50"/>
      <c r="K77" s="50"/>
      <c r="L77" s="61"/>
      <c r="M77" s="61"/>
      <c r="N77" s="61"/>
    </row>
    <row r="78" spans="1:14" x14ac:dyDescent="0.3">
      <c r="I78" s="50"/>
      <c r="J78" s="50"/>
      <c r="K78" s="50"/>
      <c r="L78" s="320"/>
      <c r="M78" s="320"/>
      <c r="N78" s="320"/>
    </row>
    <row r="79" spans="1:14" x14ac:dyDescent="0.3">
      <c r="G79" s="61"/>
      <c r="H79" s="61"/>
      <c r="I79" s="61"/>
      <c r="J79" s="61"/>
      <c r="K79" s="61"/>
      <c r="L79" s="61"/>
      <c r="M79" s="61"/>
      <c r="N79" s="61"/>
    </row>
    <row r="80" spans="1:14" x14ac:dyDescent="0.3">
      <c r="G80" s="61"/>
      <c r="H80" s="61"/>
      <c r="I80" s="61"/>
      <c r="J80" s="61"/>
      <c r="K80" s="61"/>
      <c r="L80" s="61"/>
      <c r="M80" s="61"/>
      <c r="N80" s="61"/>
    </row>
    <row r="81" spans="4:14" x14ac:dyDescent="0.3">
      <c r="D81" s="61"/>
      <c r="F81" s="61"/>
      <c r="H81" s="61"/>
      <c r="J81" s="61"/>
      <c r="K81" s="247"/>
      <c r="L81" s="249"/>
      <c r="M81" s="247"/>
    </row>
    <row r="82" spans="4:14" x14ac:dyDescent="0.3">
      <c r="D82" s="61"/>
      <c r="F82" s="61"/>
      <c r="H82" s="61"/>
      <c r="J82" s="61"/>
      <c r="K82" s="247"/>
      <c r="L82" s="249"/>
      <c r="M82" s="247"/>
    </row>
    <row r="83" spans="4:14" x14ac:dyDescent="0.3">
      <c r="D83" s="61"/>
      <c r="E83" s="61"/>
      <c r="F83" s="61"/>
      <c r="G83" s="61"/>
      <c r="H83" s="61"/>
      <c r="I83" s="61"/>
      <c r="J83" s="61"/>
      <c r="K83" s="61"/>
      <c r="L83" s="61"/>
      <c r="M83" s="61"/>
      <c r="N83" s="61"/>
    </row>
    <row r="84" spans="4:14" x14ac:dyDescent="0.3">
      <c r="D84" s="61"/>
      <c r="E84" s="61"/>
      <c r="F84" s="61"/>
      <c r="G84" s="61"/>
      <c r="H84" s="61"/>
      <c r="I84" s="61"/>
      <c r="J84" s="61"/>
      <c r="K84" s="61"/>
      <c r="L84" s="61"/>
      <c r="M84" s="61"/>
      <c r="N84" s="61"/>
    </row>
    <row r="85" spans="4:14" x14ac:dyDescent="0.3">
      <c r="D85" s="320"/>
      <c r="E85" s="320"/>
      <c r="F85" s="320"/>
      <c r="G85" s="320"/>
      <c r="H85" s="320"/>
      <c r="I85" s="320"/>
      <c r="J85" s="320"/>
      <c r="K85" s="320"/>
      <c r="L85" s="320"/>
      <c r="M85" s="320"/>
      <c r="N85" s="320"/>
    </row>
    <row r="86" spans="4:14" x14ac:dyDescent="0.3">
      <c r="D86" s="61"/>
      <c r="E86" s="61"/>
      <c r="F86" s="61"/>
      <c r="G86" s="61"/>
      <c r="H86" s="61"/>
      <c r="I86" s="61"/>
      <c r="J86" s="61"/>
      <c r="K86" s="61"/>
      <c r="L86" s="61"/>
      <c r="M86" s="61"/>
      <c r="N86" s="61"/>
    </row>
    <row r="87" spans="4:14" x14ac:dyDescent="0.3">
      <c r="D87" s="61"/>
      <c r="E87" s="61"/>
      <c r="F87" s="61"/>
      <c r="G87" s="61"/>
      <c r="H87" s="61"/>
      <c r="I87" s="61"/>
      <c r="J87" s="61"/>
      <c r="K87" s="247"/>
      <c r="L87" s="249"/>
      <c r="M87" s="247"/>
    </row>
    <row r="88" spans="4:14" x14ac:dyDescent="0.3">
      <c r="D88" s="61"/>
      <c r="E88" s="61"/>
      <c r="F88" s="61"/>
      <c r="G88" s="61"/>
      <c r="H88" s="61"/>
      <c r="I88" s="61"/>
      <c r="J88" s="61"/>
      <c r="K88" s="247"/>
      <c r="L88" s="249"/>
      <c r="M88" s="247"/>
    </row>
    <row r="89" spans="4:14" x14ac:dyDescent="0.3">
      <c r="D89" s="61"/>
      <c r="F89" s="61"/>
      <c r="H89" s="61"/>
      <c r="J89" s="61"/>
      <c r="K89" s="247"/>
      <c r="L89" s="249"/>
      <c r="M89" s="247"/>
    </row>
  </sheetData>
  <mergeCells count="8">
    <mergeCell ref="J4:K4"/>
    <mergeCell ref="L4:M4"/>
    <mergeCell ref="A4:A5"/>
    <mergeCell ref="B4:B5"/>
    <mergeCell ref="C4:C5"/>
    <mergeCell ref="D4:E4"/>
    <mergeCell ref="F4:G4"/>
    <mergeCell ref="H4:I4"/>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81"/>
  <sheetViews>
    <sheetView showGridLines="0" workbookViewId="0">
      <pane ySplit="5" topLeftCell="A6" activePane="bottomLeft" state="frozen"/>
      <selection activeCell="A2" sqref="A2"/>
      <selection pane="bottomLeft" activeCell="A2" sqref="A2"/>
    </sheetView>
  </sheetViews>
  <sheetFormatPr defaultColWidth="9.109375" defaultRowHeight="14.4" x14ac:dyDescent="0.3"/>
  <cols>
    <col min="1" max="3" width="12" customWidth="1"/>
    <col min="4" max="11" width="10.44140625" customWidth="1"/>
    <col min="12" max="12" width="11.5546875" customWidth="1"/>
    <col min="13" max="13" width="13" customWidth="1"/>
    <col min="14" max="18" width="10.44140625" customWidth="1"/>
  </cols>
  <sheetData>
    <row r="1" spans="1:19" ht="15.6" x14ac:dyDescent="0.3">
      <c r="A1" s="349" t="s">
        <v>2512</v>
      </c>
      <c r="B1" s="350"/>
      <c r="C1" s="350"/>
      <c r="D1" s="350"/>
    </row>
    <row r="2" spans="1:19" x14ac:dyDescent="0.3">
      <c r="A2" s="79" t="s">
        <v>2675</v>
      </c>
      <c r="B2" s="79"/>
      <c r="C2" s="79"/>
      <c r="D2" s="79"/>
      <c r="E2" s="79"/>
      <c r="F2" s="79"/>
      <c r="G2" s="79"/>
      <c r="H2" s="79"/>
      <c r="I2" s="79"/>
      <c r="J2" s="79"/>
      <c r="K2" s="79"/>
      <c r="L2" s="79"/>
      <c r="M2" s="79"/>
      <c r="N2" s="79"/>
      <c r="O2" s="79"/>
      <c r="P2" s="79"/>
      <c r="Q2" s="79"/>
      <c r="R2" s="79"/>
      <c r="S2" s="247"/>
    </row>
    <row r="3" spans="1:19" x14ac:dyDescent="0.3">
      <c r="A3" s="79"/>
      <c r="B3" s="79"/>
      <c r="C3" s="79"/>
      <c r="D3" s="79"/>
      <c r="E3" s="79"/>
      <c r="F3" s="79"/>
      <c r="G3" s="79"/>
      <c r="H3" s="79"/>
      <c r="I3" s="79"/>
      <c r="J3" s="79"/>
      <c r="K3" s="79"/>
      <c r="L3" s="79"/>
      <c r="M3" s="79"/>
      <c r="N3" s="79"/>
      <c r="O3" s="79"/>
      <c r="P3" s="79"/>
      <c r="Q3" s="79"/>
      <c r="R3" s="79"/>
      <c r="S3" s="247"/>
    </row>
    <row r="4" spans="1:19" s="44" customFormat="1" x14ac:dyDescent="0.3">
      <c r="A4" s="449" t="s">
        <v>454</v>
      </c>
      <c r="B4" s="449" t="s">
        <v>59</v>
      </c>
      <c r="C4" s="460" t="s">
        <v>2097</v>
      </c>
      <c r="D4" s="457" t="s">
        <v>384</v>
      </c>
      <c r="E4" s="458"/>
      <c r="F4" s="458"/>
      <c r="G4" s="459"/>
      <c r="H4" s="457" t="s">
        <v>48</v>
      </c>
      <c r="I4" s="458"/>
      <c r="J4" s="458"/>
      <c r="K4" s="459"/>
      <c r="L4" s="457" t="s">
        <v>467</v>
      </c>
      <c r="M4" s="458"/>
      <c r="N4" s="458"/>
      <c r="O4" s="459"/>
      <c r="P4" s="458" t="s">
        <v>50</v>
      </c>
      <c r="Q4" s="458"/>
      <c r="R4" s="458"/>
      <c r="S4" s="62"/>
    </row>
    <row r="5" spans="1:19" s="44" customFormat="1" ht="45" customHeight="1" x14ac:dyDescent="0.3">
      <c r="A5" s="449"/>
      <c r="B5" s="449"/>
      <c r="C5" s="460"/>
      <c r="D5" s="80" t="s">
        <v>468</v>
      </c>
      <c r="E5" s="82" t="s">
        <v>469</v>
      </c>
      <c r="F5" s="250" t="s">
        <v>470</v>
      </c>
      <c r="G5" s="103" t="s">
        <v>471</v>
      </c>
      <c r="H5" s="80" t="s">
        <v>468</v>
      </c>
      <c r="I5" s="82" t="s">
        <v>469</v>
      </c>
      <c r="J5" s="250" t="s">
        <v>470</v>
      </c>
      <c r="K5" s="103" t="s">
        <v>471</v>
      </c>
      <c r="L5" s="80" t="s">
        <v>468</v>
      </c>
      <c r="M5" s="82" t="s">
        <v>469</v>
      </c>
      <c r="N5" s="250" t="s">
        <v>470</v>
      </c>
      <c r="O5" s="103" t="s">
        <v>471</v>
      </c>
      <c r="P5" s="82" t="s">
        <v>468</v>
      </c>
      <c r="Q5" s="250" t="s">
        <v>470</v>
      </c>
      <c r="R5" s="82" t="s">
        <v>471</v>
      </c>
      <c r="S5" s="251"/>
    </row>
    <row r="6" spans="1:19" x14ac:dyDescent="0.3">
      <c r="A6" s="84">
        <v>1963</v>
      </c>
      <c r="B6" s="84">
        <v>1</v>
      </c>
      <c r="C6" s="104">
        <v>249900</v>
      </c>
      <c r="D6" s="252">
        <v>516000</v>
      </c>
      <c r="E6" s="253">
        <f t="shared" ref="E6:E55" si="0">D6/C6*1000</f>
        <v>2064.8259303721488</v>
      </c>
      <c r="F6" s="252">
        <v>18065</v>
      </c>
      <c r="G6" s="252">
        <v>54174</v>
      </c>
      <c r="H6" s="252">
        <v>233000</v>
      </c>
      <c r="I6" s="252">
        <v>932.37294917967188</v>
      </c>
      <c r="J6" s="252">
        <v>8553</v>
      </c>
      <c r="K6" s="252">
        <v>46239</v>
      </c>
      <c r="L6" s="252">
        <v>256000</v>
      </c>
      <c r="M6" s="252">
        <v>1024.4097639055622</v>
      </c>
      <c r="N6" s="252">
        <v>8603</v>
      </c>
      <c r="O6" s="252">
        <v>7472</v>
      </c>
      <c r="P6" s="252">
        <v>27000</v>
      </c>
      <c r="Q6" s="252">
        <v>907</v>
      </c>
      <c r="R6" s="252"/>
      <c r="S6" s="247"/>
    </row>
    <row r="7" spans="1:19" x14ac:dyDescent="0.3">
      <c r="A7" s="84">
        <v>1964</v>
      </c>
      <c r="B7" s="84">
        <v>1</v>
      </c>
      <c r="C7" s="104">
        <v>253200</v>
      </c>
      <c r="D7" s="252">
        <v>562000</v>
      </c>
      <c r="E7" s="253">
        <f t="shared" si="0"/>
        <v>2219.5892575039493</v>
      </c>
      <c r="F7" s="252">
        <v>18792</v>
      </c>
      <c r="G7" s="252">
        <v>57738</v>
      </c>
      <c r="H7" s="252">
        <v>253000</v>
      </c>
      <c r="I7" s="252">
        <v>999.21011058451813</v>
      </c>
      <c r="J7" s="252">
        <v>8762</v>
      </c>
      <c r="K7" s="252">
        <v>49358</v>
      </c>
      <c r="L7" s="252">
        <v>284000</v>
      </c>
      <c r="M7" s="252">
        <v>1121.6429699842022</v>
      </c>
      <c r="N7" s="252">
        <v>9105</v>
      </c>
      <c r="O7" s="252">
        <v>7943</v>
      </c>
      <c r="P7" s="252">
        <v>25000</v>
      </c>
      <c r="Q7" s="252">
        <v>925</v>
      </c>
      <c r="R7" s="252"/>
      <c r="S7" s="247"/>
    </row>
    <row r="8" spans="1:19" x14ac:dyDescent="0.3">
      <c r="A8" s="84">
        <v>1965</v>
      </c>
      <c r="B8" s="84">
        <v>1</v>
      </c>
      <c r="C8" s="104">
        <v>265200</v>
      </c>
      <c r="D8" s="252">
        <v>616000</v>
      </c>
      <c r="E8" s="253">
        <f t="shared" si="0"/>
        <v>2322.7752639517348</v>
      </c>
      <c r="F8" s="252">
        <v>20851</v>
      </c>
      <c r="G8" s="252">
        <v>59986</v>
      </c>
      <c r="H8" s="252">
        <v>277000</v>
      </c>
      <c r="I8" s="252">
        <v>1044.4947209653092</v>
      </c>
      <c r="J8" s="252">
        <v>9789</v>
      </c>
      <c r="K8" s="252">
        <v>51456</v>
      </c>
      <c r="L8" s="252">
        <v>312000</v>
      </c>
      <c r="M8" s="252">
        <v>1176.4705882352941</v>
      </c>
      <c r="N8" s="252">
        <v>10060</v>
      </c>
      <c r="O8" s="252">
        <v>8100</v>
      </c>
      <c r="P8" s="252">
        <v>27000</v>
      </c>
      <c r="Q8" s="252">
        <v>1002</v>
      </c>
      <c r="R8" s="252"/>
      <c r="S8" s="247"/>
    </row>
    <row r="9" spans="1:19" x14ac:dyDescent="0.3">
      <c r="A9" s="84">
        <v>1966</v>
      </c>
      <c r="B9" s="84">
        <v>1</v>
      </c>
      <c r="C9" s="104">
        <v>271500</v>
      </c>
      <c r="D9" s="252">
        <v>694000</v>
      </c>
      <c r="E9" s="253">
        <f t="shared" si="0"/>
        <v>2556.1694290976061</v>
      </c>
      <c r="F9" s="252">
        <v>22818</v>
      </c>
      <c r="G9" s="252">
        <v>60554</v>
      </c>
      <c r="H9" s="252">
        <v>303000</v>
      </c>
      <c r="I9" s="252">
        <v>1116.0220994475137</v>
      </c>
      <c r="J9" s="252">
        <v>10548</v>
      </c>
      <c r="K9" s="252">
        <v>52019</v>
      </c>
      <c r="L9" s="252">
        <v>357000</v>
      </c>
      <c r="M9" s="252">
        <v>1314.9171270718232</v>
      </c>
      <c r="N9" s="252">
        <v>11049</v>
      </c>
      <c r="O9" s="252">
        <v>8110</v>
      </c>
      <c r="P9" s="252">
        <v>34000</v>
      </c>
      <c r="Q9" s="252">
        <v>1221</v>
      </c>
      <c r="R9" s="252"/>
      <c r="S9" s="247"/>
    </row>
    <row r="10" spans="1:19" x14ac:dyDescent="0.3">
      <c r="A10" s="84">
        <v>1967</v>
      </c>
      <c r="B10" s="84">
        <v>1</v>
      </c>
      <c r="C10" s="104">
        <v>277900</v>
      </c>
      <c r="D10" s="252">
        <v>786000</v>
      </c>
      <c r="E10" s="253">
        <f t="shared" si="0"/>
        <v>2828.355523569629</v>
      </c>
      <c r="F10" s="252">
        <v>25163</v>
      </c>
      <c r="G10" s="252">
        <v>62917</v>
      </c>
      <c r="H10" s="252">
        <v>348000</v>
      </c>
      <c r="I10" s="252">
        <v>1252.2490104354083</v>
      </c>
      <c r="J10" s="252">
        <v>11738</v>
      </c>
      <c r="K10" s="252">
        <v>53797</v>
      </c>
      <c r="L10" s="252">
        <v>391000</v>
      </c>
      <c r="M10" s="252">
        <v>1406.9809283915076</v>
      </c>
      <c r="N10" s="252">
        <v>11965</v>
      </c>
      <c r="O10" s="252">
        <v>8706</v>
      </c>
      <c r="P10" s="252">
        <v>47000</v>
      </c>
      <c r="Q10" s="252">
        <v>1460</v>
      </c>
      <c r="R10" s="252"/>
      <c r="S10" s="247"/>
    </row>
    <row r="11" spans="1:19" x14ac:dyDescent="0.3">
      <c r="A11" s="84">
        <v>1968</v>
      </c>
      <c r="B11" s="84">
        <v>1</v>
      </c>
      <c r="C11" s="104">
        <v>284900</v>
      </c>
      <c r="D11" s="252">
        <v>841000</v>
      </c>
      <c r="E11" s="253">
        <f t="shared" si="0"/>
        <v>2951.9129519129519</v>
      </c>
      <c r="F11" s="252">
        <v>26461</v>
      </c>
      <c r="G11" s="252">
        <v>65412</v>
      </c>
      <c r="H11" s="252">
        <v>366000</v>
      </c>
      <c r="I11" s="252">
        <v>1284.6612846612848</v>
      </c>
      <c r="J11" s="252">
        <v>12285</v>
      </c>
      <c r="K11" s="252">
        <v>55902</v>
      </c>
      <c r="L11" s="252">
        <v>411000</v>
      </c>
      <c r="M11" s="252">
        <v>1442.6114426114425</v>
      </c>
      <c r="N11" s="252">
        <v>12381</v>
      </c>
      <c r="O11" s="252">
        <v>9058</v>
      </c>
      <c r="P11" s="252">
        <v>64000</v>
      </c>
      <c r="Q11" s="252">
        <v>1795</v>
      </c>
      <c r="R11" s="252"/>
      <c r="S11" s="247"/>
    </row>
    <row r="12" spans="1:19" x14ac:dyDescent="0.3">
      <c r="A12" s="84">
        <v>1969</v>
      </c>
      <c r="B12" s="84">
        <v>1</v>
      </c>
      <c r="C12" s="104">
        <v>294600</v>
      </c>
      <c r="D12" s="252">
        <v>956000</v>
      </c>
      <c r="E12" s="253">
        <f t="shared" si="0"/>
        <v>3245.0780719619825</v>
      </c>
      <c r="F12" s="252">
        <v>28239</v>
      </c>
      <c r="G12" s="252">
        <v>69938</v>
      </c>
      <c r="H12" s="252">
        <v>417000</v>
      </c>
      <c r="I12" s="252">
        <v>1415.478615071283</v>
      </c>
      <c r="J12" s="252">
        <v>13048</v>
      </c>
      <c r="K12" s="252">
        <v>59967</v>
      </c>
      <c r="L12" s="252">
        <v>470000</v>
      </c>
      <c r="M12" s="252">
        <v>1595.3835709436523</v>
      </c>
      <c r="N12" s="252">
        <v>13244</v>
      </c>
      <c r="O12" s="252">
        <v>9517</v>
      </c>
      <c r="P12" s="252">
        <v>69000</v>
      </c>
      <c r="Q12" s="252">
        <v>1947</v>
      </c>
      <c r="R12" s="252"/>
      <c r="S12" s="247"/>
    </row>
    <row r="13" spans="1:19" x14ac:dyDescent="0.3">
      <c r="A13" s="84">
        <v>1970</v>
      </c>
      <c r="B13" s="84">
        <v>1</v>
      </c>
      <c r="C13" s="104">
        <v>308500</v>
      </c>
      <c r="D13" s="252">
        <v>1054000</v>
      </c>
      <c r="E13" s="253">
        <f t="shared" si="0"/>
        <v>3416.5316045380878</v>
      </c>
      <c r="F13" s="252">
        <v>30655</v>
      </c>
      <c r="G13" s="252">
        <v>74323</v>
      </c>
      <c r="H13" s="252">
        <v>465000</v>
      </c>
      <c r="I13" s="252">
        <v>1507.2933549432739</v>
      </c>
      <c r="J13" s="252">
        <v>14015</v>
      </c>
      <c r="K13" s="252">
        <v>63996</v>
      </c>
      <c r="L13" s="252">
        <v>513000</v>
      </c>
      <c r="M13" s="252">
        <v>1662.8849270664505</v>
      </c>
      <c r="N13" s="252">
        <v>14591</v>
      </c>
      <c r="O13" s="252">
        <v>9879</v>
      </c>
      <c r="P13" s="252">
        <v>76000</v>
      </c>
      <c r="Q13" s="252">
        <v>2049</v>
      </c>
      <c r="R13" s="252"/>
      <c r="S13" s="247"/>
    </row>
    <row r="14" spans="1:19" x14ac:dyDescent="0.3">
      <c r="A14" s="84">
        <v>1971</v>
      </c>
      <c r="B14" s="84"/>
      <c r="C14" s="104">
        <v>319600</v>
      </c>
      <c r="D14" s="254"/>
      <c r="E14" s="253"/>
      <c r="F14" s="255"/>
      <c r="G14" s="255"/>
      <c r="H14" s="255"/>
      <c r="I14" s="255">
        <v>1680.2933549432739</v>
      </c>
      <c r="J14" s="254"/>
      <c r="K14" s="252"/>
      <c r="L14" s="252"/>
      <c r="M14" s="252" t="s">
        <v>472</v>
      </c>
      <c r="N14" s="252"/>
      <c r="O14" s="252"/>
      <c r="P14" s="252"/>
      <c r="Q14" s="252"/>
      <c r="R14" s="252"/>
      <c r="S14" s="247"/>
    </row>
    <row r="15" spans="1:19" x14ac:dyDescent="0.3">
      <c r="A15" s="84">
        <v>1972</v>
      </c>
      <c r="B15" s="84"/>
      <c r="C15" s="104">
        <v>329800</v>
      </c>
      <c r="D15" s="254"/>
      <c r="E15" s="253"/>
      <c r="F15" s="255"/>
      <c r="G15" s="255"/>
      <c r="H15" s="255"/>
      <c r="I15" s="255">
        <v>1853.2933549432739</v>
      </c>
      <c r="J15" s="254"/>
      <c r="K15" s="252"/>
      <c r="L15" s="252"/>
      <c r="M15" s="252" t="s">
        <v>472</v>
      </c>
      <c r="N15" s="252"/>
      <c r="O15" s="252"/>
      <c r="P15" s="252"/>
      <c r="Q15" s="252"/>
      <c r="R15" s="252"/>
      <c r="S15" s="247"/>
    </row>
    <row r="16" spans="1:19" x14ac:dyDescent="0.3">
      <c r="A16" s="84">
        <v>1973</v>
      </c>
      <c r="B16" s="84"/>
      <c r="C16" s="104">
        <v>336400</v>
      </c>
      <c r="D16" s="254"/>
      <c r="E16" s="253"/>
      <c r="F16" s="255"/>
      <c r="G16" s="255"/>
      <c r="H16" s="255"/>
      <c r="I16" s="255">
        <v>2026.2933549432739</v>
      </c>
      <c r="J16" s="254"/>
      <c r="K16" s="252"/>
      <c r="L16" s="252"/>
      <c r="M16" s="252" t="s">
        <v>472</v>
      </c>
      <c r="N16" s="252"/>
      <c r="O16" s="252"/>
      <c r="P16" s="252"/>
      <c r="Q16" s="252"/>
      <c r="R16" s="252"/>
      <c r="S16" s="247"/>
    </row>
    <row r="17" spans="1:19" x14ac:dyDescent="0.3">
      <c r="A17" s="84">
        <v>1974</v>
      </c>
      <c r="B17" s="84"/>
      <c r="C17" s="104">
        <v>348100</v>
      </c>
      <c r="D17" s="254"/>
      <c r="E17" s="253"/>
      <c r="F17" s="255"/>
      <c r="G17" s="255"/>
      <c r="H17" s="255"/>
      <c r="I17" s="255">
        <v>2199.2933549432737</v>
      </c>
      <c r="J17" s="254"/>
      <c r="K17" s="252"/>
      <c r="L17" s="252"/>
      <c r="M17" s="252" t="s">
        <v>472</v>
      </c>
      <c r="N17" s="252"/>
      <c r="O17" s="252"/>
      <c r="P17" s="252"/>
      <c r="Q17" s="252"/>
      <c r="R17" s="252"/>
      <c r="S17" s="247"/>
    </row>
    <row r="18" spans="1:19" x14ac:dyDescent="0.3">
      <c r="A18" s="84">
        <v>1975</v>
      </c>
      <c r="B18" s="84">
        <v>1</v>
      </c>
      <c r="C18" s="104">
        <v>384100</v>
      </c>
      <c r="D18" s="252">
        <v>1982586</v>
      </c>
      <c r="E18" s="253">
        <f t="shared" si="0"/>
        <v>5161.6401978651393</v>
      </c>
      <c r="F18" s="252">
        <v>62676</v>
      </c>
      <c r="G18" s="252">
        <v>103523</v>
      </c>
      <c r="H18" s="252">
        <v>910638</v>
      </c>
      <c r="I18" s="252">
        <v>2370.8357198646186</v>
      </c>
      <c r="J18" s="252">
        <v>30789</v>
      </c>
      <c r="K18" s="252">
        <v>89724</v>
      </c>
      <c r="L18" s="252"/>
      <c r="M18" s="252" t="s">
        <v>472</v>
      </c>
      <c r="N18" s="252"/>
      <c r="O18" s="252"/>
      <c r="P18" s="252"/>
      <c r="Q18" s="252"/>
      <c r="R18" s="252"/>
      <c r="S18" s="247"/>
    </row>
    <row r="19" spans="1:19" x14ac:dyDescent="0.3">
      <c r="A19" s="84">
        <v>1976</v>
      </c>
      <c r="B19" s="84">
        <v>1</v>
      </c>
      <c r="C19" s="104">
        <v>409800</v>
      </c>
      <c r="D19" s="252">
        <v>2250884</v>
      </c>
      <c r="E19" s="253">
        <f t="shared" si="0"/>
        <v>5492.6403123474865</v>
      </c>
      <c r="F19" s="252">
        <v>85810</v>
      </c>
      <c r="G19" s="252">
        <v>114995</v>
      </c>
      <c r="H19" s="252">
        <v>1008683</v>
      </c>
      <c r="I19" s="252">
        <v>2461.4031234748659</v>
      </c>
      <c r="J19" s="252">
        <v>38854</v>
      </c>
      <c r="K19" s="252">
        <v>98520</v>
      </c>
      <c r="L19" s="252"/>
      <c r="M19" s="252" t="s">
        <v>472</v>
      </c>
      <c r="N19" s="252"/>
      <c r="O19" s="252"/>
      <c r="P19" s="252"/>
      <c r="Q19" s="252"/>
      <c r="R19" s="252"/>
      <c r="S19" s="247"/>
    </row>
    <row r="20" spans="1:19" x14ac:dyDescent="0.3">
      <c r="A20" s="84">
        <v>1977</v>
      </c>
      <c r="B20" s="84"/>
      <c r="C20" s="104">
        <v>418000</v>
      </c>
      <c r="D20" s="255"/>
      <c r="E20" s="253"/>
      <c r="F20" s="252"/>
      <c r="G20" s="252"/>
      <c r="H20" s="255"/>
      <c r="I20" s="255">
        <v>2607.4031234748659</v>
      </c>
      <c r="J20" s="252"/>
      <c r="K20" s="252"/>
      <c r="L20" s="252"/>
      <c r="M20" s="252" t="s">
        <v>472</v>
      </c>
      <c r="N20" s="252"/>
      <c r="O20" s="252"/>
      <c r="P20" s="252"/>
      <c r="Q20" s="252"/>
      <c r="R20" s="252"/>
      <c r="S20" s="247"/>
    </row>
    <row r="21" spans="1:19" x14ac:dyDescent="0.3">
      <c r="A21" s="84">
        <v>1978</v>
      </c>
      <c r="B21" s="84"/>
      <c r="C21" s="104">
        <v>411600</v>
      </c>
      <c r="D21" s="255"/>
      <c r="E21" s="253"/>
      <c r="F21" s="252"/>
      <c r="G21" s="252"/>
      <c r="H21" s="255"/>
      <c r="I21" s="255">
        <v>2753.4031234748659</v>
      </c>
      <c r="J21" s="252"/>
      <c r="K21" s="252"/>
      <c r="L21" s="252"/>
      <c r="M21" s="252" t="s">
        <v>472</v>
      </c>
      <c r="N21" s="252"/>
      <c r="O21" s="252"/>
      <c r="P21" s="252"/>
      <c r="Q21" s="252"/>
      <c r="R21" s="252"/>
      <c r="S21" s="247"/>
    </row>
    <row r="22" spans="1:19" x14ac:dyDescent="0.3">
      <c r="A22" s="84">
        <v>1979</v>
      </c>
      <c r="B22" s="84"/>
      <c r="C22" s="104">
        <v>413700</v>
      </c>
      <c r="D22" s="255"/>
      <c r="E22" s="253"/>
      <c r="F22" s="252"/>
      <c r="G22" s="252"/>
      <c r="H22" s="255"/>
      <c r="I22" s="255">
        <v>2899.4031234748659</v>
      </c>
      <c r="J22" s="252"/>
      <c r="K22" s="252"/>
      <c r="L22" s="252"/>
      <c r="M22" s="252" t="s">
        <v>472</v>
      </c>
      <c r="N22" s="252"/>
      <c r="O22" s="252"/>
      <c r="P22" s="252"/>
      <c r="Q22" s="252"/>
      <c r="R22" s="252"/>
      <c r="S22" s="247"/>
    </row>
    <row r="23" spans="1:19" x14ac:dyDescent="0.3">
      <c r="A23" s="84">
        <v>1980</v>
      </c>
      <c r="B23" s="84">
        <v>1</v>
      </c>
      <c r="C23" s="104">
        <v>419800</v>
      </c>
      <c r="D23" s="252">
        <v>2825885</v>
      </c>
      <c r="E23" s="253">
        <f t="shared" si="0"/>
        <v>6731.5030967127204</v>
      </c>
      <c r="F23" s="252">
        <v>145643</v>
      </c>
      <c r="G23" s="252">
        <v>144558</v>
      </c>
      <c r="H23" s="252">
        <v>1277257</v>
      </c>
      <c r="I23" s="252">
        <v>3042.5369223439734</v>
      </c>
      <c r="J23" s="252">
        <v>65561</v>
      </c>
      <c r="K23" s="252">
        <v>123894</v>
      </c>
      <c r="L23" s="252">
        <v>1444117</v>
      </c>
      <c r="M23" s="252">
        <v>3440.0119104335399</v>
      </c>
      <c r="N23" s="252">
        <v>71556</v>
      </c>
      <c r="O23" s="252">
        <v>18679</v>
      </c>
      <c r="P23" s="252"/>
      <c r="Q23" s="252"/>
      <c r="R23" s="252"/>
      <c r="S23" s="247"/>
    </row>
    <row r="24" spans="1:19" x14ac:dyDescent="0.3">
      <c r="A24" s="84">
        <v>1981</v>
      </c>
      <c r="B24" s="84">
        <v>1</v>
      </c>
      <c r="C24" s="104">
        <v>434300</v>
      </c>
      <c r="D24" s="252">
        <v>2912588</v>
      </c>
      <c r="E24" s="253">
        <f t="shared" si="0"/>
        <v>6706.3965001151282</v>
      </c>
      <c r="F24" s="252">
        <v>179361</v>
      </c>
      <c r="G24" s="252">
        <v>151815</v>
      </c>
      <c r="H24" s="252">
        <v>1290616</v>
      </c>
      <c r="I24" s="252">
        <v>2971.7154040985492</v>
      </c>
      <c r="J24" s="252">
        <v>76704</v>
      </c>
      <c r="K24" s="252">
        <v>129795</v>
      </c>
      <c r="L24" s="252">
        <v>1501272</v>
      </c>
      <c r="M24" s="252">
        <v>3456.7626064932074</v>
      </c>
      <c r="N24" s="252">
        <v>89867</v>
      </c>
      <c r="O24" s="252">
        <v>19320</v>
      </c>
      <c r="P24" s="252"/>
      <c r="Q24" s="252"/>
      <c r="R24" s="252"/>
      <c r="S24" s="247"/>
    </row>
    <row r="25" spans="1:19" x14ac:dyDescent="0.3">
      <c r="A25" s="84">
        <v>1982</v>
      </c>
      <c r="B25" s="84">
        <v>1</v>
      </c>
      <c r="C25" s="104">
        <v>464300</v>
      </c>
      <c r="D25" s="252">
        <v>3243776</v>
      </c>
      <c r="E25" s="253">
        <f t="shared" si="0"/>
        <v>6986.3794960155074</v>
      </c>
      <c r="F25" s="252">
        <v>220130</v>
      </c>
      <c r="G25" s="252">
        <v>164087</v>
      </c>
      <c r="H25" s="252">
        <v>1460183</v>
      </c>
      <c r="I25" s="252">
        <v>3144.9127719147104</v>
      </c>
      <c r="J25" s="252">
        <v>100168</v>
      </c>
      <c r="K25" s="252">
        <v>140769</v>
      </c>
      <c r="L25" s="252">
        <v>1694845</v>
      </c>
      <c r="M25" s="252">
        <v>3650.3230669825543</v>
      </c>
      <c r="N25" s="252">
        <v>112052</v>
      </c>
      <c r="O25" s="252">
        <v>20996</v>
      </c>
      <c r="P25" s="252"/>
      <c r="Q25" s="252"/>
      <c r="R25" s="252"/>
      <c r="S25" s="247"/>
    </row>
    <row r="26" spans="1:19" x14ac:dyDescent="0.3">
      <c r="A26" s="84">
        <v>1983</v>
      </c>
      <c r="B26" s="84">
        <v>1</v>
      </c>
      <c r="C26" s="104">
        <v>499100</v>
      </c>
      <c r="D26" s="252">
        <v>3404361</v>
      </c>
      <c r="E26" s="253">
        <f t="shared" si="0"/>
        <v>6820.9997996393504</v>
      </c>
      <c r="F26" s="252">
        <v>263916</v>
      </c>
      <c r="G26" s="252">
        <v>179286</v>
      </c>
      <c r="H26" s="252">
        <v>1516594</v>
      </c>
      <c r="I26" s="252">
        <v>3038.6575836505708</v>
      </c>
      <c r="J26" s="252">
        <v>121690</v>
      </c>
      <c r="K26" s="252">
        <v>154639</v>
      </c>
      <c r="L26" s="252">
        <v>1757507</v>
      </c>
      <c r="M26" s="252">
        <v>3521.3524343818872</v>
      </c>
      <c r="N26" s="252">
        <v>126179</v>
      </c>
      <c r="O26" s="252">
        <v>21778</v>
      </c>
      <c r="P26" s="252"/>
      <c r="Q26" s="252"/>
      <c r="R26" s="252"/>
      <c r="S26" s="247"/>
    </row>
    <row r="27" spans="1:19" x14ac:dyDescent="0.3">
      <c r="A27" s="84">
        <v>1984</v>
      </c>
      <c r="B27" s="84">
        <v>1</v>
      </c>
      <c r="C27" s="104">
        <v>524000</v>
      </c>
      <c r="D27" s="252">
        <v>3638000</v>
      </c>
      <c r="E27" s="253">
        <f t="shared" si="0"/>
        <v>6942.7480916030527</v>
      </c>
      <c r="F27" s="252">
        <v>299075</v>
      </c>
      <c r="G27" s="252">
        <v>198765</v>
      </c>
      <c r="H27" s="252">
        <v>1588764</v>
      </c>
      <c r="I27" s="252">
        <v>3031.9923664122139</v>
      </c>
      <c r="J27" s="252">
        <v>134421</v>
      </c>
      <c r="K27" s="252">
        <v>170470</v>
      </c>
      <c r="L27" s="252">
        <v>1901883</v>
      </c>
      <c r="M27" s="252">
        <v>3629.5477099236641</v>
      </c>
      <c r="N27" s="252">
        <v>147733</v>
      </c>
      <c r="O27" s="252">
        <v>24678</v>
      </c>
      <c r="P27" s="252"/>
      <c r="Q27" s="252"/>
      <c r="R27" s="252"/>
      <c r="S27" s="247"/>
    </row>
    <row r="28" spans="1:19" x14ac:dyDescent="0.3">
      <c r="A28" s="84">
        <v>1985</v>
      </c>
      <c r="B28" s="84">
        <v>1</v>
      </c>
      <c r="C28" s="104">
        <v>543900</v>
      </c>
      <c r="D28" s="252">
        <v>3804018</v>
      </c>
      <c r="E28" s="253">
        <f t="shared" si="0"/>
        <v>6993.9658025372319</v>
      </c>
      <c r="F28" s="252">
        <v>312853.8</v>
      </c>
      <c r="G28" s="252">
        <v>201037</v>
      </c>
      <c r="H28" s="252">
        <v>1659526</v>
      </c>
      <c r="I28" s="252">
        <v>3051.1601397315685</v>
      </c>
      <c r="J28" s="252">
        <v>142454.29999999999</v>
      </c>
      <c r="K28" s="252">
        <v>171889</v>
      </c>
      <c r="L28" s="252">
        <v>2144492</v>
      </c>
      <c r="M28" s="252">
        <v>3942.8056628056629</v>
      </c>
      <c r="N28" s="252">
        <v>170399.5</v>
      </c>
      <c r="O28" s="252">
        <v>29148</v>
      </c>
      <c r="P28" s="252"/>
      <c r="Q28" s="252"/>
      <c r="R28" s="252"/>
      <c r="S28" s="247"/>
    </row>
    <row r="29" spans="1:19" x14ac:dyDescent="0.3">
      <c r="A29" s="84">
        <v>1986</v>
      </c>
      <c r="B29" s="84">
        <v>1</v>
      </c>
      <c r="C29" s="104">
        <v>550700</v>
      </c>
      <c r="D29" s="252">
        <v>4041658</v>
      </c>
      <c r="E29" s="253">
        <f t="shared" si="0"/>
        <v>7339.1283820591971</v>
      </c>
      <c r="F29" s="252">
        <v>351620</v>
      </c>
      <c r="G29" s="252">
        <v>490615</v>
      </c>
      <c r="H29" s="252">
        <v>1610969</v>
      </c>
      <c r="I29" s="252">
        <v>2925.311421826766</v>
      </c>
      <c r="J29" s="252">
        <v>148852</v>
      </c>
      <c r="K29" s="252">
        <v>190401</v>
      </c>
      <c r="L29" s="252">
        <v>2169522</v>
      </c>
      <c r="M29" s="252">
        <v>3939.5714545124388</v>
      </c>
      <c r="N29" s="252">
        <v>172254</v>
      </c>
      <c r="O29" s="252">
        <v>29822</v>
      </c>
      <c r="P29" s="252">
        <v>261167</v>
      </c>
      <c r="Q29" s="252">
        <v>30514</v>
      </c>
      <c r="R29" s="252">
        <v>4071</v>
      </c>
      <c r="S29" s="247"/>
    </row>
    <row r="30" spans="1:19" x14ac:dyDescent="0.3">
      <c r="A30" s="84">
        <v>1987</v>
      </c>
      <c r="B30" s="84">
        <v>1</v>
      </c>
      <c r="C30" s="104">
        <v>541300</v>
      </c>
      <c r="D30" s="252">
        <v>3932791</v>
      </c>
      <c r="E30" s="253">
        <f t="shared" si="0"/>
        <v>7265.4553851838164</v>
      </c>
      <c r="F30" s="252">
        <v>356165</v>
      </c>
      <c r="G30" s="252">
        <v>226616</v>
      </c>
      <c r="H30" s="252">
        <v>1542405</v>
      </c>
      <c r="I30" s="252">
        <v>2849.4457786809535</v>
      </c>
      <c r="J30" s="252">
        <v>150996</v>
      </c>
      <c r="K30" s="252">
        <v>192404</v>
      </c>
      <c r="L30" s="252">
        <v>2198897</v>
      </c>
      <c r="M30" s="252">
        <v>4062.2519859597264</v>
      </c>
      <c r="N30" s="252">
        <v>179972</v>
      </c>
      <c r="O30" s="252">
        <v>30496</v>
      </c>
      <c r="P30" s="252">
        <v>191489</v>
      </c>
      <c r="Q30" s="252">
        <v>25197</v>
      </c>
      <c r="R30" s="252">
        <v>3716</v>
      </c>
      <c r="S30" s="247"/>
    </row>
    <row r="31" spans="1:19" x14ac:dyDescent="0.3">
      <c r="A31" s="84">
        <v>1988</v>
      </c>
      <c r="B31" s="84">
        <v>1</v>
      </c>
      <c r="C31" s="104">
        <v>535000</v>
      </c>
      <c r="D31" s="252">
        <v>4019398</v>
      </c>
      <c r="E31" s="253">
        <f t="shared" si="0"/>
        <v>7512.8934579439256</v>
      </c>
      <c r="F31" s="252">
        <v>366322</v>
      </c>
      <c r="G31" s="252">
        <v>227020</v>
      </c>
      <c r="H31" s="252">
        <v>1578933</v>
      </c>
      <c r="I31" s="252">
        <v>2951.2766355140188</v>
      </c>
      <c r="J31" s="252">
        <v>154076</v>
      </c>
      <c r="K31" s="252">
        <v>191698</v>
      </c>
      <c r="L31" s="252">
        <v>2207325</v>
      </c>
      <c r="M31" s="252">
        <v>4125.8411214953267</v>
      </c>
      <c r="N31" s="252">
        <v>180297</v>
      </c>
      <c r="O31" s="252">
        <v>30855</v>
      </c>
      <c r="P31" s="252">
        <v>233140</v>
      </c>
      <c r="Q31" s="252">
        <v>31949</v>
      </c>
      <c r="R31" s="252">
        <v>4467</v>
      </c>
      <c r="S31" s="247"/>
    </row>
    <row r="32" spans="1:19" x14ac:dyDescent="0.3">
      <c r="A32" s="84">
        <v>1989</v>
      </c>
      <c r="B32" s="84">
        <v>1</v>
      </c>
      <c r="C32" s="104">
        <v>538900</v>
      </c>
      <c r="D32" s="252">
        <v>4144099</v>
      </c>
      <c r="E32" s="253">
        <f t="shared" si="0"/>
        <v>7689.922063462609</v>
      </c>
      <c r="F32" s="252">
        <v>381926</v>
      </c>
      <c r="G32" s="252">
        <v>228552</v>
      </c>
      <c r="H32" s="252">
        <v>1636796</v>
      </c>
      <c r="I32" s="252">
        <v>3037.2907775097419</v>
      </c>
      <c r="J32" s="252">
        <v>159560</v>
      </c>
      <c r="K32" s="252">
        <v>193042</v>
      </c>
      <c r="L32" s="252">
        <v>2237907</v>
      </c>
      <c r="M32" s="252">
        <v>4152.7314900723695</v>
      </c>
      <c r="N32" s="252">
        <v>188288</v>
      </c>
      <c r="O32" s="252">
        <v>31117</v>
      </c>
      <c r="P32" s="252">
        <v>269396</v>
      </c>
      <c r="Q32" s="252">
        <v>34078</v>
      </c>
      <c r="R32" s="252">
        <v>4393</v>
      </c>
      <c r="S32" s="247"/>
    </row>
    <row r="33" spans="1:19" x14ac:dyDescent="0.3">
      <c r="A33" s="84">
        <v>1990</v>
      </c>
      <c r="B33" s="84">
        <v>1</v>
      </c>
      <c r="C33" s="104">
        <v>553171</v>
      </c>
      <c r="D33" s="252">
        <v>4235451</v>
      </c>
      <c r="E33" s="253">
        <f t="shared" si="0"/>
        <v>7656.6757837992227</v>
      </c>
      <c r="F33" s="252">
        <v>402043</v>
      </c>
      <c r="G33" s="252">
        <v>229897</v>
      </c>
      <c r="H33" s="252">
        <v>1646617</v>
      </c>
      <c r="I33" s="252">
        <v>2976.6871365274028</v>
      </c>
      <c r="J33" s="252">
        <v>166009</v>
      </c>
      <c r="K33" s="252">
        <v>193443</v>
      </c>
      <c r="L33" s="252">
        <v>2307933</v>
      </c>
      <c r="M33" s="252">
        <v>4172.1872621666716</v>
      </c>
      <c r="N33" s="252">
        <v>201350</v>
      </c>
      <c r="O33" s="252">
        <v>31817</v>
      </c>
      <c r="P33" s="252">
        <v>280901</v>
      </c>
      <c r="Q33" s="252">
        <v>34784</v>
      </c>
      <c r="R33" s="252">
        <v>4637</v>
      </c>
      <c r="S33" s="247"/>
    </row>
    <row r="34" spans="1:19" x14ac:dyDescent="0.3">
      <c r="A34" s="84">
        <v>1991</v>
      </c>
      <c r="B34" s="84">
        <v>1</v>
      </c>
      <c r="C34" s="104">
        <v>569054</v>
      </c>
      <c r="D34" s="252">
        <v>4252707</v>
      </c>
      <c r="E34" s="253">
        <f t="shared" si="0"/>
        <v>7473.2925170546205</v>
      </c>
      <c r="F34" s="252">
        <v>418382</v>
      </c>
      <c r="G34" s="252">
        <v>233394</v>
      </c>
      <c r="H34" s="252">
        <v>1613758</v>
      </c>
      <c r="I34" s="252">
        <v>2835.8609200532815</v>
      </c>
      <c r="J34" s="252">
        <v>170879</v>
      </c>
      <c r="K34" s="252">
        <v>195941</v>
      </c>
      <c r="L34" s="252">
        <v>2425317</v>
      </c>
      <c r="M34" s="252">
        <v>4262.0155556414684</v>
      </c>
      <c r="N34" s="252">
        <v>221318</v>
      </c>
      <c r="O34" s="252">
        <v>32708</v>
      </c>
      <c r="P34" s="252">
        <v>213632</v>
      </c>
      <c r="Q34" s="252">
        <v>26185</v>
      </c>
      <c r="R34" s="252">
        <v>4745</v>
      </c>
      <c r="S34" s="247"/>
    </row>
    <row r="35" spans="1:19" x14ac:dyDescent="0.3">
      <c r="A35" s="84">
        <v>1992</v>
      </c>
      <c r="B35" s="84">
        <v>1</v>
      </c>
      <c r="C35" s="104">
        <v>586722</v>
      </c>
      <c r="D35" s="252">
        <v>4326067</v>
      </c>
      <c r="E35" s="253">
        <f t="shared" si="0"/>
        <v>7373.2824063184953</v>
      </c>
      <c r="F35" s="252">
        <v>432219</v>
      </c>
      <c r="G35" s="252">
        <v>237518</v>
      </c>
      <c r="H35" s="252">
        <v>1640914</v>
      </c>
      <c r="I35" s="252">
        <v>2796.7487157461287</v>
      </c>
      <c r="J35" s="252">
        <v>177586</v>
      </c>
      <c r="K35" s="252">
        <v>199250</v>
      </c>
      <c r="L35" s="252">
        <v>2467751</v>
      </c>
      <c r="M35" s="252">
        <v>4205.9970480056991</v>
      </c>
      <c r="N35" s="252">
        <v>226936</v>
      </c>
      <c r="O35" s="252">
        <v>33477</v>
      </c>
      <c r="P35" s="252">
        <v>217402</v>
      </c>
      <c r="Q35" s="252">
        <v>27697</v>
      </c>
      <c r="R35" s="252">
        <v>4791</v>
      </c>
      <c r="S35" s="247"/>
    </row>
    <row r="36" spans="1:19" x14ac:dyDescent="0.3">
      <c r="A36" s="84">
        <v>1993</v>
      </c>
      <c r="B36" s="84">
        <v>1</v>
      </c>
      <c r="C36" s="104">
        <v>596906</v>
      </c>
      <c r="D36" s="252">
        <v>4368172</v>
      </c>
      <c r="E36" s="253">
        <f t="shared" si="0"/>
        <v>7318.0232733462226</v>
      </c>
      <c r="F36" s="252">
        <v>441048</v>
      </c>
      <c r="G36" s="252">
        <v>241929</v>
      </c>
      <c r="H36" s="252">
        <v>1628395</v>
      </c>
      <c r="I36" s="252">
        <v>2728.0593594301281</v>
      </c>
      <c r="J36" s="252">
        <v>180749</v>
      </c>
      <c r="K36" s="252">
        <v>203218</v>
      </c>
      <c r="L36" s="252">
        <v>2538044</v>
      </c>
      <c r="M36" s="252">
        <v>4251.9994773046346</v>
      </c>
      <c r="N36" s="252">
        <v>238638</v>
      </c>
      <c r="O36" s="252">
        <v>34598</v>
      </c>
      <c r="P36" s="252">
        <v>201734</v>
      </c>
      <c r="Q36" s="252">
        <v>21660</v>
      </c>
      <c r="R36" s="252">
        <v>4113</v>
      </c>
      <c r="S36" s="247"/>
    </row>
    <row r="37" spans="1:19" x14ac:dyDescent="0.3">
      <c r="A37" s="84">
        <v>1994</v>
      </c>
      <c r="B37" s="84">
        <v>1</v>
      </c>
      <c r="C37" s="104">
        <v>600622</v>
      </c>
      <c r="D37" s="252">
        <v>4550653</v>
      </c>
      <c r="E37" s="253">
        <f t="shared" si="0"/>
        <v>7576.5672919073895</v>
      </c>
      <c r="F37" s="252">
        <v>465995</v>
      </c>
      <c r="G37" s="252">
        <v>245246</v>
      </c>
      <c r="H37" s="252">
        <v>1689011</v>
      </c>
      <c r="I37" s="252">
        <v>2812.1031197658426</v>
      </c>
      <c r="J37" s="252">
        <v>191397</v>
      </c>
      <c r="K37" s="252">
        <v>206279</v>
      </c>
      <c r="L37" s="252">
        <v>2635784</v>
      </c>
      <c r="M37" s="252">
        <v>4388.4240004528638</v>
      </c>
      <c r="N37" s="252">
        <v>248265</v>
      </c>
      <c r="O37" s="252">
        <v>34962</v>
      </c>
      <c r="P37" s="252">
        <v>225858</v>
      </c>
      <c r="Q37" s="252">
        <v>26333</v>
      </c>
      <c r="R37" s="252">
        <v>4005</v>
      </c>
      <c r="S37" s="247"/>
    </row>
    <row r="38" spans="1:19" x14ac:dyDescent="0.3">
      <c r="A38" s="84">
        <v>1995</v>
      </c>
      <c r="B38" s="84">
        <v>1</v>
      </c>
      <c r="C38" s="104">
        <v>601581</v>
      </c>
      <c r="D38" s="252">
        <v>4637935</v>
      </c>
      <c r="E38" s="253">
        <f t="shared" si="0"/>
        <v>7709.5769314522895</v>
      </c>
      <c r="F38" s="252">
        <v>472891</v>
      </c>
      <c r="G38" s="252">
        <v>250815</v>
      </c>
      <c r="H38" s="252">
        <v>1711770</v>
      </c>
      <c r="I38" s="252">
        <v>2845.452233365083</v>
      </c>
      <c r="J38" s="252">
        <v>193033</v>
      </c>
      <c r="K38" s="252">
        <v>210870</v>
      </c>
      <c r="L38" s="252">
        <v>2702302</v>
      </c>
      <c r="M38" s="252">
        <v>4492.0002460184078</v>
      </c>
      <c r="N38" s="252">
        <v>249684</v>
      </c>
      <c r="O38" s="252">
        <v>34968</v>
      </c>
      <c r="P38" s="252">
        <v>223863</v>
      </c>
      <c r="Q38" s="252">
        <v>30174</v>
      </c>
      <c r="R38" s="252">
        <v>4977</v>
      </c>
      <c r="S38" s="247"/>
    </row>
    <row r="39" spans="1:19" x14ac:dyDescent="0.3">
      <c r="A39" s="84">
        <v>1996</v>
      </c>
      <c r="B39" s="84" t="s">
        <v>458</v>
      </c>
      <c r="C39" s="104">
        <v>605212</v>
      </c>
      <c r="D39" s="252">
        <v>4779562</v>
      </c>
      <c r="E39" s="253">
        <f t="shared" si="0"/>
        <v>7897.3351486751753</v>
      </c>
      <c r="F39" s="252">
        <v>489489</v>
      </c>
      <c r="G39" s="252">
        <v>256103</v>
      </c>
      <c r="H39" s="252">
        <v>1766184</v>
      </c>
      <c r="I39" s="252">
        <v>2918.2897893630661</v>
      </c>
      <c r="J39" s="252">
        <v>200660</v>
      </c>
      <c r="K39" s="252">
        <v>215712</v>
      </c>
      <c r="L39" s="252">
        <v>2834072</v>
      </c>
      <c r="M39" s="252">
        <v>4682.7756224265213</v>
      </c>
      <c r="N39" s="252">
        <v>264912</v>
      </c>
      <c r="O39" s="252">
        <v>36194</v>
      </c>
      <c r="P39" s="252">
        <v>179306</v>
      </c>
      <c r="Q39" s="252">
        <v>23917</v>
      </c>
      <c r="R39" s="252">
        <v>4197</v>
      </c>
      <c r="S39" s="247"/>
    </row>
    <row r="40" spans="1:19" x14ac:dyDescent="0.3">
      <c r="A40" s="84">
        <v>1997</v>
      </c>
      <c r="B40" s="84" t="s">
        <v>458</v>
      </c>
      <c r="C40" s="104">
        <v>609655</v>
      </c>
      <c r="D40" s="252">
        <v>4840529</v>
      </c>
      <c r="E40" s="253">
        <f t="shared" si="0"/>
        <v>7939.7839761832511</v>
      </c>
      <c r="F40" s="252">
        <v>487620</v>
      </c>
      <c r="G40" s="252">
        <v>254991</v>
      </c>
      <c r="H40" s="252">
        <v>1725834</v>
      </c>
      <c r="I40" s="252">
        <v>2830.837112793301</v>
      </c>
      <c r="J40" s="252">
        <v>197457</v>
      </c>
      <c r="K40" s="252">
        <v>215076</v>
      </c>
      <c r="L40" s="252">
        <v>2936355</v>
      </c>
      <c r="M40" s="252">
        <v>4816.4207625624331</v>
      </c>
      <c r="N40" s="252">
        <v>263860</v>
      </c>
      <c r="O40" s="252">
        <v>35008</v>
      </c>
      <c r="P40" s="252">
        <v>178340</v>
      </c>
      <c r="Q40" s="252">
        <v>26303</v>
      </c>
      <c r="R40" s="252">
        <v>4907</v>
      </c>
      <c r="S40" s="247"/>
    </row>
    <row r="41" spans="1:19" x14ac:dyDescent="0.3">
      <c r="A41" s="84">
        <v>1998</v>
      </c>
      <c r="B41" s="84" t="s">
        <v>458</v>
      </c>
      <c r="C41" s="104">
        <v>617082</v>
      </c>
      <c r="D41" s="252">
        <v>5094584</v>
      </c>
      <c r="E41" s="253">
        <f t="shared" si="0"/>
        <v>8255.9270891064716</v>
      </c>
      <c r="F41" s="252">
        <v>508097</v>
      </c>
      <c r="G41" s="252">
        <v>265185</v>
      </c>
      <c r="H41" s="252">
        <v>1767992</v>
      </c>
      <c r="I41" s="252">
        <v>2865.0843810060901</v>
      </c>
      <c r="J41" s="252">
        <v>203284</v>
      </c>
      <c r="K41" s="252">
        <v>222927</v>
      </c>
      <c r="L41" s="252">
        <v>3124911</v>
      </c>
      <c r="M41" s="252">
        <v>5064.012562349898</v>
      </c>
      <c r="N41" s="252">
        <v>277217</v>
      </c>
      <c r="O41" s="252">
        <v>36935</v>
      </c>
      <c r="P41" s="252">
        <v>201681</v>
      </c>
      <c r="Q41" s="252">
        <v>27596</v>
      </c>
      <c r="R41" s="252">
        <v>5323</v>
      </c>
      <c r="S41" s="247"/>
    </row>
    <row r="42" spans="1:19" x14ac:dyDescent="0.3">
      <c r="A42" s="84">
        <v>1999</v>
      </c>
      <c r="B42" s="84" t="s">
        <v>458</v>
      </c>
      <c r="C42" s="104">
        <v>622000</v>
      </c>
      <c r="D42" s="252">
        <v>5292615</v>
      </c>
      <c r="E42" s="253">
        <f t="shared" si="0"/>
        <v>8509.0273311897108</v>
      </c>
      <c r="F42" s="252">
        <v>517414</v>
      </c>
      <c r="G42" s="252">
        <v>269831</v>
      </c>
      <c r="H42" s="252">
        <v>1865743</v>
      </c>
      <c r="I42" s="252">
        <v>2999.586816720257</v>
      </c>
      <c r="J42" s="252">
        <v>208179</v>
      </c>
      <c r="K42" s="252">
        <v>227247</v>
      </c>
      <c r="L42" s="252">
        <v>3229036</v>
      </c>
      <c r="M42" s="252">
        <v>5191.3762057877811</v>
      </c>
      <c r="N42" s="252">
        <v>281217</v>
      </c>
      <c r="O42" s="252">
        <v>37009</v>
      </c>
      <c r="P42" s="252">
        <v>197836</v>
      </c>
      <c r="Q42" s="252">
        <v>28018</v>
      </c>
      <c r="R42" s="252">
        <v>5575</v>
      </c>
      <c r="S42" s="247"/>
    </row>
    <row r="43" spans="1:19" x14ac:dyDescent="0.3">
      <c r="A43" s="84">
        <v>2000</v>
      </c>
      <c r="B43" s="84" t="s">
        <v>458</v>
      </c>
      <c r="C43" s="104">
        <v>628346</v>
      </c>
      <c r="D43" s="252">
        <v>5309970</v>
      </c>
      <c r="E43" s="253">
        <f t="shared" si="0"/>
        <v>8450.7102774585983</v>
      </c>
      <c r="F43" s="252">
        <v>535246</v>
      </c>
      <c r="G43" s="252">
        <v>273530</v>
      </c>
      <c r="H43" s="252">
        <v>1854968</v>
      </c>
      <c r="I43" s="252">
        <v>2952.1442008065619</v>
      </c>
      <c r="J43" s="252">
        <v>212474</v>
      </c>
      <c r="K43" s="252">
        <v>230534</v>
      </c>
      <c r="L43" s="252">
        <v>3273104</v>
      </c>
      <c r="M43" s="252">
        <v>5209.0790742679992</v>
      </c>
      <c r="N43" s="252">
        <v>296990</v>
      </c>
      <c r="O43" s="252">
        <v>38928</v>
      </c>
      <c r="P43" s="252">
        <v>181898</v>
      </c>
      <c r="Q43" s="252">
        <v>25782</v>
      </c>
      <c r="R43" s="252">
        <v>4068</v>
      </c>
      <c r="S43" s="247"/>
    </row>
    <row r="44" spans="1:19" x14ac:dyDescent="0.3">
      <c r="A44" s="84">
        <v>2001</v>
      </c>
      <c r="B44" s="84">
        <v>1</v>
      </c>
      <c r="C44" s="104">
        <v>632716</v>
      </c>
      <c r="D44" s="252">
        <v>5419835.608</v>
      </c>
      <c r="E44" s="253">
        <f t="shared" si="0"/>
        <v>8565.9847514524681</v>
      </c>
      <c r="F44" s="252">
        <v>639625.00299999991</v>
      </c>
      <c r="G44" s="252">
        <v>272161.09999999998</v>
      </c>
      <c r="H44" s="252">
        <v>1885745.4720000001</v>
      </c>
      <c r="I44" s="252">
        <v>2980.3979542164257</v>
      </c>
      <c r="J44" s="252">
        <v>221223.15</v>
      </c>
      <c r="K44" s="252">
        <v>237110.1</v>
      </c>
      <c r="L44" s="252">
        <v>3282876.2390000001</v>
      </c>
      <c r="M44" s="252">
        <v>5188.546265623123</v>
      </c>
      <c r="N44" s="252">
        <v>298096.52</v>
      </c>
      <c r="O44" s="252">
        <v>37371.699999999997</v>
      </c>
      <c r="P44" s="252">
        <v>191183.35800000001</v>
      </c>
      <c r="Q44" s="252">
        <v>27431.933000000001</v>
      </c>
      <c r="R44" s="252">
        <v>5256.3</v>
      </c>
      <c r="S44" s="247"/>
    </row>
    <row r="45" spans="1:19" x14ac:dyDescent="0.3">
      <c r="A45" s="84">
        <v>2002</v>
      </c>
      <c r="B45" s="104" t="s">
        <v>461</v>
      </c>
      <c r="C45" s="104">
        <v>641729</v>
      </c>
      <c r="D45" s="256">
        <v>5465489</v>
      </c>
      <c r="E45" s="253">
        <f t="shared" si="0"/>
        <v>8516.8178467857924</v>
      </c>
      <c r="F45" s="256">
        <v>571871</v>
      </c>
      <c r="G45" s="256">
        <v>284821</v>
      </c>
      <c r="H45" s="256">
        <v>1932217</v>
      </c>
      <c r="I45" s="256">
        <v>3010.9547799772176</v>
      </c>
      <c r="J45" s="256">
        <v>232769</v>
      </c>
      <c r="K45" s="256">
        <v>239822</v>
      </c>
      <c r="L45" s="256">
        <v>3326091</v>
      </c>
      <c r="M45" s="256">
        <v>5183.0149486777127</v>
      </c>
      <c r="N45" s="256">
        <v>310014</v>
      </c>
      <c r="O45" s="256">
        <v>39523</v>
      </c>
      <c r="P45" s="256">
        <v>207181</v>
      </c>
      <c r="Q45" s="256">
        <v>29088</v>
      </c>
      <c r="R45" s="256">
        <v>5476</v>
      </c>
      <c r="S45" s="247"/>
    </row>
    <row r="46" spans="1:19" x14ac:dyDescent="0.3">
      <c r="A46" s="84">
        <v>2003</v>
      </c>
      <c r="B46" s="104" t="s">
        <v>461</v>
      </c>
      <c r="C46" s="104">
        <v>649466</v>
      </c>
      <c r="D46" s="256">
        <v>5563682</v>
      </c>
      <c r="E46" s="253">
        <f t="shared" si="0"/>
        <v>8566.5485183212058</v>
      </c>
      <c r="F46" s="256">
        <v>584243</v>
      </c>
      <c r="G46" s="256">
        <v>290842</v>
      </c>
      <c r="H46" s="256">
        <v>1987009</v>
      </c>
      <c r="I46" s="256">
        <v>3059.4503792346327</v>
      </c>
      <c r="J46" s="256">
        <v>238065</v>
      </c>
      <c r="K46" s="256">
        <v>246921</v>
      </c>
      <c r="L46" s="256">
        <v>3576673</v>
      </c>
      <c r="M46" s="256">
        <v>5507.0981390865727</v>
      </c>
      <c r="N46" s="256">
        <v>346178</v>
      </c>
      <c r="O46" s="256">
        <v>43921</v>
      </c>
      <c r="P46" s="256"/>
      <c r="Q46" s="256"/>
      <c r="R46" s="256"/>
      <c r="S46" s="247"/>
    </row>
    <row r="47" spans="1:19" x14ac:dyDescent="0.3">
      <c r="A47" s="84">
        <v>2004</v>
      </c>
      <c r="B47" s="104" t="s">
        <v>461</v>
      </c>
      <c r="C47" s="104">
        <v>659653</v>
      </c>
      <c r="D47" s="256">
        <v>5788484</v>
      </c>
      <c r="E47" s="253">
        <f t="shared" si="0"/>
        <v>8775.0438488114214</v>
      </c>
      <c r="F47" s="256">
        <v>636008</v>
      </c>
      <c r="G47" s="256">
        <v>296358</v>
      </c>
      <c r="H47" s="256">
        <v>2061905</v>
      </c>
      <c r="I47" s="256">
        <v>3125.7418673150883</v>
      </c>
      <c r="J47" s="256">
        <v>256461</v>
      </c>
      <c r="K47" s="256">
        <v>251198</v>
      </c>
      <c r="L47" s="256">
        <v>3726579</v>
      </c>
      <c r="M47" s="256">
        <v>5649.3019814963318</v>
      </c>
      <c r="N47" s="256">
        <v>379547</v>
      </c>
      <c r="O47" s="256">
        <v>45160</v>
      </c>
      <c r="P47" s="256"/>
      <c r="Q47" s="256"/>
      <c r="R47" s="256"/>
      <c r="S47" s="247"/>
    </row>
    <row r="48" spans="1:19" x14ac:dyDescent="0.3">
      <c r="A48" s="84">
        <v>2005</v>
      </c>
      <c r="B48" s="104" t="s">
        <v>461</v>
      </c>
      <c r="C48" s="104">
        <v>667146</v>
      </c>
      <c r="D48" s="256">
        <v>5912571</v>
      </c>
      <c r="E48" s="253">
        <f t="shared" si="0"/>
        <v>8862.484373735284</v>
      </c>
      <c r="F48" s="256">
        <v>693022</v>
      </c>
      <c r="G48" s="256">
        <v>302674</v>
      </c>
      <c r="H48" s="256">
        <v>2061652</v>
      </c>
      <c r="I48" s="256">
        <v>3090.2561058598867</v>
      </c>
      <c r="J48" s="256">
        <v>274152</v>
      </c>
      <c r="K48" s="256">
        <v>256717</v>
      </c>
      <c r="L48" s="256">
        <v>3850919</v>
      </c>
      <c r="M48" s="256">
        <v>5772.2282678753973</v>
      </c>
      <c r="N48" s="256">
        <v>418870</v>
      </c>
      <c r="O48" s="256">
        <v>45957</v>
      </c>
      <c r="P48" s="256"/>
      <c r="Q48" s="256"/>
      <c r="R48" s="256"/>
      <c r="S48" s="247"/>
    </row>
    <row r="49" spans="1:19" x14ac:dyDescent="0.3">
      <c r="A49" s="84">
        <v>2006</v>
      </c>
      <c r="B49" s="104" t="s">
        <v>461</v>
      </c>
      <c r="C49" s="104">
        <v>674583</v>
      </c>
      <c r="D49" s="256">
        <v>6182291</v>
      </c>
      <c r="E49" s="253">
        <f t="shared" si="0"/>
        <v>9164.6113228468566</v>
      </c>
      <c r="F49" s="256">
        <v>794064</v>
      </c>
      <c r="G49" s="256">
        <v>308575</v>
      </c>
      <c r="H49" s="256">
        <v>2120254</v>
      </c>
      <c r="I49" s="256">
        <v>3143.0587488863489</v>
      </c>
      <c r="J49" s="256">
        <v>314378</v>
      </c>
      <c r="K49" s="256">
        <v>261502</v>
      </c>
      <c r="L49" s="256">
        <v>4062037</v>
      </c>
      <c r="M49" s="256">
        <v>6021.5525739605064</v>
      </c>
      <c r="N49" s="256">
        <v>479686</v>
      </c>
      <c r="O49" s="256">
        <v>47073</v>
      </c>
      <c r="P49" s="256"/>
      <c r="Q49" s="256"/>
      <c r="R49" s="256"/>
      <c r="S49" s="247"/>
    </row>
    <row r="50" spans="1:19" x14ac:dyDescent="0.3">
      <c r="A50" s="84">
        <v>2007</v>
      </c>
      <c r="B50" s="104" t="s">
        <v>461</v>
      </c>
      <c r="C50" s="104">
        <v>680169</v>
      </c>
      <c r="D50" s="256">
        <v>6326610</v>
      </c>
      <c r="E50" s="253">
        <f t="shared" si="0"/>
        <v>9301.5265323765125</v>
      </c>
      <c r="F50" s="256">
        <v>840471</v>
      </c>
      <c r="G50" s="256">
        <v>312845</v>
      </c>
      <c r="H50" s="256">
        <v>2114456</v>
      </c>
      <c r="I50" s="256">
        <v>3108.7215089191068</v>
      </c>
      <c r="J50" s="256">
        <v>320973</v>
      </c>
      <c r="K50" s="256">
        <v>265449</v>
      </c>
      <c r="L50" s="256">
        <v>4212154</v>
      </c>
      <c r="M50" s="256">
        <v>6192.8050234574057</v>
      </c>
      <c r="N50" s="256">
        <v>519498</v>
      </c>
      <c r="O50" s="256">
        <v>47396</v>
      </c>
      <c r="P50" s="256"/>
      <c r="Q50" s="256"/>
      <c r="R50" s="256"/>
      <c r="S50" s="247"/>
    </row>
    <row r="51" spans="1:19" x14ac:dyDescent="0.3">
      <c r="A51" s="84">
        <v>2008</v>
      </c>
      <c r="B51" s="104" t="s">
        <v>461</v>
      </c>
      <c r="C51" s="104">
        <v>686818</v>
      </c>
      <c r="D51" s="256">
        <v>6324855</v>
      </c>
      <c r="E51" s="253">
        <f t="shared" si="0"/>
        <v>9208.924343858198</v>
      </c>
      <c r="F51" s="256">
        <v>931674.39999999991</v>
      </c>
      <c r="G51" s="256">
        <v>317020</v>
      </c>
      <c r="H51" s="256">
        <v>2129297</v>
      </c>
      <c r="I51" s="256">
        <v>3100.2347055551836</v>
      </c>
      <c r="J51" s="256">
        <v>352363.50000000006</v>
      </c>
      <c r="K51" s="256">
        <v>268638</v>
      </c>
      <c r="L51" s="256">
        <v>4195558</v>
      </c>
      <c r="M51" s="256">
        <v>6108.6896383030144</v>
      </c>
      <c r="N51" s="256">
        <v>579310.9</v>
      </c>
      <c r="O51" s="256">
        <v>48382</v>
      </c>
      <c r="P51" s="256"/>
      <c r="Q51" s="256"/>
      <c r="R51" s="256"/>
      <c r="S51" s="247"/>
    </row>
    <row r="52" spans="1:19" x14ac:dyDescent="0.3">
      <c r="A52" s="84">
        <v>2009</v>
      </c>
      <c r="B52" s="104">
        <v>3</v>
      </c>
      <c r="C52" s="104">
        <v>697828</v>
      </c>
      <c r="D52" s="256">
        <v>6287118.5960000018</v>
      </c>
      <c r="E52" s="253">
        <f t="shared" si="0"/>
        <v>9009.553351255614</v>
      </c>
      <c r="F52" s="256">
        <v>964742.9837857997</v>
      </c>
      <c r="G52" s="256">
        <v>321849.28116883122</v>
      </c>
      <c r="H52" s="256">
        <v>2123746.4499999997</v>
      </c>
      <c r="I52" s="256">
        <v>3043.3666318920991</v>
      </c>
      <c r="J52" s="256">
        <v>366328.59942450002</v>
      </c>
      <c r="K52" s="256">
        <v>271509.69336219336</v>
      </c>
      <c r="L52" s="256">
        <v>4050063.6309999982</v>
      </c>
      <c r="M52" s="256">
        <v>5803.8135916013662</v>
      </c>
      <c r="N52" s="256">
        <v>550973.69085829996</v>
      </c>
      <c r="O52" s="256">
        <v>46736.398629148607</v>
      </c>
      <c r="P52" s="256">
        <v>113308.51499999998</v>
      </c>
      <c r="Q52" s="256">
        <v>47440.693502999973</v>
      </c>
      <c r="R52" s="256">
        <v>3592.1816017316005</v>
      </c>
      <c r="S52" s="247"/>
    </row>
    <row r="53" spans="1:19" x14ac:dyDescent="0.3">
      <c r="A53" s="84">
        <v>2010</v>
      </c>
      <c r="B53" s="104">
        <v>3</v>
      </c>
      <c r="C53" s="104">
        <v>713984</v>
      </c>
      <c r="D53" s="256">
        <v>6192915</v>
      </c>
      <c r="E53" s="253">
        <f t="shared" si="0"/>
        <v>8673.7447897992115</v>
      </c>
      <c r="F53" s="256">
        <v>924112.8235733998</v>
      </c>
      <c r="G53" s="256">
        <v>324034.95075757575</v>
      </c>
      <c r="H53" s="256">
        <v>2096447</v>
      </c>
      <c r="I53" s="256">
        <v>2936.0111253336618</v>
      </c>
      <c r="J53" s="256">
        <v>342382</v>
      </c>
      <c r="K53" s="256">
        <v>273316</v>
      </c>
      <c r="L53" s="256">
        <v>2722607</v>
      </c>
      <c r="M53" s="256">
        <v>3812.9294191130543</v>
      </c>
      <c r="N53" s="256">
        <v>367542</v>
      </c>
      <c r="O53" s="256">
        <v>46150</v>
      </c>
      <c r="P53" s="256">
        <v>1373861</v>
      </c>
      <c r="Q53" s="256">
        <v>216626.41525749996</v>
      </c>
      <c r="R53" s="256">
        <v>4447.9242424242429</v>
      </c>
      <c r="S53" s="247"/>
    </row>
    <row r="54" spans="1:19" x14ac:dyDescent="0.3">
      <c r="A54" s="91">
        <v>2011</v>
      </c>
      <c r="B54" s="105">
        <v>3</v>
      </c>
      <c r="C54" s="105">
        <v>722909</v>
      </c>
      <c r="D54" s="257">
        <v>6265694.0550545007</v>
      </c>
      <c r="E54" s="253">
        <f t="shared" si="0"/>
        <v>8667.3344156104031</v>
      </c>
      <c r="F54" s="257">
        <v>1022202.6014984425</v>
      </c>
      <c r="G54" s="257">
        <v>325299.79477414</v>
      </c>
      <c r="H54" s="257">
        <v>2138377.9916480002</v>
      </c>
      <c r="I54" s="257">
        <v>2957.0896645278344</v>
      </c>
      <c r="J54" s="257">
        <v>379620.94076715526</v>
      </c>
      <c r="K54" s="257">
        <v>274894.01247000002</v>
      </c>
      <c r="L54" s="257">
        <v>2751363.3368310002</v>
      </c>
      <c r="M54" s="257">
        <v>3804.7660977063792</v>
      </c>
      <c r="N54" s="257">
        <v>403782.37149754027</v>
      </c>
      <c r="O54" s="257">
        <v>45975.620185</v>
      </c>
      <c r="P54" s="257">
        <v>1375952.7265755001</v>
      </c>
      <c r="Q54" s="257">
        <v>238799.28923374691</v>
      </c>
      <c r="R54" s="257">
        <v>4430.16211914</v>
      </c>
      <c r="S54" s="247"/>
    </row>
    <row r="55" spans="1:19" x14ac:dyDescent="0.3">
      <c r="A55" s="91">
        <v>2012</v>
      </c>
      <c r="B55" s="105">
        <v>3</v>
      </c>
      <c r="C55" s="105">
        <v>731799</v>
      </c>
      <c r="D55" s="257">
        <v>6356032</v>
      </c>
      <c r="E55" s="253">
        <f t="shared" si="0"/>
        <v>8685.4887749231693</v>
      </c>
      <c r="F55" s="257">
        <v>1061044</v>
      </c>
      <c r="G55" s="257">
        <v>327822</v>
      </c>
      <c r="H55" s="257">
        <v>2159549</v>
      </c>
      <c r="I55" s="257">
        <v>2953.467698590382</v>
      </c>
      <c r="J55" s="257">
        <v>392312</v>
      </c>
      <c r="K55" s="257">
        <v>276885</v>
      </c>
      <c r="L55" s="257">
        <v>2768704</v>
      </c>
      <c r="M55" s="257">
        <v>3786.5673948393783</v>
      </c>
      <c r="N55" s="257">
        <v>405973</v>
      </c>
      <c r="O55" s="257">
        <v>46566</v>
      </c>
      <c r="P55" s="257">
        <v>1427775</v>
      </c>
      <c r="Q55" s="257">
        <v>262754</v>
      </c>
      <c r="R55" s="257">
        <v>4373</v>
      </c>
      <c r="S55" s="247"/>
    </row>
    <row r="56" spans="1:19" x14ac:dyDescent="0.3">
      <c r="A56" s="84">
        <v>2013</v>
      </c>
      <c r="B56" s="104">
        <v>3</v>
      </c>
      <c r="C56" s="104">
        <v>737708</v>
      </c>
      <c r="D56" s="256">
        <v>6209437</v>
      </c>
      <c r="E56" s="253">
        <f>D56/C56*1000</f>
        <v>8417.2016570241885</v>
      </c>
      <c r="F56" s="256">
        <v>1049386</v>
      </c>
      <c r="G56" s="256">
        <v>330248</v>
      </c>
      <c r="H56" s="256">
        <v>2102047</v>
      </c>
      <c r="I56" s="256">
        <v>2857.3543284823736</v>
      </c>
      <c r="J56" s="256">
        <v>386713</v>
      </c>
      <c r="K56" s="256">
        <v>278795</v>
      </c>
      <c r="L56" s="256">
        <v>2724924</v>
      </c>
      <c r="M56" s="256">
        <v>3704.043432989607</v>
      </c>
      <c r="N56" s="256">
        <v>419523</v>
      </c>
      <c r="O56" s="256">
        <v>46889</v>
      </c>
      <c r="P56" s="256">
        <v>1382474</v>
      </c>
      <c r="Q56" s="256">
        <v>243158</v>
      </c>
      <c r="R56" s="256">
        <v>4577</v>
      </c>
    </row>
    <row r="57" spans="1:19" x14ac:dyDescent="0.3">
      <c r="A57" s="84">
        <v>2014</v>
      </c>
      <c r="B57" s="104">
        <v>3</v>
      </c>
      <c r="C57" s="104">
        <v>738566</v>
      </c>
      <c r="D57" s="256">
        <v>6081461.909</v>
      </c>
      <c r="E57" s="253">
        <v>8234.148212888218</v>
      </c>
      <c r="F57" s="256">
        <v>1075600.3533731666</v>
      </c>
      <c r="G57" s="256">
        <v>331439</v>
      </c>
      <c r="H57" s="256">
        <v>2019234.57</v>
      </c>
      <c r="I57" s="256">
        <v>2733.9934007251895</v>
      </c>
      <c r="J57" s="256">
        <v>389903.65646616661</v>
      </c>
      <c r="K57" s="256">
        <v>279733</v>
      </c>
      <c r="L57" s="256">
        <v>2698298.1940000001</v>
      </c>
      <c r="M57" s="256">
        <v>3653.4286631120308</v>
      </c>
      <c r="N57" s="256">
        <v>450799.01277383341</v>
      </c>
      <c r="O57" s="256">
        <v>47677</v>
      </c>
      <c r="P57" s="256">
        <v>1363043.2429999998</v>
      </c>
      <c r="Q57" s="256">
        <v>234897.68413316665</v>
      </c>
      <c r="R57" s="256">
        <v>4764</v>
      </c>
    </row>
    <row r="58" spans="1:19" x14ac:dyDescent="0.3">
      <c r="A58" s="84">
        <v>2015</v>
      </c>
      <c r="B58" s="104">
        <v>3</v>
      </c>
      <c r="C58" s="104">
        <v>739657</v>
      </c>
      <c r="D58" s="256">
        <v>6101454.3759999992</v>
      </c>
      <c r="E58" s="253">
        <v>8249.0321540930454</v>
      </c>
      <c r="F58" s="256">
        <v>1097791.9903736603</v>
      </c>
      <c r="G58" s="256">
        <v>334942</v>
      </c>
      <c r="H58" s="256">
        <v>2027109.787</v>
      </c>
      <c r="I58" s="256">
        <v>2740.6078587777847</v>
      </c>
      <c r="J58" s="256">
        <v>407849.26311807596</v>
      </c>
      <c r="K58" s="256">
        <v>282480</v>
      </c>
      <c r="L58" s="256">
        <v>2711078.4409999996</v>
      </c>
      <c r="M58" s="256">
        <v>3665.3184394928994</v>
      </c>
      <c r="N58" s="256">
        <v>467178.12361175037</v>
      </c>
      <c r="O58" s="256">
        <v>47758</v>
      </c>
      <c r="P58" s="256">
        <v>1362344.5120000001</v>
      </c>
      <c r="Q58" s="256">
        <v>222764.60364383413</v>
      </c>
      <c r="R58" s="256">
        <v>5107</v>
      </c>
    </row>
    <row r="59" spans="1:19" x14ac:dyDescent="0.3">
      <c r="A59" s="84">
        <v>2016</v>
      </c>
      <c r="B59" s="104">
        <v>3</v>
      </c>
      <c r="C59" s="104">
        <v>742874</v>
      </c>
      <c r="D59" s="256">
        <v>6067808.3770000003</v>
      </c>
      <c r="E59" s="253">
        <v>8168.0182332400918</v>
      </c>
      <c r="F59" s="256">
        <v>1108514.2138374909</v>
      </c>
      <c r="G59" s="256">
        <v>341879</v>
      </c>
      <c r="H59" s="256">
        <v>1989696.081</v>
      </c>
      <c r="I59" s="256">
        <v>2678.3762535773226</v>
      </c>
      <c r="J59" s="256">
        <v>408427.37361888494</v>
      </c>
      <c r="K59" s="256">
        <v>287169</v>
      </c>
      <c r="L59" s="256">
        <v>2663116.0690000001</v>
      </c>
      <c r="M59" s="256">
        <v>3584.8825897796933</v>
      </c>
      <c r="N59" s="256">
        <v>459946.81120198185</v>
      </c>
      <c r="O59" s="256">
        <v>49979</v>
      </c>
      <c r="P59" s="256">
        <v>1413933.3640000001</v>
      </c>
      <c r="Q59" s="256">
        <v>240140.02901662423</v>
      </c>
      <c r="R59" s="256">
        <v>5099</v>
      </c>
    </row>
    <row r="60" spans="1:19" x14ac:dyDescent="0.3">
      <c r="A60" s="84">
        <v>2017</v>
      </c>
      <c r="B60" s="104">
        <v>3</v>
      </c>
      <c r="C60" s="104">
        <v>741509</v>
      </c>
      <c r="D60" s="256">
        <v>6127919.5020000003</v>
      </c>
      <c r="E60" s="253">
        <v>8264.1201954393</v>
      </c>
      <c r="F60" s="256">
        <v>1193619.7581871366</v>
      </c>
      <c r="G60" s="256">
        <v>343826</v>
      </c>
      <c r="H60" s="256">
        <v>2041548.0109999999</v>
      </c>
      <c r="I60" s="256">
        <v>2753.234297897935</v>
      </c>
      <c r="J60" s="256">
        <v>438675.8269563982</v>
      </c>
      <c r="K60" s="256">
        <v>288343</v>
      </c>
      <c r="L60" s="256">
        <v>2649102.4680000003</v>
      </c>
      <c r="M60" s="256">
        <v>3572.5830273132228</v>
      </c>
      <c r="N60" s="256">
        <v>499433.7664196149</v>
      </c>
      <c r="O60" s="256">
        <v>50624</v>
      </c>
      <c r="P60" s="256">
        <v>1436407.8830000001</v>
      </c>
      <c r="Q60" s="256">
        <v>255510.16481112337</v>
      </c>
      <c r="R60" s="256">
        <v>5251</v>
      </c>
    </row>
    <row r="61" spans="1:19" x14ac:dyDescent="0.3">
      <c r="A61" s="84">
        <v>2018</v>
      </c>
      <c r="B61" s="104">
        <v>3</v>
      </c>
      <c r="C61" s="104">
        <v>738300</v>
      </c>
      <c r="D61" s="256">
        <v>5901865.8554090904</v>
      </c>
      <c r="E61" s="253">
        <v>7993.8586691170131</v>
      </c>
      <c r="F61" s="256">
        <v>1164460.1433971857</v>
      </c>
      <c r="G61" s="256">
        <v>343611</v>
      </c>
      <c r="H61" s="256">
        <v>1952870.3444999999</v>
      </c>
      <c r="I61" s="256">
        <v>2645.0905383990248</v>
      </c>
      <c r="J61" s="256">
        <v>432682.30343946686</v>
      </c>
      <c r="K61" s="256">
        <v>287513</v>
      </c>
      <c r="L61" s="256">
        <v>2579252.8000000003</v>
      </c>
      <c r="M61" s="256">
        <v>3493.5023703101724</v>
      </c>
      <c r="N61" s="256">
        <v>475876.50377305225</v>
      </c>
      <c r="O61" s="256">
        <v>50871</v>
      </c>
      <c r="P61" s="256">
        <v>1369742.7109090907</v>
      </c>
      <c r="Q61" s="256">
        <v>255901.33618466652</v>
      </c>
      <c r="R61" s="256">
        <v>5227</v>
      </c>
    </row>
    <row r="62" spans="1:19" x14ac:dyDescent="0.3">
      <c r="A62" s="84">
        <v>2019</v>
      </c>
      <c r="B62" s="104">
        <v>3</v>
      </c>
      <c r="C62" s="104">
        <v>736012</v>
      </c>
      <c r="D62" s="256">
        <v>5767891.9570000013</v>
      </c>
      <c r="E62" s="253">
        <v>7858.8915008474924</v>
      </c>
      <c r="F62" s="256">
        <v>1186464.9835731215</v>
      </c>
      <c r="G62" s="256">
        <v>1186464.9835731215</v>
      </c>
      <c r="H62" s="256">
        <v>1908608.6869999999</v>
      </c>
      <c r="I62" s="256">
        <v>2600.5252353079031</v>
      </c>
      <c r="J62" s="256">
        <v>441344.90990326059</v>
      </c>
      <c r="K62" s="256">
        <v>289776</v>
      </c>
      <c r="L62" s="256">
        <v>2583014.7690000003</v>
      </c>
      <c r="M62" s="256">
        <v>3519.4197405209206</v>
      </c>
      <c r="N62" s="256">
        <v>503832.38017949625</v>
      </c>
      <c r="O62" s="256">
        <v>51847</v>
      </c>
      <c r="P62" s="256">
        <v>1275146.871</v>
      </c>
      <c r="Q62" s="256">
        <v>241287.69349036436</v>
      </c>
      <c r="R62" s="256">
        <v>5178</v>
      </c>
    </row>
    <row r="63" spans="1:19" x14ac:dyDescent="0.3">
      <c r="A63" s="141">
        <v>2020</v>
      </c>
      <c r="B63" s="142">
        <v>3</v>
      </c>
      <c r="C63" s="258">
        <v>733932</v>
      </c>
      <c r="D63" s="237">
        <v>5866341.6379999993</v>
      </c>
      <c r="E63" s="253">
        <v>7993.0315587820123</v>
      </c>
      <c r="F63" s="237">
        <v>1183145.2824312251</v>
      </c>
      <c r="G63" s="174">
        <v>1183145.2824312251</v>
      </c>
      <c r="H63" s="237">
        <v>1962651.4670000002</v>
      </c>
      <c r="I63" s="174">
        <v>2674.1598227083709</v>
      </c>
      <c r="J63" s="237">
        <v>454181.10819183331</v>
      </c>
      <c r="K63" s="234">
        <v>303697.81266233767</v>
      </c>
      <c r="L63" s="235">
        <v>2285532.1380000003</v>
      </c>
      <c r="M63" s="235">
        <v>3114.092501757656</v>
      </c>
      <c r="N63" s="235">
        <v>442219.1676142083</v>
      </c>
      <c r="O63" s="235">
        <v>47093.739754689756</v>
      </c>
      <c r="P63" s="236">
        <v>1292675.0330000001</v>
      </c>
      <c r="Q63" s="236">
        <v>183287.1</v>
      </c>
      <c r="R63" s="236">
        <v>11058.875252525251</v>
      </c>
    </row>
    <row r="64" spans="1:19" ht="15" thickBot="1" x14ac:dyDescent="0.35">
      <c r="A64" s="259">
        <v>2021</v>
      </c>
      <c r="B64" s="172">
        <v>3</v>
      </c>
      <c r="C64" s="248">
        <v>736105</v>
      </c>
      <c r="D64" s="238">
        <v>5907562.0489999996</v>
      </c>
      <c r="E64" s="173">
        <v>8025.4339380930714</v>
      </c>
      <c r="F64" s="238">
        <v>1202642.3708100575</v>
      </c>
      <c r="G64" s="173">
        <v>1202642.3708100575</v>
      </c>
      <c r="H64" s="238">
        <v>1952497.2819999999</v>
      </c>
      <c r="I64" s="173">
        <v>2652.4711583265976</v>
      </c>
      <c r="J64" s="238">
        <v>449837.61326625454</v>
      </c>
      <c r="K64" s="173">
        <v>280664.67828282824</v>
      </c>
      <c r="L64" s="149">
        <v>2307857.7439999999</v>
      </c>
      <c r="M64" s="149">
        <v>3135.229001297369</v>
      </c>
      <c r="N64" s="149">
        <v>447568.16620977648</v>
      </c>
      <c r="O64" s="149">
        <v>40950.02803030303</v>
      </c>
      <c r="P64" s="239">
        <v>1313735.023</v>
      </c>
      <c r="Q64" s="239">
        <v>196369</v>
      </c>
      <c r="R64" s="239">
        <v>11289.63914141414</v>
      </c>
    </row>
    <row r="65" spans="1:18" x14ac:dyDescent="0.3">
      <c r="A65" s="58" t="s">
        <v>2142</v>
      </c>
      <c r="B65" s="58"/>
      <c r="C65" s="58"/>
      <c r="D65" s="260"/>
      <c r="E65" s="260"/>
      <c r="F65" s="261"/>
      <c r="G65" s="260"/>
      <c r="H65" s="260"/>
      <c r="I65" s="260"/>
      <c r="J65" s="261"/>
      <c r="K65" s="260"/>
      <c r="L65" s="260"/>
      <c r="M65" s="260"/>
      <c r="N65" s="261"/>
      <c r="O65" s="260"/>
      <c r="P65" s="260"/>
      <c r="Q65" s="261"/>
    </row>
    <row r="66" spans="1:18" x14ac:dyDescent="0.3">
      <c r="A66" s="58" t="s">
        <v>463</v>
      </c>
      <c r="B66" s="58"/>
      <c r="C66" s="58"/>
      <c r="D66" s="260"/>
      <c r="E66" s="260"/>
      <c r="F66" s="261"/>
      <c r="G66" s="260"/>
      <c r="H66" s="260"/>
      <c r="I66" s="260"/>
      <c r="J66" s="261"/>
      <c r="K66" s="260"/>
      <c r="L66" s="260"/>
      <c r="M66" s="260"/>
      <c r="N66" s="261"/>
      <c r="O66" s="260"/>
      <c r="P66" s="260"/>
      <c r="Q66" s="261"/>
    </row>
    <row r="67" spans="1:18" x14ac:dyDescent="0.3">
      <c r="A67" s="456" t="s">
        <v>464</v>
      </c>
      <c r="B67" s="456"/>
      <c r="C67" s="456"/>
      <c r="D67" s="456"/>
      <c r="E67" s="456"/>
      <c r="F67" s="456"/>
      <c r="G67" s="456"/>
      <c r="H67" s="456"/>
      <c r="I67" s="456"/>
      <c r="J67" s="456"/>
      <c r="K67" s="456"/>
      <c r="L67" s="456"/>
      <c r="M67" s="456"/>
      <c r="N67" s="456"/>
      <c r="O67" s="456"/>
      <c r="P67" s="456"/>
      <c r="Q67" s="456"/>
    </row>
    <row r="68" spans="1:18" x14ac:dyDescent="0.3">
      <c r="A68" s="58" t="s">
        <v>465</v>
      </c>
      <c r="B68" s="58"/>
      <c r="C68" s="58"/>
      <c r="D68" s="260"/>
      <c r="E68" s="260"/>
      <c r="F68" s="261"/>
      <c r="G68" s="260"/>
      <c r="H68" s="260"/>
      <c r="I68" s="260"/>
      <c r="J68" s="261"/>
      <c r="K68" s="260"/>
      <c r="L68" s="260"/>
      <c r="M68" s="260"/>
      <c r="N68" s="261"/>
      <c r="O68" s="260"/>
      <c r="P68" s="260"/>
      <c r="Q68" s="261"/>
    </row>
    <row r="69" spans="1:18" x14ac:dyDescent="0.3">
      <c r="A69" s="58" t="s">
        <v>466</v>
      </c>
      <c r="B69" s="58"/>
      <c r="C69" s="58"/>
      <c r="D69" s="260"/>
      <c r="E69" s="260"/>
      <c r="F69" s="261"/>
      <c r="G69" s="260"/>
      <c r="H69" s="260"/>
      <c r="I69" s="260"/>
      <c r="J69" s="261"/>
      <c r="K69" s="260"/>
      <c r="L69" s="260"/>
      <c r="M69" s="260"/>
      <c r="N69" s="261"/>
      <c r="O69" s="260"/>
      <c r="P69" s="260"/>
      <c r="Q69" s="261"/>
    </row>
    <row r="70" spans="1:18" x14ac:dyDescent="0.3">
      <c r="A70" s="58" t="s">
        <v>460</v>
      </c>
      <c r="B70" s="58"/>
      <c r="C70" s="58"/>
      <c r="D70" s="260"/>
      <c r="E70" s="260"/>
      <c r="F70" s="261"/>
      <c r="G70" s="260"/>
      <c r="H70" s="260"/>
      <c r="I70" s="260"/>
      <c r="J70" s="261"/>
      <c r="K70" s="260"/>
      <c r="L70" s="260"/>
      <c r="M70" s="260"/>
      <c r="N70" s="261"/>
      <c r="O70" s="260"/>
      <c r="P70" s="260"/>
      <c r="Q70" s="261"/>
    </row>
    <row r="71" spans="1:18" x14ac:dyDescent="0.3">
      <c r="A71" s="52" t="s">
        <v>500</v>
      </c>
      <c r="B71" s="247"/>
      <c r="C71" s="247"/>
      <c r="D71" s="249"/>
      <c r="E71" s="249"/>
      <c r="F71" s="249"/>
      <c r="G71" s="247"/>
      <c r="H71" s="249"/>
      <c r="I71" s="249"/>
      <c r="J71" s="247"/>
      <c r="K71" s="249"/>
      <c r="L71" s="247"/>
      <c r="M71" s="247"/>
      <c r="N71" s="249"/>
      <c r="O71" s="247"/>
      <c r="P71" s="249"/>
      <c r="Q71" s="247"/>
      <c r="R71" s="61"/>
    </row>
    <row r="72" spans="1:18" x14ac:dyDescent="0.3">
      <c r="A72" s="52" t="s">
        <v>525</v>
      </c>
      <c r="B72" s="247"/>
      <c r="C72" s="247"/>
      <c r="D72" s="249"/>
      <c r="E72" s="249"/>
      <c r="F72" s="249"/>
      <c r="G72" s="247"/>
      <c r="H72" s="249"/>
      <c r="I72" s="249"/>
      <c r="J72" s="247"/>
      <c r="K72" s="249"/>
      <c r="L72" s="247"/>
      <c r="M72" s="247"/>
      <c r="N72" s="249"/>
      <c r="O72" s="247"/>
      <c r="P72" s="249"/>
      <c r="Q72" s="247"/>
      <c r="R72" s="61"/>
    </row>
    <row r="73" spans="1:18" x14ac:dyDescent="0.3">
      <c r="A73" s="58" t="s">
        <v>2098</v>
      </c>
    </row>
    <row r="74" spans="1:18" x14ac:dyDescent="0.3">
      <c r="C74" s="12"/>
      <c r="D74" s="12"/>
      <c r="E74" s="12"/>
      <c r="F74" s="12"/>
      <c r="G74" s="12"/>
      <c r="H74" s="12"/>
      <c r="I74" s="12"/>
      <c r="J74" s="12"/>
      <c r="K74" s="12"/>
      <c r="L74" s="12"/>
    </row>
    <row r="80" spans="1:18" s="21" customFormat="1" x14ac:dyDescent="0.3">
      <c r="A80"/>
      <c r="B80"/>
      <c r="C80"/>
      <c r="D80"/>
      <c r="E80"/>
      <c r="F80"/>
      <c r="G80"/>
      <c r="H80"/>
      <c r="I80"/>
      <c r="J80"/>
      <c r="K80"/>
      <c r="L80"/>
      <c r="M80"/>
      <c r="N80"/>
      <c r="O80"/>
      <c r="P80"/>
      <c r="Q80"/>
      <c r="R80"/>
    </row>
    <row r="81" spans="1:18" x14ac:dyDescent="0.3">
      <c r="A81" s="21"/>
      <c r="B81" s="21"/>
      <c r="C81" s="21"/>
      <c r="D81" s="21"/>
      <c r="E81" s="21"/>
      <c r="F81" s="21"/>
      <c r="G81" s="21"/>
      <c r="H81" s="21"/>
      <c r="I81" s="21"/>
      <c r="J81" s="21"/>
      <c r="K81" s="21"/>
      <c r="L81" s="21"/>
      <c r="M81" s="21"/>
      <c r="N81" s="21"/>
      <c r="O81" s="21"/>
      <c r="P81" s="21"/>
      <c r="Q81" s="21"/>
      <c r="R81" s="21"/>
    </row>
  </sheetData>
  <mergeCells count="8">
    <mergeCell ref="A67:Q67"/>
    <mergeCell ref="A4:A5"/>
    <mergeCell ref="B4:B5"/>
    <mergeCell ref="D4:G4"/>
    <mergeCell ref="H4:K4"/>
    <mergeCell ref="L4:O4"/>
    <mergeCell ref="P4:R4"/>
    <mergeCell ref="C4:C5"/>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5"/>
  <sheetViews>
    <sheetView showGridLines="0" workbookViewId="0">
      <pane ySplit="5" topLeftCell="A6" activePane="bottomLeft" state="frozen"/>
      <selection pane="bottomLeft" activeCell="A3" sqref="A3"/>
    </sheetView>
  </sheetViews>
  <sheetFormatPr defaultColWidth="9.109375" defaultRowHeight="14.4" x14ac:dyDescent="0.3"/>
  <cols>
    <col min="1" max="1" width="12" customWidth="1"/>
    <col min="2" max="6" width="18.33203125" customWidth="1"/>
    <col min="7" max="7" width="18.33203125" style="284" customWidth="1"/>
    <col min="8" max="10" width="18.33203125" customWidth="1"/>
  </cols>
  <sheetData>
    <row r="1" spans="1:14" ht="15.6" x14ac:dyDescent="0.3">
      <c r="A1" s="349" t="s">
        <v>2512</v>
      </c>
      <c r="B1" s="350"/>
      <c r="C1" s="350"/>
      <c r="D1" s="350"/>
    </row>
    <row r="2" spans="1:14" ht="15" customHeight="1" x14ac:dyDescent="0.3">
      <c r="A2" s="79" t="s">
        <v>2676</v>
      </c>
      <c r="B2" s="79"/>
      <c r="C2" s="79"/>
      <c r="D2" s="79"/>
      <c r="E2" s="79"/>
      <c r="F2" s="79"/>
      <c r="G2" s="262"/>
      <c r="H2" s="79"/>
      <c r="I2" s="79"/>
      <c r="J2" s="79"/>
    </row>
    <row r="3" spans="1:14" ht="15" customHeight="1" x14ac:dyDescent="0.3">
      <c r="A3" s="79"/>
      <c r="B3" s="79"/>
      <c r="C3" s="79"/>
      <c r="D3" s="79"/>
      <c r="E3" s="79"/>
      <c r="F3" s="79"/>
      <c r="G3" s="262"/>
      <c r="H3" s="79"/>
      <c r="I3" s="79"/>
      <c r="J3" s="79"/>
    </row>
    <row r="4" spans="1:14" x14ac:dyDescent="0.3">
      <c r="A4" s="449" t="s">
        <v>454</v>
      </c>
      <c r="B4" s="457" t="s">
        <v>48</v>
      </c>
      <c r="C4" s="461"/>
      <c r="D4" s="462"/>
      <c r="E4" s="457" t="s">
        <v>475</v>
      </c>
      <c r="F4" s="461"/>
      <c r="G4" s="462"/>
      <c r="H4" s="458" t="s">
        <v>50</v>
      </c>
      <c r="I4" s="461"/>
      <c r="J4" s="461"/>
      <c r="K4" s="247"/>
      <c r="L4" s="247"/>
      <c r="M4" s="247"/>
      <c r="N4" s="247"/>
    </row>
    <row r="5" spans="1:14" ht="30" customHeight="1" x14ac:dyDescent="0.3">
      <c r="A5" s="449"/>
      <c r="B5" s="80" t="s">
        <v>476</v>
      </c>
      <c r="C5" s="250" t="s">
        <v>477</v>
      </c>
      <c r="D5" s="81" t="s">
        <v>478</v>
      </c>
      <c r="E5" s="80" t="s">
        <v>476</v>
      </c>
      <c r="F5" s="250" t="s">
        <v>477</v>
      </c>
      <c r="G5" s="245" t="s">
        <v>478</v>
      </c>
      <c r="H5" s="82" t="s">
        <v>476</v>
      </c>
      <c r="I5" s="250" t="s">
        <v>477</v>
      </c>
      <c r="J5" s="246" t="s">
        <v>478</v>
      </c>
      <c r="K5" s="23"/>
      <c r="L5" s="23"/>
      <c r="M5" s="23"/>
      <c r="N5" s="23"/>
    </row>
    <row r="6" spans="1:14" ht="15.75" customHeight="1" x14ac:dyDescent="0.3">
      <c r="A6" s="97">
        <v>1962</v>
      </c>
      <c r="B6" s="98">
        <v>4987.0105771015033</v>
      </c>
      <c r="C6" s="106">
        <v>203.51642234180738</v>
      </c>
      <c r="D6" s="107">
        <v>4.0809302325581394</v>
      </c>
      <c r="E6" s="98">
        <v>28084.392902053936</v>
      </c>
      <c r="F6" s="106">
        <v>1091.5187927902753</v>
      </c>
      <c r="G6" s="263">
        <v>3.886567164179104</v>
      </c>
      <c r="H6" s="99"/>
      <c r="I6" s="106"/>
      <c r="J6" s="107">
        <v>3.5958333333333337</v>
      </c>
    </row>
    <row r="7" spans="1:14" x14ac:dyDescent="0.3">
      <c r="A7" s="100">
        <v>1963</v>
      </c>
      <c r="B7" s="101">
        <v>5039.036311338913</v>
      </c>
      <c r="C7" s="108">
        <v>184.97372348017907</v>
      </c>
      <c r="D7" s="109">
        <v>3.6708154506437767</v>
      </c>
      <c r="E7" s="101">
        <v>34261.241970021416</v>
      </c>
      <c r="F7" s="108">
        <v>1151.3650963597431</v>
      </c>
      <c r="G7" s="264">
        <v>3.3605468749999998</v>
      </c>
      <c r="H7" s="102"/>
      <c r="I7" s="108"/>
      <c r="J7" s="109">
        <v>3.3592592592592592</v>
      </c>
    </row>
    <row r="8" spans="1:14" x14ac:dyDescent="0.3">
      <c r="A8" s="100">
        <v>1964</v>
      </c>
      <c r="B8" s="101">
        <v>5125.8154706430569</v>
      </c>
      <c r="C8" s="108">
        <v>177.51934843389117</v>
      </c>
      <c r="D8" s="109">
        <v>3.4632411067193676</v>
      </c>
      <c r="E8" s="101">
        <v>35754.752612363081</v>
      </c>
      <c r="F8" s="108">
        <v>1146.2923328717109</v>
      </c>
      <c r="G8" s="264">
        <v>3.205985915492958</v>
      </c>
      <c r="H8" s="102"/>
      <c r="I8" s="108"/>
      <c r="J8" s="109">
        <v>3.6999999999999997</v>
      </c>
    </row>
    <row r="9" spans="1:14" x14ac:dyDescent="0.3">
      <c r="A9" s="100">
        <v>1965</v>
      </c>
      <c r="B9" s="101">
        <v>5383.2400497512435</v>
      </c>
      <c r="C9" s="108">
        <v>190.24020522388059</v>
      </c>
      <c r="D9" s="109">
        <v>3.5339350180505416</v>
      </c>
      <c r="E9" s="101">
        <v>38518.518518518518</v>
      </c>
      <c r="F9" s="108">
        <v>1241.9753086419753</v>
      </c>
      <c r="G9" s="264">
        <v>3.224358974358974</v>
      </c>
      <c r="H9" s="102"/>
      <c r="I9" s="108"/>
      <c r="J9" s="109">
        <v>3.7111111111111108</v>
      </c>
    </row>
    <row r="10" spans="1:14" x14ac:dyDescent="0.3">
      <c r="A10" s="100">
        <v>1966</v>
      </c>
      <c r="B10" s="101">
        <v>5824.7947865203096</v>
      </c>
      <c r="C10" s="108">
        <v>202.7720640535189</v>
      </c>
      <c r="D10" s="109">
        <v>3.4811881188118816</v>
      </c>
      <c r="E10" s="101">
        <v>44019.728729963004</v>
      </c>
      <c r="F10" s="108">
        <v>1362.3921085080149</v>
      </c>
      <c r="G10" s="264">
        <v>3.0949579831932774</v>
      </c>
      <c r="H10" s="102"/>
      <c r="I10" s="108"/>
      <c r="J10" s="109">
        <v>3.591176470588235</v>
      </c>
    </row>
    <row r="11" spans="1:14" x14ac:dyDescent="0.3">
      <c r="A11" s="100">
        <v>1967</v>
      </c>
      <c r="B11" s="101">
        <v>6468.7621986356116</v>
      </c>
      <c r="C11" s="108">
        <v>218.19060542409426</v>
      </c>
      <c r="D11" s="109">
        <v>3.3729885057471263</v>
      </c>
      <c r="E11" s="101">
        <v>44911.55524925339</v>
      </c>
      <c r="F11" s="108">
        <v>1374.3395359522169</v>
      </c>
      <c r="G11" s="264">
        <v>3.0601023017902813</v>
      </c>
      <c r="H11" s="102"/>
      <c r="I11" s="108"/>
      <c r="J11" s="109">
        <v>3.1063829787234045</v>
      </c>
    </row>
    <row r="12" spans="1:14" x14ac:dyDescent="0.3">
      <c r="A12" s="100">
        <v>1968</v>
      </c>
      <c r="B12" s="101">
        <v>6547.171836428035</v>
      </c>
      <c r="C12" s="108">
        <v>219.75957926371152</v>
      </c>
      <c r="D12" s="109">
        <v>3.3565573770491803</v>
      </c>
      <c r="E12" s="101">
        <v>45374.254802384632</v>
      </c>
      <c r="F12" s="108">
        <v>1366.8580260543167</v>
      </c>
      <c r="G12" s="264">
        <v>3.0124087591240878</v>
      </c>
      <c r="H12" s="102"/>
      <c r="I12" s="108"/>
      <c r="J12" s="109">
        <v>2.8046875</v>
      </c>
      <c r="K12" s="265"/>
    </row>
    <row r="13" spans="1:14" x14ac:dyDescent="0.3">
      <c r="A13" s="100">
        <v>1969</v>
      </c>
      <c r="B13" s="101">
        <v>6953.8246035319426</v>
      </c>
      <c r="C13" s="108">
        <v>217.58633915320092</v>
      </c>
      <c r="D13" s="109">
        <v>3.1290167865707437</v>
      </c>
      <c r="E13" s="101">
        <v>49385.310497005354</v>
      </c>
      <c r="F13" s="108">
        <v>1391.6150047283809</v>
      </c>
      <c r="G13" s="264">
        <v>2.8178723404255321</v>
      </c>
      <c r="H13" s="102"/>
      <c r="I13" s="108"/>
      <c r="J13" s="109">
        <v>2.8217391304347825</v>
      </c>
      <c r="K13" s="265"/>
    </row>
    <row r="14" spans="1:14" x14ac:dyDescent="0.3">
      <c r="A14" s="100">
        <v>1970</v>
      </c>
      <c r="B14" s="101">
        <v>7266.0791299456214</v>
      </c>
      <c r="C14" s="108">
        <v>218.99806237889868</v>
      </c>
      <c r="D14" s="109">
        <v>3.0139784946236561</v>
      </c>
      <c r="E14" s="101">
        <v>51928.332827209233</v>
      </c>
      <c r="F14" s="108">
        <v>1476.9713533758477</v>
      </c>
      <c r="G14" s="264">
        <v>2.8442495126705656</v>
      </c>
      <c r="H14" s="102"/>
      <c r="I14" s="108"/>
      <c r="J14" s="109">
        <v>2.6960526315789473</v>
      </c>
      <c r="K14" s="265"/>
    </row>
    <row r="15" spans="1:14" x14ac:dyDescent="0.3">
      <c r="A15" s="100">
        <v>1971</v>
      </c>
      <c r="B15" s="101"/>
      <c r="C15" s="108"/>
      <c r="D15" s="100"/>
      <c r="E15" s="101"/>
      <c r="F15" s="108"/>
      <c r="G15" s="264"/>
      <c r="H15" s="102"/>
      <c r="I15" s="108"/>
      <c r="J15" s="100"/>
      <c r="K15" s="265"/>
    </row>
    <row r="16" spans="1:14" x14ac:dyDescent="0.3">
      <c r="A16" s="100">
        <v>1972</v>
      </c>
      <c r="B16" s="101"/>
      <c r="C16" s="108"/>
      <c r="D16" s="100"/>
      <c r="E16" s="101"/>
      <c r="F16" s="108"/>
      <c r="G16" s="266"/>
      <c r="H16" s="102"/>
      <c r="I16" s="108"/>
      <c r="J16" s="100"/>
      <c r="K16" s="265"/>
    </row>
    <row r="17" spans="1:11" x14ac:dyDescent="0.3">
      <c r="A17" s="100">
        <v>1973</v>
      </c>
      <c r="B17" s="101"/>
      <c r="C17" s="108"/>
      <c r="D17" s="100"/>
      <c r="E17" s="101"/>
      <c r="F17" s="108"/>
      <c r="G17" s="266"/>
      <c r="H17" s="102"/>
      <c r="I17" s="108"/>
      <c r="J17" s="100"/>
      <c r="K17" s="265"/>
    </row>
    <row r="18" spans="1:11" x14ac:dyDescent="0.3">
      <c r="A18" s="100">
        <v>1974</v>
      </c>
      <c r="B18" s="101"/>
      <c r="C18" s="108"/>
      <c r="D18" s="100"/>
      <c r="E18" s="101"/>
      <c r="F18" s="108"/>
      <c r="G18" s="266"/>
      <c r="H18" s="102"/>
      <c r="I18" s="108"/>
      <c r="J18" s="100"/>
      <c r="K18" s="265"/>
    </row>
    <row r="19" spans="1:11" x14ac:dyDescent="0.3">
      <c r="A19" s="100">
        <v>1975</v>
      </c>
      <c r="B19" s="101">
        <v>10149.324595425973</v>
      </c>
      <c r="C19" s="108">
        <v>343.15233382372611</v>
      </c>
      <c r="D19" s="100"/>
      <c r="E19" s="101"/>
      <c r="F19" s="108"/>
      <c r="G19" s="266"/>
      <c r="H19" s="102"/>
      <c r="I19" s="108"/>
      <c r="J19" s="100"/>
      <c r="K19" s="265"/>
    </row>
    <row r="20" spans="1:11" x14ac:dyDescent="0.3">
      <c r="A20" s="100">
        <v>1976</v>
      </c>
      <c r="B20" s="101">
        <v>10238.357693869264</v>
      </c>
      <c r="C20" s="108">
        <v>394.37677628907835</v>
      </c>
      <c r="D20" s="100">
        <v>3.8</v>
      </c>
      <c r="E20" s="101"/>
      <c r="F20" s="108"/>
      <c r="G20" s="266"/>
      <c r="H20" s="102"/>
      <c r="I20" s="108"/>
      <c r="J20" s="100"/>
      <c r="K20" s="265"/>
    </row>
    <row r="21" spans="1:11" x14ac:dyDescent="0.3">
      <c r="A21" s="100">
        <v>1977</v>
      </c>
      <c r="B21" s="101"/>
      <c r="C21" s="108"/>
      <c r="D21" s="100"/>
      <c r="E21" s="101"/>
      <c r="F21" s="108"/>
      <c r="G21" s="266"/>
      <c r="H21" s="102"/>
      <c r="I21" s="108"/>
      <c r="J21" s="100"/>
      <c r="K21" s="265"/>
    </row>
    <row r="22" spans="1:11" x14ac:dyDescent="0.3">
      <c r="A22" s="100">
        <v>1978</v>
      </c>
      <c r="B22" s="101"/>
      <c r="C22" s="108"/>
      <c r="D22" s="100"/>
      <c r="E22" s="101"/>
      <c r="F22" s="108"/>
      <c r="G22" s="266"/>
      <c r="H22" s="102"/>
      <c r="I22" s="108"/>
      <c r="J22" s="100"/>
      <c r="K22" s="265"/>
    </row>
    <row r="23" spans="1:11" x14ac:dyDescent="0.3">
      <c r="A23" s="100">
        <v>1979</v>
      </c>
      <c r="B23" s="101"/>
      <c r="C23" s="108"/>
      <c r="D23" s="100"/>
      <c r="E23" s="101"/>
      <c r="F23" s="108"/>
      <c r="G23" s="266"/>
      <c r="H23" s="102"/>
      <c r="I23" s="108"/>
      <c r="J23" s="100"/>
      <c r="K23" s="265"/>
    </row>
    <row r="24" spans="1:11" x14ac:dyDescent="0.3">
      <c r="A24" s="100">
        <v>1980</v>
      </c>
      <c r="B24" s="101">
        <v>10309.272442571875</v>
      </c>
      <c r="C24" s="108">
        <v>529.17009701841903</v>
      </c>
      <c r="D24" s="100">
        <v>5.0999999999999996</v>
      </c>
      <c r="E24" s="101">
        <v>77312.32935381979</v>
      </c>
      <c r="F24" s="108">
        <v>3830.8260613523207</v>
      </c>
      <c r="G24" s="266">
        <v>5</v>
      </c>
      <c r="H24" s="102"/>
      <c r="I24" s="108"/>
      <c r="J24" s="100"/>
      <c r="K24" s="265"/>
    </row>
    <row r="25" spans="1:11" x14ac:dyDescent="0.3">
      <c r="A25" s="100">
        <v>1981</v>
      </c>
      <c r="B25" s="101">
        <v>9943.4955121537805</v>
      </c>
      <c r="C25" s="108">
        <v>590.96267190569745</v>
      </c>
      <c r="D25" s="100">
        <v>5.9</v>
      </c>
      <c r="E25" s="101">
        <v>77705.590062111791</v>
      </c>
      <c r="F25" s="108">
        <v>4651.5010351966866</v>
      </c>
      <c r="G25" s="266">
        <v>6</v>
      </c>
      <c r="H25" s="102"/>
      <c r="I25" s="108"/>
      <c r="J25" s="100"/>
      <c r="K25" s="265"/>
    </row>
    <row r="26" spans="1:11" x14ac:dyDescent="0.3">
      <c r="A26" s="100">
        <v>1982</v>
      </c>
      <c r="B26" s="101">
        <v>10372.901704210444</v>
      </c>
      <c r="C26" s="108">
        <v>711.57712280402643</v>
      </c>
      <c r="D26" s="100">
        <v>6.9</v>
      </c>
      <c r="E26" s="101">
        <v>80722.280434368455</v>
      </c>
      <c r="F26" s="108">
        <v>5336.8260621070685</v>
      </c>
      <c r="G26" s="266">
        <v>6.6</v>
      </c>
      <c r="H26" s="102"/>
      <c r="I26" s="108"/>
      <c r="J26" s="100"/>
      <c r="K26" s="265"/>
    </row>
    <row r="27" spans="1:11" x14ac:dyDescent="0.3">
      <c r="A27" s="100">
        <v>1983</v>
      </c>
      <c r="B27" s="101">
        <v>9807.3189816281792</v>
      </c>
      <c r="C27" s="108">
        <v>786.92955852016632</v>
      </c>
      <c r="D27" s="110">
        <v>8</v>
      </c>
      <c r="E27" s="101">
        <v>80701.02856093306</v>
      </c>
      <c r="F27" s="108">
        <v>5793.8745523004873</v>
      </c>
      <c r="G27" s="266">
        <v>7.2</v>
      </c>
      <c r="H27" s="102"/>
      <c r="I27" s="108"/>
      <c r="J27" s="100"/>
      <c r="K27" s="265"/>
    </row>
    <row r="28" spans="1:11" x14ac:dyDescent="0.3">
      <c r="A28" s="100">
        <v>1984</v>
      </c>
      <c r="B28" s="101">
        <v>9319.9037953892184</v>
      </c>
      <c r="C28" s="108">
        <v>788.53170645861439</v>
      </c>
      <c r="D28" s="100">
        <v>8.5</v>
      </c>
      <c r="E28" s="101">
        <v>77067.955263797718</v>
      </c>
      <c r="F28" s="108">
        <v>5986.4251560094017</v>
      </c>
      <c r="G28" s="266">
        <v>7.8</v>
      </c>
      <c r="H28" s="102"/>
      <c r="I28" s="108"/>
      <c r="J28" s="100"/>
      <c r="K28" s="265"/>
    </row>
    <row r="29" spans="1:11" x14ac:dyDescent="0.3">
      <c r="A29" s="100">
        <v>1985</v>
      </c>
      <c r="B29" s="101">
        <v>9654.6375858839128</v>
      </c>
      <c r="C29" s="108">
        <v>828.7575121153767</v>
      </c>
      <c r="D29" s="100">
        <v>14.3</v>
      </c>
      <c r="E29" s="101">
        <v>73573</v>
      </c>
      <c r="F29" s="108">
        <v>5714</v>
      </c>
      <c r="G29" s="266">
        <v>9.1999999999999993</v>
      </c>
      <c r="H29" s="102"/>
      <c r="I29" s="108"/>
      <c r="J29" s="100"/>
      <c r="K29" s="265"/>
    </row>
    <row r="30" spans="1:11" x14ac:dyDescent="0.3">
      <c r="A30" s="100">
        <v>1986</v>
      </c>
      <c r="B30" s="101">
        <v>8460.9272010126006</v>
      </c>
      <c r="C30" s="108">
        <v>781.78160828987245</v>
      </c>
      <c r="D30" s="100">
        <v>14.8</v>
      </c>
      <c r="E30" s="101">
        <v>72749</v>
      </c>
      <c r="F30" s="108">
        <v>5776</v>
      </c>
      <c r="G30" s="266">
        <v>9.5</v>
      </c>
      <c r="H30" s="102">
        <v>64153.033652665188</v>
      </c>
      <c r="I30" s="108">
        <v>7495.4556619995083</v>
      </c>
      <c r="J30" s="100">
        <v>18.600000000000001</v>
      </c>
      <c r="K30" s="265"/>
    </row>
    <row r="31" spans="1:11" x14ac:dyDescent="0.3">
      <c r="A31" s="100">
        <v>1987</v>
      </c>
      <c r="B31" s="101">
        <v>8016.4913411363586</v>
      </c>
      <c r="C31" s="108">
        <v>784.78617908151591</v>
      </c>
      <c r="D31" s="100">
        <v>10.6</v>
      </c>
      <c r="E31" s="101">
        <v>72104.43992654774</v>
      </c>
      <c r="F31" s="108">
        <v>5901.4952780692556</v>
      </c>
      <c r="G31" s="266">
        <v>9.6999999999999993</v>
      </c>
      <c r="H31" s="102">
        <v>51530.947255113024</v>
      </c>
      <c r="I31" s="108">
        <v>6780.6781485468246</v>
      </c>
      <c r="J31" s="100">
        <v>18.100000000000001</v>
      </c>
      <c r="K31" s="265"/>
    </row>
    <row r="32" spans="1:11" x14ac:dyDescent="0.3">
      <c r="A32" s="100">
        <v>1988</v>
      </c>
      <c r="B32" s="101">
        <v>8236.5648050579566</v>
      </c>
      <c r="C32" s="108">
        <v>803.74338803743387</v>
      </c>
      <c r="D32" s="100">
        <v>10.6</v>
      </c>
      <c r="E32" s="101">
        <v>71538.648517258145</v>
      </c>
      <c r="F32" s="108">
        <v>5843.3641225085075</v>
      </c>
      <c r="G32" s="266">
        <v>9.6</v>
      </c>
      <c r="H32" s="102">
        <v>52191.627490485786</v>
      </c>
      <c r="I32" s="108">
        <v>7152.227445713007</v>
      </c>
      <c r="J32" s="100">
        <v>19.100000000000001</v>
      </c>
      <c r="K32" s="265"/>
    </row>
    <row r="33" spans="1:12" x14ac:dyDescent="0.3">
      <c r="A33" s="100">
        <v>1989</v>
      </c>
      <c r="B33" s="101">
        <v>8478.9631271951184</v>
      </c>
      <c r="C33" s="108">
        <v>826.55587903150604</v>
      </c>
      <c r="D33" s="100">
        <v>10.7</v>
      </c>
      <c r="E33" s="101">
        <v>71919.111739563581</v>
      </c>
      <c r="F33" s="108">
        <v>6050.968923739435</v>
      </c>
      <c r="G33" s="266">
        <v>9.9</v>
      </c>
      <c r="H33" s="102">
        <v>61323.924425221943</v>
      </c>
      <c r="I33" s="108">
        <v>7757.3412246756207</v>
      </c>
      <c r="J33" s="100">
        <v>16.3</v>
      </c>
      <c r="K33" s="265"/>
    </row>
    <row r="34" spans="1:12" x14ac:dyDescent="0.3">
      <c r="A34" s="100">
        <v>1990</v>
      </c>
      <c r="B34" s="101">
        <v>8512.1560356280661</v>
      </c>
      <c r="C34" s="108">
        <v>858.18044591946989</v>
      </c>
      <c r="D34" s="100">
        <v>10.1</v>
      </c>
      <c r="E34" s="101">
        <v>72537.731401452053</v>
      </c>
      <c r="F34" s="108">
        <v>6325.2349372976705</v>
      </c>
      <c r="G34" s="266">
        <v>8.6999999999999993</v>
      </c>
      <c r="H34" s="102">
        <v>60578.1755445331</v>
      </c>
      <c r="I34" s="108">
        <v>7501.4017683847314</v>
      </c>
      <c r="J34" s="100">
        <v>12.4</v>
      </c>
      <c r="K34" s="265"/>
      <c r="L34" s="61"/>
    </row>
    <row r="35" spans="1:12" x14ac:dyDescent="0.3">
      <c r="A35" s="100">
        <v>1991</v>
      </c>
      <c r="B35" s="101">
        <v>8235.9383692029751</v>
      </c>
      <c r="C35" s="108">
        <v>872.09415079028895</v>
      </c>
      <c r="D35" s="100">
        <v>10.6</v>
      </c>
      <c r="E35" s="101">
        <v>74150.574782927724</v>
      </c>
      <c r="F35" s="108">
        <v>6766.4791488320898</v>
      </c>
      <c r="G35" s="266">
        <v>9.1</v>
      </c>
      <c r="H35" s="102">
        <v>45022.550052687038</v>
      </c>
      <c r="I35" s="108">
        <v>5518.4404636459431</v>
      </c>
      <c r="J35" s="100">
        <v>12.2</v>
      </c>
      <c r="K35" s="265"/>
      <c r="L35" s="61"/>
    </row>
    <row r="36" spans="1:12" x14ac:dyDescent="0.3">
      <c r="A36" s="100">
        <v>1992</v>
      </c>
      <c r="B36" s="101">
        <v>8235.4529485570893</v>
      </c>
      <c r="C36" s="108">
        <v>891.27227101631115</v>
      </c>
      <c r="D36" s="100">
        <v>10.8</v>
      </c>
      <c r="E36" s="101">
        <v>73714.81912955163</v>
      </c>
      <c r="F36" s="108">
        <v>6778.8631000388323</v>
      </c>
      <c r="G36" s="266">
        <v>9.1999999999999993</v>
      </c>
      <c r="H36" s="102">
        <v>45377.165518680864</v>
      </c>
      <c r="I36" s="108">
        <v>5781.0477979544985</v>
      </c>
      <c r="J36" s="100">
        <v>12.7</v>
      </c>
      <c r="K36" s="265"/>
      <c r="L36" s="61"/>
    </row>
    <row r="37" spans="1:12" x14ac:dyDescent="0.3">
      <c r="A37" s="100">
        <v>1993</v>
      </c>
      <c r="B37" s="101">
        <v>8013.0451042722598</v>
      </c>
      <c r="C37" s="108">
        <v>889.43400683010361</v>
      </c>
      <c r="D37" s="109">
        <v>11.09982528809042</v>
      </c>
      <c r="E37" s="101">
        <v>73358.11318573328</v>
      </c>
      <c r="F37" s="108">
        <v>6897.4507196947807</v>
      </c>
      <c r="G37" s="264">
        <v>9.4024374675931544</v>
      </c>
      <c r="H37" s="102">
        <v>49047.896912229517</v>
      </c>
      <c r="I37" s="108">
        <v>5266.2290299051792</v>
      </c>
      <c r="J37" s="109">
        <v>10.736910981787899</v>
      </c>
      <c r="K37" s="265"/>
      <c r="L37" s="61"/>
    </row>
    <row r="38" spans="1:12" x14ac:dyDescent="0.3">
      <c r="A38" s="100">
        <v>1994</v>
      </c>
      <c r="B38" s="101">
        <v>8187.9929609897281</v>
      </c>
      <c r="C38" s="108">
        <v>927.85499251014403</v>
      </c>
      <c r="D38" s="100">
        <v>11.3</v>
      </c>
      <c r="E38" s="101">
        <v>75389.966249070421</v>
      </c>
      <c r="F38" s="108">
        <v>7100.9953663978031</v>
      </c>
      <c r="G38" s="266">
        <v>9.4</v>
      </c>
      <c r="H38" s="102">
        <v>56394.007490636701</v>
      </c>
      <c r="I38" s="108">
        <v>6575.0312109862671</v>
      </c>
      <c r="J38" s="100">
        <v>11.7</v>
      </c>
      <c r="K38" s="265"/>
      <c r="L38" s="61"/>
    </row>
    <row r="39" spans="1:12" x14ac:dyDescent="0.3">
      <c r="A39" s="100">
        <v>1995</v>
      </c>
      <c r="B39" s="101">
        <v>8117.6554275145827</v>
      </c>
      <c r="C39" s="108">
        <v>915.41233935600133</v>
      </c>
      <c r="D39" s="100">
        <v>11.3</v>
      </c>
      <c r="E39" s="101">
        <v>77279.283916723856</v>
      </c>
      <c r="F39" s="108">
        <v>7140.3568977350715</v>
      </c>
      <c r="G39" s="266">
        <v>9.1999999999999993</v>
      </c>
      <c r="H39" s="102">
        <v>44979.505726341165</v>
      </c>
      <c r="I39" s="108">
        <v>6062.6883664858351</v>
      </c>
      <c r="J39" s="100">
        <v>13.5</v>
      </c>
      <c r="K39" s="265"/>
      <c r="L39" s="61"/>
    </row>
    <row r="40" spans="1:12" x14ac:dyDescent="0.3">
      <c r="A40" s="100">
        <v>1996</v>
      </c>
      <c r="B40" s="101">
        <v>8187.6947040498444</v>
      </c>
      <c r="C40" s="108">
        <v>930.221777184394</v>
      </c>
      <c r="D40" s="109">
        <v>11.361217177825186</v>
      </c>
      <c r="E40" s="101">
        <v>78302.260043101065</v>
      </c>
      <c r="F40" s="108">
        <v>7319.2241808034478</v>
      </c>
      <c r="G40" s="264">
        <v>9.3473983723772722</v>
      </c>
      <c r="H40" s="102">
        <v>42722.420776745297</v>
      </c>
      <c r="I40" s="108">
        <v>5698.5942339766498</v>
      </c>
      <c r="J40" s="109">
        <v>13.338650128830047</v>
      </c>
      <c r="K40" s="265"/>
      <c r="L40" s="61"/>
    </row>
    <row r="41" spans="1:12" x14ac:dyDescent="0.3">
      <c r="A41" s="100">
        <v>1997</v>
      </c>
      <c r="B41" s="101">
        <v>8024.2983875467271</v>
      </c>
      <c r="C41" s="108">
        <v>918.08012051553862</v>
      </c>
      <c r="D41" s="109">
        <v>11.441251012553931</v>
      </c>
      <c r="E41" s="101">
        <v>83876.685329067637</v>
      </c>
      <c r="F41" s="108">
        <v>7537.1343692870205</v>
      </c>
      <c r="G41" s="264">
        <v>8.9859707017714125</v>
      </c>
      <c r="H41" s="102">
        <v>36343.998369675974</v>
      </c>
      <c r="I41" s="108">
        <v>5360.3016099449769</v>
      </c>
      <c r="J41" s="109">
        <v>14.748794437591117</v>
      </c>
      <c r="K41" s="265"/>
      <c r="L41" s="61"/>
    </row>
    <row r="42" spans="1:12" x14ac:dyDescent="0.3">
      <c r="A42" s="100">
        <v>1998</v>
      </c>
      <c r="B42" s="101">
        <v>7930.8114315448556</v>
      </c>
      <c r="C42" s="108">
        <v>911.8859536978473</v>
      </c>
      <c r="D42" s="109">
        <v>11.49801582812592</v>
      </c>
      <c r="E42" s="101">
        <v>84605.685664004326</v>
      </c>
      <c r="F42" s="108">
        <v>7505.5367537565999</v>
      </c>
      <c r="G42" s="264">
        <v>8.8711966516806395</v>
      </c>
      <c r="H42" s="102">
        <v>37888.596656021044</v>
      </c>
      <c r="I42" s="108">
        <v>5184.2945707307908</v>
      </c>
      <c r="J42" s="109">
        <v>13.682994431800715</v>
      </c>
      <c r="K42" s="265"/>
      <c r="L42" s="61"/>
    </row>
    <row r="43" spans="1:12" x14ac:dyDescent="0.3">
      <c r="A43" s="100">
        <v>1999</v>
      </c>
      <c r="B43" s="101">
        <v>8210.1985944808948</v>
      </c>
      <c r="C43" s="108">
        <v>916.09130153533386</v>
      </c>
      <c r="D43" s="109">
        <v>11.157967630054086</v>
      </c>
      <c r="E43" s="101">
        <v>87250.020265340863</v>
      </c>
      <c r="F43" s="108">
        <v>7598.6111486395203</v>
      </c>
      <c r="G43" s="264">
        <v>8.7090078896611871</v>
      </c>
      <c r="H43" s="102">
        <v>35486.278026905828</v>
      </c>
      <c r="I43" s="108">
        <v>5025.6502242152474</v>
      </c>
      <c r="J43" s="109">
        <v>14.162235386886108</v>
      </c>
      <c r="K43" s="267"/>
    </row>
    <row r="44" spans="1:12" x14ac:dyDescent="0.3">
      <c r="A44" s="100">
        <v>2000</v>
      </c>
      <c r="B44" s="101">
        <v>8046.3966269617495</v>
      </c>
      <c r="C44" s="108">
        <v>921.66014557505616</v>
      </c>
      <c r="D44" s="109">
        <v>11.454321583984198</v>
      </c>
      <c r="E44" s="101">
        <v>84080.969995889842</v>
      </c>
      <c r="F44" s="108">
        <v>7629.2129058775181</v>
      </c>
      <c r="G44" s="264">
        <v>9.0736499665149655</v>
      </c>
      <c r="H44" s="102">
        <v>44714.355948869226</v>
      </c>
      <c r="I44" s="108">
        <v>6337.7581120943951</v>
      </c>
      <c r="J44" s="109">
        <v>14.173877667703877</v>
      </c>
      <c r="K44" s="267"/>
    </row>
    <row r="45" spans="1:12" x14ac:dyDescent="0.3">
      <c r="A45" s="100">
        <v>2001</v>
      </c>
      <c r="B45" s="101">
        <v>7953.0373105152421</v>
      </c>
      <c r="C45" s="108">
        <v>932.99758213589382</v>
      </c>
      <c r="D45" s="109">
        <v>11.731336666839415</v>
      </c>
      <c r="E45" s="101">
        <v>87843.909669616318</v>
      </c>
      <c r="F45" s="108">
        <v>7976.5309044009255</v>
      </c>
      <c r="G45" s="264">
        <v>9.0803459618326485</v>
      </c>
      <c r="H45" s="102">
        <v>36372.231037041267</v>
      </c>
      <c r="I45" s="108">
        <v>5218.8674542929439</v>
      </c>
      <c r="J45" s="109">
        <v>14.348494182218516</v>
      </c>
      <c r="K45" s="267"/>
    </row>
    <row r="46" spans="1:12" x14ac:dyDescent="0.3">
      <c r="A46" s="268">
        <v>2002</v>
      </c>
      <c r="B46" s="269">
        <v>8056.879685766944</v>
      </c>
      <c r="C46" s="270">
        <v>970.59068809366943</v>
      </c>
      <c r="D46" s="271">
        <v>12.046731811178557</v>
      </c>
      <c r="E46" s="269">
        <v>84155.833312248564</v>
      </c>
      <c r="F46" s="270">
        <v>7843.8883687979151</v>
      </c>
      <c r="G46" s="272">
        <v>9.3206710219293463</v>
      </c>
      <c r="H46" s="269">
        <v>37834.36815193572</v>
      </c>
      <c r="I46" s="270">
        <v>5311.9065010956901</v>
      </c>
      <c r="J46" s="271">
        <v>14.039897480946612</v>
      </c>
      <c r="K46" s="267"/>
    </row>
    <row r="47" spans="1:12" x14ac:dyDescent="0.3">
      <c r="A47" s="268">
        <v>2003</v>
      </c>
      <c r="B47" s="269">
        <v>8047.1446333037693</v>
      </c>
      <c r="C47" s="270">
        <v>964.13427776495314</v>
      </c>
      <c r="D47" s="271">
        <v>11.981073060061629</v>
      </c>
      <c r="E47" s="269">
        <v>81434.234193210534</v>
      </c>
      <c r="F47" s="270">
        <v>7881.8332915917217</v>
      </c>
      <c r="G47" s="272">
        <v>9.6787713050647906</v>
      </c>
      <c r="H47" s="269"/>
      <c r="I47" s="270"/>
      <c r="J47" s="273"/>
      <c r="K47" s="267"/>
    </row>
    <row r="48" spans="1:12" x14ac:dyDescent="0.3">
      <c r="A48" s="268">
        <v>2004</v>
      </c>
      <c r="B48" s="269">
        <v>8208.2858939959715</v>
      </c>
      <c r="C48" s="270">
        <v>1020.9515999331205</v>
      </c>
      <c r="D48" s="271">
        <v>12.438060919392504</v>
      </c>
      <c r="E48" s="269">
        <v>82519.464127546496</v>
      </c>
      <c r="F48" s="270">
        <v>8404.4951284322415</v>
      </c>
      <c r="G48" s="272">
        <v>10.184863919428517</v>
      </c>
      <c r="H48" s="269"/>
      <c r="I48" s="270"/>
      <c r="J48" s="273"/>
      <c r="K48" s="267"/>
      <c r="L48" s="60"/>
    </row>
    <row r="49" spans="1:12" x14ac:dyDescent="0.3">
      <c r="A49" s="268">
        <v>2005</v>
      </c>
      <c r="B49" s="269">
        <v>8030.8355114776195</v>
      </c>
      <c r="C49" s="270">
        <v>1067.9152529828566</v>
      </c>
      <c r="D49" s="271">
        <v>13.297685545378171</v>
      </c>
      <c r="E49" s="269">
        <v>83793.959570903229</v>
      </c>
      <c r="F49" s="270">
        <v>9114.3895380464346</v>
      </c>
      <c r="G49" s="272">
        <v>10.877143871372002</v>
      </c>
      <c r="H49" s="269"/>
      <c r="I49" s="270"/>
      <c r="J49" s="273"/>
      <c r="K49" s="267"/>
      <c r="L49" s="60"/>
    </row>
    <row r="50" spans="1:12" x14ac:dyDescent="0.3">
      <c r="A50" s="268">
        <v>2006</v>
      </c>
      <c r="B50" s="269">
        <v>8107.9838777523692</v>
      </c>
      <c r="C50" s="270">
        <v>1202.2011303928841</v>
      </c>
      <c r="D50" s="271">
        <v>14.827374456079317</v>
      </c>
      <c r="E50" s="269">
        <v>86292.290697427394</v>
      </c>
      <c r="F50" s="270">
        <v>10190.257684872433</v>
      </c>
      <c r="G50" s="272">
        <v>11.809001247403705</v>
      </c>
      <c r="H50" s="269"/>
      <c r="I50" s="270"/>
      <c r="J50" s="273"/>
      <c r="K50" s="267"/>
      <c r="L50" s="60"/>
    </row>
    <row r="51" spans="1:12" x14ac:dyDescent="0.3">
      <c r="A51" s="268">
        <v>2007</v>
      </c>
      <c r="B51" s="269">
        <v>7965.5828426552744</v>
      </c>
      <c r="C51" s="270">
        <v>1209.1701230744889</v>
      </c>
      <c r="D51" s="271">
        <v>15.179932805411889</v>
      </c>
      <c r="E51" s="269">
        <v>88871.508144147185</v>
      </c>
      <c r="F51" s="270">
        <v>10960.798379610094</v>
      </c>
      <c r="G51" s="272">
        <v>12.333309750783092</v>
      </c>
      <c r="H51" s="269"/>
      <c r="I51" s="270"/>
      <c r="J51" s="273"/>
      <c r="K51" s="267"/>
      <c r="L51" s="60"/>
    </row>
    <row r="52" spans="1:12" x14ac:dyDescent="0.3">
      <c r="A52" s="268">
        <v>2008</v>
      </c>
      <c r="B52" s="269">
        <v>7926.268807838057</v>
      </c>
      <c r="C52" s="270">
        <v>1311.6666294418512</v>
      </c>
      <c r="D52" s="271">
        <v>16.548349056049958</v>
      </c>
      <c r="E52" s="269">
        <v>86717.332892398001</v>
      </c>
      <c r="F52" s="270">
        <v>11973.686494977472</v>
      </c>
      <c r="G52" s="272">
        <v>13.807719974315694</v>
      </c>
      <c r="H52" s="269"/>
      <c r="I52" s="270"/>
      <c r="J52" s="273"/>
      <c r="K52" s="267"/>
      <c r="L52" s="60"/>
    </row>
    <row r="53" spans="1:12" x14ac:dyDescent="0.3">
      <c r="A53" s="268">
        <v>2009</v>
      </c>
      <c r="B53" s="269">
        <v>7658</v>
      </c>
      <c r="C53" s="270">
        <v>1370</v>
      </c>
      <c r="D53" s="271">
        <v>16.2</v>
      </c>
      <c r="E53" s="269">
        <v>77034</v>
      </c>
      <c r="F53" s="270">
        <v>10236</v>
      </c>
      <c r="G53" s="272">
        <v>13.6</v>
      </c>
      <c r="H53" s="269">
        <v>31430</v>
      </c>
      <c r="I53" s="270">
        <v>12390</v>
      </c>
      <c r="J53" s="271">
        <v>41.64</v>
      </c>
      <c r="K53" s="267"/>
      <c r="L53" s="60"/>
    </row>
    <row r="54" spans="1:12" x14ac:dyDescent="0.3">
      <c r="A54" s="268">
        <v>2010</v>
      </c>
      <c r="B54" s="269">
        <v>7670.4</v>
      </c>
      <c r="C54" s="270">
        <v>1252.69</v>
      </c>
      <c r="D54" s="271">
        <v>16.329999999999998</v>
      </c>
      <c r="E54" s="269">
        <v>58995.31</v>
      </c>
      <c r="F54" s="270">
        <v>7964.14</v>
      </c>
      <c r="G54" s="272">
        <v>13.49</v>
      </c>
      <c r="H54" s="269">
        <v>308876.81784148538</v>
      </c>
      <c r="I54" s="270">
        <v>48702.811345418173</v>
      </c>
      <c r="J54" s="271">
        <v>15.76</v>
      </c>
      <c r="K54" s="267"/>
      <c r="L54" s="60"/>
    </row>
    <row r="55" spans="1:12" x14ac:dyDescent="0.3">
      <c r="A55" s="268">
        <v>2011</v>
      </c>
      <c r="B55" s="269">
        <v>7778.9180362062916</v>
      </c>
      <c r="C55" s="270">
        <v>1380.9720239308028</v>
      </c>
      <c r="D55" s="271">
        <v>17.752751957318356</v>
      </c>
      <c r="E55" s="269">
        <v>59843.963512832823</v>
      </c>
      <c r="F55" s="270">
        <v>8782.5323480743009</v>
      </c>
      <c r="G55" s="272">
        <v>14.675719709291968</v>
      </c>
      <c r="H55" s="269">
        <v>310587.44343256799</v>
      </c>
      <c r="I55" s="270">
        <v>53903.05880727082</v>
      </c>
      <c r="J55" s="271">
        <v>16.313972442906831</v>
      </c>
      <c r="K55" s="267"/>
    </row>
    <row r="56" spans="1:12" x14ac:dyDescent="0.3">
      <c r="A56" s="268">
        <v>2012</v>
      </c>
      <c r="B56" s="269">
        <v>7799.4438124130957</v>
      </c>
      <c r="C56" s="270">
        <v>1416.8770428156095</v>
      </c>
      <c r="D56" s="271">
        <v>18.166385666636877</v>
      </c>
      <c r="E56" s="269">
        <v>59457.630030494351</v>
      </c>
      <c r="F56" s="270">
        <v>8718.2278915947263</v>
      </c>
      <c r="G56" s="272">
        <v>14.662925325350779</v>
      </c>
      <c r="H56" s="269">
        <v>326497.82757832151</v>
      </c>
      <c r="I56" s="270">
        <v>60085.524811342322</v>
      </c>
      <c r="J56" s="271">
        <v>18.403039694629754</v>
      </c>
      <c r="K56" s="267"/>
    </row>
    <row r="57" spans="1:12" x14ac:dyDescent="0.3">
      <c r="A57" s="268">
        <v>2013</v>
      </c>
      <c r="B57" s="269">
        <v>7539.7586039921807</v>
      </c>
      <c r="C57" s="270">
        <v>1387.0872863573593</v>
      </c>
      <c r="D57" s="271">
        <v>18.432503650013533</v>
      </c>
      <c r="E57" s="269">
        <v>58114.355179253129</v>
      </c>
      <c r="F57" s="270">
        <v>8947.1517840005126</v>
      </c>
      <c r="G57" s="272">
        <v>15.251850693817518</v>
      </c>
      <c r="H57" s="269">
        <v>302048.06641905179</v>
      </c>
      <c r="I57" s="270">
        <v>53126.065108149443</v>
      </c>
      <c r="J57" s="271">
        <v>17.489697455431354</v>
      </c>
      <c r="K57" s="267"/>
    </row>
    <row r="58" spans="1:12" x14ac:dyDescent="0.3">
      <c r="A58" s="268">
        <v>2014</v>
      </c>
      <c r="B58" s="269">
        <v>7218.4353294033954</v>
      </c>
      <c r="C58" s="270">
        <v>1393.8421868930966</v>
      </c>
      <c r="D58" s="271">
        <v>19.309478069512579</v>
      </c>
      <c r="E58" s="269">
        <v>56595.38548985884</v>
      </c>
      <c r="F58" s="270">
        <v>9455.2722019806915</v>
      </c>
      <c r="G58" s="272">
        <v>16.706789997348729</v>
      </c>
      <c r="H58" s="269">
        <v>286113.19122586062</v>
      </c>
      <c r="I58" s="270">
        <v>49306.818667751184</v>
      </c>
      <c r="J58" s="271">
        <v>17.233325893327269</v>
      </c>
      <c r="K58" s="267"/>
    </row>
    <row r="59" spans="1:12" x14ac:dyDescent="0.3">
      <c r="A59" s="268">
        <v>2015</v>
      </c>
      <c r="B59" s="269">
        <v>7176.1179092325119</v>
      </c>
      <c r="C59" s="270">
        <v>1443.8164228195835</v>
      </c>
      <c r="D59" s="271">
        <v>20.119742193227147</v>
      </c>
      <c r="E59" s="269">
        <v>56767.001151639502</v>
      </c>
      <c r="F59" s="270">
        <v>9782.1961474883865</v>
      </c>
      <c r="G59" s="272">
        <v>17.232187624915365</v>
      </c>
      <c r="H59" s="269">
        <v>266760.23340513022</v>
      </c>
      <c r="I59" s="270">
        <v>43619.464194993954</v>
      </c>
      <c r="J59" s="271">
        <v>16.351561714503688</v>
      </c>
      <c r="K59" s="267"/>
    </row>
    <row r="60" spans="1:12" x14ac:dyDescent="0.3">
      <c r="A60" s="268">
        <v>2016</v>
      </c>
      <c r="B60" s="269">
        <v>6928.6590161194281</v>
      </c>
      <c r="C60" s="270">
        <v>1422.2543993915951</v>
      </c>
      <c r="D60" s="271">
        <v>20.527123590333137</v>
      </c>
      <c r="E60" s="269">
        <v>53284.700954400854</v>
      </c>
      <c r="F60" s="270">
        <v>9202.8014006279009</v>
      </c>
      <c r="G60" s="272">
        <v>17.271001311433334</v>
      </c>
      <c r="H60" s="269">
        <v>277296.20788389881</v>
      </c>
      <c r="I60" s="270">
        <v>47095.514613968277</v>
      </c>
      <c r="J60" s="271">
        <v>16.983829304181</v>
      </c>
      <c r="K60" s="267"/>
    </row>
    <row r="61" spans="1:12" x14ac:dyDescent="0.3">
      <c r="A61" s="274">
        <v>2017</v>
      </c>
      <c r="B61" s="275">
        <v>7080.275959534305</v>
      </c>
      <c r="C61" s="276">
        <v>1521.3680476252177</v>
      </c>
      <c r="D61" s="277">
        <v>21.487411738189987</v>
      </c>
      <c r="E61" s="275">
        <v>52328.98364412137</v>
      </c>
      <c r="F61" s="276">
        <v>9865.5532241548462</v>
      </c>
      <c r="G61" s="278">
        <v>18.852942551394534</v>
      </c>
      <c r="H61" s="275">
        <v>273549.39687678538</v>
      </c>
      <c r="I61" s="276">
        <v>48659.334376523206</v>
      </c>
      <c r="J61" s="277">
        <v>17.78813440354277</v>
      </c>
      <c r="K61" s="267"/>
    </row>
    <row r="62" spans="1:12" x14ac:dyDescent="0.3">
      <c r="A62" s="268">
        <v>2018</v>
      </c>
      <c r="B62" s="269">
        <v>6792.2853731831246</v>
      </c>
      <c r="C62" s="270">
        <v>1504.9138767271979</v>
      </c>
      <c r="D62" s="271">
        <v>22.15622274453904</v>
      </c>
      <c r="E62" s="269">
        <v>50701.830119321428</v>
      </c>
      <c r="F62" s="270">
        <v>9354.573406716052</v>
      </c>
      <c r="G62" s="272">
        <v>18.450169125455719</v>
      </c>
      <c r="H62" s="269">
        <v>262051.4082473868</v>
      </c>
      <c r="I62" s="270">
        <v>48957.592535807635</v>
      </c>
      <c r="J62" s="271">
        <v>18.682438252569799</v>
      </c>
      <c r="K62" s="279"/>
    </row>
    <row r="63" spans="1:12" x14ac:dyDescent="0.3">
      <c r="A63" s="268">
        <v>2019</v>
      </c>
      <c r="B63" s="269">
        <v>6586.4967664678925</v>
      </c>
      <c r="C63" s="270">
        <v>1523.055428687195</v>
      </c>
      <c r="D63" s="271">
        <v>23.123907635408379</v>
      </c>
      <c r="E63" s="269">
        <v>49819.946554284725</v>
      </c>
      <c r="F63" s="270">
        <v>9717.6766289177049</v>
      </c>
      <c r="G63" s="272">
        <v>19.505594246933097</v>
      </c>
      <c r="H63" s="269">
        <v>246262.43163383545</v>
      </c>
      <c r="I63" s="270">
        <v>46598.627557042171</v>
      </c>
      <c r="J63" s="271">
        <v>18.922345259032074</v>
      </c>
      <c r="K63" s="279"/>
    </row>
    <row r="64" spans="1:12" x14ac:dyDescent="0.3">
      <c r="A64" s="268">
        <v>2020</v>
      </c>
      <c r="B64" s="269">
        <v>6462.5143322390268</v>
      </c>
      <c r="C64" s="270">
        <v>1495.5033894063913</v>
      </c>
      <c r="D64" s="271">
        <v>23.141200352096604</v>
      </c>
      <c r="E64" s="269">
        <v>48531.548989425908</v>
      </c>
      <c r="F64" s="270">
        <v>9390.1900744710038</v>
      </c>
      <c r="G64" s="272">
        <v>19.348630468227885</v>
      </c>
      <c r="H64" s="269">
        <v>116890.28074575873</v>
      </c>
      <c r="I64" s="270">
        <v>16573.755993689061</v>
      </c>
      <c r="J64" s="271">
        <v>14.178899980347962</v>
      </c>
      <c r="K64" s="279"/>
    </row>
    <row r="65" spans="1:11" ht="15" thickBot="1" x14ac:dyDescent="0.35">
      <c r="A65" s="280">
        <v>2021</v>
      </c>
      <c r="B65" s="143">
        <v>6956.6904319625546</v>
      </c>
      <c r="C65" s="144">
        <v>1602.7581953613317</v>
      </c>
      <c r="D65" s="281">
        <v>23.039090369717329</v>
      </c>
      <c r="E65" s="143">
        <v>56357.90388939868</v>
      </c>
      <c r="F65" s="144">
        <v>10929.61806713724</v>
      </c>
      <c r="G65" s="282">
        <v>19.393230253180473</v>
      </c>
      <c r="H65" s="143">
        <v>116366.43178264081</v>
      </c>
      <c r="I65" s="144">
        <v>17393.735755437338</v>
      </c>
      <c r="J65" s="283">
        <v>14.947382581883103</v>
      </c>
      <c r="K65" s="279"/>
    </row>
    <row r="66" spans="1:11" x14ac:dyDescent="0.3">
      <c r="A66" s="22" t="s">
        <v>462</v>
      </c>
    </row>
    <row r="67" spans="1:11" x14ac:dyDescent="0.3">
      <c r="A67" s="22" t="s">
        <v>473</v>
      </c>
    </row>
    <row r="68" spans="1:11" x14ac:dyDescent="0.3">
      <c r="A68" s="52" t="s">
        <v>474</v>
      </c>
    </row>
    <row r="69" spans="1:11" x14ac:dyDescent="0.3">
      <c r="A69" s="22" t="s">
        <v>459</v>
      </c>
    </row>
    <row r="70" spans="1:11" x14ac:dyDescent="0.3">
      <c r="A70" s="22" t="s">
        <v>466</v>
      </c>
    </row>
    <row r="71" spans="1:11" x14ac:dyDescent="0.3">
      <c r="A71" s="52" t="s">
        <v>460</v>
      </c>
    </row>
    <row r="72" spans="1:11" x14ac:dyDescent="0.3">
      <c r="A72" s="52" t="s">
        <v>500</v>
      </c>
      <c r="B72" s="247"/>
      <c r="C72" s="249"/>
      <c r="D72" s="247"/>
      <c r="E72" s="249"/>
      <c r="F72" s="247"/>
      <c r="G72" s="285"/>
      <c r="H72" s="247"/>
      <c r="I72" s="249"/>
      <c r="J72" s="247"/>
    </row>
    <row r="73" spans="1:11" x14ac:dyDescent="0.3">
      <c r="A73" s="52" t="s">
        <v>526</v>
      </c>
      <c r="B73" s="247"/>
      <c r="C73" s="249"/>
      <c r="D73" s="247"/>
      <c r="E73" s="249"/>
      <c r="F73" s="247"/>
      <c r="G73" s="285"/>
      <c r="H73" s="247"/>
      <c r="I73" s="249"/>
      <c r="J73" s="247"/>
    </row>
    <row r="74" spans="1:11" x14ac:dyDescent="0.3">
      <c r="A74" s="52" t="s">
        <v>527</v>
      </c>
      <c r="B74" s="247"/>
      <c r="C74" s="249"/>
      <c r="D74" s="247"/>
      <c r="E74" s="249"/>
      <c r="F74" s="247"/>
      <c r="G74" s="285"/>
      <c r="H74" s="247"/>
      <c r="I74" s="249"/>
      <c r="J74" s="247"/>
    </row>
    <row r="75" spans="1:11" x14ac:dyDescent="0.3">
      <c r="B75" s="61"/>
      <c r="C75" s="61"/>
      <c r="D75" s="61"/>
      <c r="E75" s="61"/>
      <c r="F75" s="61"/>
      <c r="G75" s="286"/>
      <c r="H75" s="61"/>
      <c r="I75" s="61"/>
      <c r="J75" s="61"/>
    </row>
  </sheetData>
  <mergeCells count="4">
    <mergeCell ref="A4:A5"/>
    <mergeCell ref="B4:D4"/>
    <mergeCell ref="E4:G4"/>
    <mergeCell ref="H4:J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1B10E-5A67-4461-B445-7B0466219220}">
  <sheetPr>
    <tabColor rgb="FFFFFF00"/>
  </sheetPr>
  <dimension ref="A1:H25"/>
  <sheetViews>
    <sheetView workbookViewId="0">
      <selection activeCell="D25" sqref="D25"/>
    </sheetView>
  </sheetViews>
  <sheetFormatPr defaultRowHeight="14.4" x14ac:dyDescent="0.3"/>
  <cols>
    <col min="3" max="3" width="12.6640625" customWidth="1"/>
    <col min="4" max="4" width="56.6640625" customWidth="1"/>
    <col min="5" max="5" width="18.5546875" customWidth="1"/>
    <col min="6" max="6" width="10.6640625" customWidth="1"/>
    <col min="7" max="7" width="9.88671875" bestFit="1" customWidth="1"/>
  </cols>
  <sheetData>
    <row r="1" spans="1:8" x14ac:dyDescent="0.3">
      <c r="B1" s="3" t="s">
        <v>2586</v>
      </c>
    </row>
    <row r="3" spans="1:8" ht="43.2" x14ac:dyDescent="0.3">
      <c r="C3" s="366" t="s">
        <v>2587</v>
      </c>
      <c r="D3" s="367" t="s">
        <v>2588</v>
      </c>
      <c r="E3" s="368" t="s">
        <v>2589</v>
      </c>
      <c r="F3" s="369" t="s">
        <v>2590</v>
      </c>
      <c r="G3" s="368" t="s">
        <v>2591</v>
      </c>
      <c r="H3" s="370" t="s">
        <v>2592</v>
      </c>
    </row>
    <row r="4" spans="1:8" x14ac:dyDescent="0.3">
      <c r="A4" s="24"/>
      <c r="C4" s="371" t="s">
        <v>1392</v>
      </c>
      <c r="D4" s="21" t="s">
        <v>2574</v>
      </c>
      <c r="E4" s="68" t="s">
        <v>2574</v>
      </c>
      <c r="F4" t="s">
        <v>2593</v>
      </c>
      <c r="G4" s="372">
        <v>24.93</v>
      </c>
      <c r="H4" s="373">
        <v>93.28</v>
      </c>
    </row>
    <row r="5" spans="1:8" x14ac:dyDescent="0.3">
      <c r="A5" s="24"/>
      <c r="C5" s="371" t="s">
        <v>422</v>
      </c>
      <c r="D5" s="21" t="s">
        <v>2594</v>
      </c>
      <c r="E5" s="68" t="s">
        <v>2578</v>
      </c>
      <c r="F5" t="s">
        <v>2595</v>
      </c>
      <c r="G5" s="374">
        <v>0.13800000000000001</v>
      </c>
      <c r="H5" s="373">
        <v>73.959999999999994</v>
      </c>
    </row>
    <row r="6" spans="1:8" x14ac:dyDescent="0.3">
      <c r="A6" s="24"/>
      <c r="C6" s="371" t="s">
        <v>434</v>
      </c>
      <c r="D6" s="21" t="s">
        <v>2596</v>
      </c>
      <c r="E6" s="68" t="s">
        <v>2579</v>
      </c>
      <c r="F6" t="s">
        <v>2595</v>
      </c>
      <c r="G6" s="374">
        <v>0.13500000000000001</v>
      </c>
      <c r="H6" s="373">
        <v>72.22</v>
      </c>
    </row>
    <row r="7" spans="1:8" x14ac:dyDescent="0.3">
      <c r="A7" s="24"/>
      <c r="C7" s="371" t="s">
        <v>1023</v>
      </c>
      <c r="D7" s="21" t="s">
        <v>2577</v>
      </c>
      <c r="E7" s="375" t="s">
        <v>2577</v>
      </c>
      <c r="F7" t="s">
        <v>2597</v>
      </c>
      <c r="G7" s="374">
        <v>0.48499999999999999</v>
      </c>
      <c r="H7" s="376">
        <v>52.07</v>
      </c>
    </row>
    <row r="8" spans="1:8" x14ac:dyDescent="0.3">
      <c r="A8" s="24"/>
      <c r="C8" s="371" t="s">
        <v>1027</v>
      </c>
      <c r="D8" s="21" t="s">
        <v>2575</v>
      </c>
      <c r="E8" s="68" t="s">
        <v>2575</v>
      </c>
      <c r="F8" t="s">
        <v>2593</v>
      </c>
      <c r="G8" s="372">
        <v>14.21</v>
      </c>
      <c r="H8" s="373">
        <v>97.72</v>
      </c>
    </row>
    <row r="9" spans="1:8" x14ac:dyDescent="0.3">
      <c r="A9" s="24"/>
      <c r="C9" s="371" t="s">
        <v>1024</v>
      </c>
      <c r="D9" s="21" t="s">
        <v>2598</v>
      </c>
      <c r="H9" s="377"/>
    </row>
    <row r="10" spans="1:8" x14ac:dyDescent="0.3">
      <c r="A10" s="24"/>
      <c r="C10" s="371" t="s">
        <v>429</v>
      </c>
      <c r="D10" s="21" t="s">
        <v>2576</v>
      </c>
      <c r="E10" s="68" t="s">
        <v>2576</v>
      </c>
      <c r="F10" t="s">
        <v>2597</v>
      </c>
      <c r="G10" s="374">
        <v>1.026</v>
      </c>
      <c r="H10" s="373">
        <v>53.06</v>
      </c>
    </row>
    <row r="11" spans="1:8" x14ac:dyDescent="0.3">
      <c r="A11" s="24"/>
      <c r="C11" s="371" t="s">
        <v>1029</v>
      </c>
      <c r="D11" s="21" t="s">
        <v>2599</v>
      </c>
      <c r="E11" s="68" t="s">
        <v>2582</v>
      </c>
      <c r="F11" t="s">
        <v>2595</v>
      </c>
      <c r="G11" s="374">
        <v>0.12</v>
      </c>
      <c r="H11" s="373">
        <v>81.55</v>
      </c>
    </row>
    <row r="12" spans="1:8" x14ac:dyDescent="0.3">
      <c r="A12" s="24"/>
      <c r="C12" s="371" t="s">
        <v>1398</v>
      </c>
      <c r="D12" s="21" t="s">
        <v>2600</v>
      </c>
      <c r="E12" s="68" t="s">
        <v>2576</v>
      </c>
      <c r="F12" t="s">
        <v>2597</v>
      </c>
      <c r="G12" s="374">
        <v>1.026</v>
      </c>
      <c r="H12" s="373">
        <v>53.06</v>
      </c>
    </row>
    <row r="13" spans="1:8" x14ac:dyDescent="0.3">
      <c r="A13" s="24"/>
      <c r="C13" s="371" t="s">
        <v>1393</v>
      </c>
      <c r="D13" s="21" t="s">
        <v>2601</v>
      </c>
      <c r="E13" s="68" t="s">
        <v>2580</v>
      </c>
      <c r="F13" t="s">
        <v>2595</v>
      </c>
      <c r="G13" s="374">
        <v>0.14000000000000001</v>
      </c>
      <c r="H13" s="373">
        <v>72.930000000000007</v>
      </c>
    </row>
    <row r="14" spans="1:8" x14ac:dyDescent="0.3">
      <c r="A14" s="24"/>
      <c r="C14" s="371" t="s">
        <v>432</v>
      </c>
      <c r="D14" s="21" t="s">
        <v>2602</v>
      </c>
      <c r="E14" s="68" t="s">
        <v>2573</v>
      </c>
      <c r="F14" t="s">
        <v>2593</v>
      </c>
      <c r="G14" s="372">
        <v>17.25</v>
      </c>
      <c r="H14" s="373">
        <v>97.17</v>
      </c>
    </row>
    <row r="15" spans="1:8" x14ac:dyDescent="0.3">
      <c r="A15" s="24"/>
      <c r="C15" s="371" t="s">
        <v>1019</v>
      </c>
      <c r="D15" s="21" t="s">
        <v>1015</v>
      </c>
      <c r="H15" s="377"/>
    </row>
    <row r="16" spans="1:8" ht="57.6" x14ac:dyDescent="0.3">
      <c r="A16" s="24"/>
      <c r="C16" s="371" t="s">
        <v>424</v>
      </c>
      <c r="D16" s="21" t="s">
        <v>2603</v>
      </c>
      <c r="H16" s="377"/>
    </row>
    <row r="17" spans="1:8" ht="28.8" x14ac:dyDescent="0.3">
      <c r="A17" s="24"/>
      <c r="C17" s="371" t="s">
        <v>435</v>
      </c>
      <c r="D17" s="21" t="s">
        <v>2604</v>
      </c>
      <c r="E17" s="68" t="s">
        <v>2572</v>
      </c>
      <c r="F17" t="s">
        <v>2593</v>
      </c>
      <c r="G17" s="372">
        <v>19.73</v>
      </c>
      <c r="H17" s="373">
        <v>95.52</v>
      </c>
    </row>
    <row r="18" spans="1:8" ht="28.8" x14ac:dyDescent="0.3">
      <c r="A18" s="24"/>
      <c r="C18" s="371" t="s">
        <v>1391</v>
      </c>
      <c r="D18" s="21" t="s">
        <v>2605</v>
      </c>
      <c r="E18" s="68" t="s">
        <v>2581</v>
      </c>
      <c r="F18" t="s">
        <v>2593</v>
      </c>
      <c r="G18" s="372">
        <v>17.48</v>
      </c>
      <c r="H18" s="373">
        <v>93.8</v>
      </c>
    </row>
    <row r="19" spans="1:8" x14ac:dyDescent="0.3">
      <c r="A19" s="24"/>
      <c r="C19" s="371" t="s">
        <v>427</v>
      </c>
      <c r="D19" s="21" t="s">
        <v>34</v>
      </c>
      <c r="H19" s="377"/>
    </row>
    <row r="20" spans="1:8" ht="43.2" x14ac:dyDescent="0.3">
      <c r="A20" s="24"/>
      <c r="C20" s="378" t="s">
        <v>515</v>
      </c>
      <c r="D20" s="379" t="s">
        <v>2606</v>
      </c>
      <c r="E20" s="380" t="s">
        <v>2607</v>
      </c>
      <c r="F20" s="352" t="s">
        <v>2595</v>
      </c>
      <c r="G20" s="381">
        <v>0.125</v>
      </c>
      <c r="H20" s="382">
        <v>68.02</v>
      </c>
    </row>
    <row r="21" spans="1:8" x14ac:dyDescent="0.3">
      <c r="A21" s="24"/>
    </row>
    <row r="22" spans="1:8" x14ac:dyDescent="0.3">
      <c r="A22" s="24"/>
      <c r="C22" s="24" t="s">
        <v>2608</v>
      </c>
      <c r="D22" t="s">
        <v>2609</v>
      </c>
    </row>
    <row r="23" spans="1:8" x14ac:dyDescent="0.3">
      <c r="A23" s="24"/>
      <c r="D23" t="s">
        <v>2610</v>
      </c>
    </row>
    <row r="24" spans="1:8" x14ac:dyDescent="0.3">
      <c r="D24" s="383" t="s">
        <v>2571</v>
      </c>
    </row>
    <row r="25" spans="1:8" x14ac:dyDescent="0.3">
      <c r="D25" s="384" t="s">
        <v>2611</v>
      </c>
    </row>
  </sheetData>
  <hyperlinks>
    <hyperlink ref="D24" r:id="rId1" xr:uid="{74288648-D56D-4B9F-B09C-00086E085382}"/>
    <hyperlink ref="D25" r:id="rId2" xr:uid="{92681B9D-8CDB-49C5-94B5-07B0B76232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7"/>
  <sheetViews>
    <sheetView topLeftCell="A110" workbookViewId="0">
      <selection activeCell="A117" sqref="A117"/>
    </sheetView>
  </sheetViews>
  <sheetFormatPr defaultRowHeight="14.4" x14ac:dyDescent="0.3"/>
  <cols>
    <col min="15" max="15" width="39" bestFit="1" customWidth="1"/>
    <col min="16" max="16" width="9.109375" bestFit="1" customWidth="1"/>
    <col min="17" max="17" width="24.88671875" bestFit="1" customWidth="1"/>
    <col min="18" max="18" width="11" bestFit="1" customWidth="1"/>
    <col min="19" max="19" width="18.33203125" bestFit="1" customWidth="1"/>
    <col min="20" max="20" width="18.33203125" customWidth="1"/>
    <col min="21" max="21" width="19.6640625" customWidth="1"/>
    <col min="22" max="22" width="15.109375" customWidth="1"/>
    <col min="23" max="23" width="15.6640625" customWidth="1"/>
  </cols>
  <sheetData>
    <row r="1" spans="1:23" ht="15.6" x14ac:dyDescent="0.3">
      <c r="A1" s="349" t="s">
        <v>2512</v>
      </c>
      <c r="B1" s="350"/>
      <c r="C1" s="350"/>
      <c r="D1" s="350"/>
    </row>
    <row r="2" spans="1:23" x14ac:dyDescent="0.3">
      <c r="A2" s="3" t="s">
        <v>522</v>
      </c>
    </row>
    <row r="4" spans="1:23" ht="43.2" x14ac:dyDescent="0.3">
      <c r="S4" s="2" t="s">
        <v>529</v>
      </c>
      <c r="T4" s="2" t="s">
        <v>2096</v>
      </c>
      <c r="U4" s="127" t="s">
        <v>446</v>
      </c>
      <c r="V4" s="127" t="s">
        <v>447</v>
      </c>
      <c r="W4" s="127" t="s">
        <v>448</v>
      </c>
    </row>
    <row r="5" spans="1:23" x14ac:dyDescent="0.3">
      <c r="S5">
        <v>332070</v>
      </c>
      <c r="T5" t="str">
        <f>VLOOKUP(S5,'Table 2.5c'!$B$5:$J$197,4,FALSE)</f>
        <v>King Cove</v>
      </c>
      <c r="U5">
        <f>VLOOKUP($S5,'Table 2.5c'!$B$5:$J$197,7,FALSE)</f>
        <v>0</v>
      </c>
      <c r="V5">
        <f>VLOOKUP(S5,'Table 2.5c'!$B$5:$J$197,8,FALSE)</f>
        <v>0</v>
      </c>
      <c r="W5">
        <f>VLOOKUP(S5,'Table 2.5c'!$B$5:$J$197,9,FALSE)</f>
        <v>0</v>
      </c>
    </row>
    <row r="6" spans="1:23" x14ac:dyDescent="0.3">
      <c r="S6">
        <v>332170</v>
      </c>
      <c r="T6" t="str">
        <f>VLOOKUP(S6,'Table 2.5c'!$B$5:$J$197,4,FALSE)</f>
        <v>Larsen Bay</v>
      </c>
      <c r="U6">
        <f>VLOOKUP($S6,'Table 2.5c'!$B$5:$J$197,7,FALSE)</f>
        <v>0</v>
      </c>
      <c r="V6">
        <f>VLOOKUP(S6,'Table 2.5c'!$B$5:$J$197,8,FALSE)</f>
        <v>0</v>
      </c>
      <c r="W6">
        <f>VLOOKUP(S6,'Table 2.5c'!$B$5:$J$197,9,FALSE)</f>
        <v>0</v>
      </c>
    </row>
    <row r="7" spans="1:23" x14ac:dyDescent="0.3">
      <c r="S7">
        <v>332470</v>
      </c>
      <c r="T7" t="str">
        <f>VLOOKUP(S7,'Table 2.5c'!$B$5:$J$197,4,FALSE)</f>
        <v>Perryville</v>
      </c>
      <c r="U7">
        <f>VLOOKUP($S7,'Table 2.5c'!$B$5:$J$197,7,FALSE)</f>
        <v>0</v>
      </c>
      <c r="V7">
        <f>VLOOKUP(S7,'Table 2.5c'!$B$5:$J$197,8,FALSE)</f>
        <v>0</v>
      </c>
      <c r="W7">
        <f>VLOOKUP(S7,'Table 2.5c'!$B$5:$J$197,9,FALSE)</f>
        <v>0</v>
      </c>
    </row>
    <row r="8" spans="1:23" x14ac:dyDescent="0.3">
      <c r="S8">
        <v>332570</v>
      </c>
      <c r="T8" t="str">
        <f>VLOOKUP(S8,'Table 2.5c'!$B$5:$J$197,4,FALSE)</f>
        <v>Stevens Village</v>
      </c>
      <c r="U8">
        <f>VLOOKUP($S8,'Table 2.5c'!$B$5:$J$197,7,FALSE)</f>
        <v>0</v>
      </c>
      <c r="V8">
        <f>VLOOKUP(S8,'Table 2.5c'!$B$5:$J$197,8,FALSE)</f>
        <v>0</v>
      </c>
      <c r="W8">
        <f>VLOOKUP(S8,'Table 2.5c'!$B$5:$J$197,9,FALSE)</f>
        <v>0</v>
      </c>
    </row>
    <row r="9" spans="1:23" x14ac:dyDescent="0.3">
      <c r="S9">
        <v>332710</v>
      </c>
      <c r="T9" t="str">
        <f>VLOOKUP(S9,'Table 2.5c'!$B$5:$J$197,4,FALSE)</f>
        <v>Tuluksak</v>
      </c>
      <c r="U9">
        <f>VLOOKUP($S9,'Table 2.5c'!$B$5:$J$197,7,FALSE)</f>
        <v>0</v>
      </c>
      <c r="V9">
        <f>VLOOKUP(S9,'Table 2.5c'!$B$5:$J$197,8,FALSE)</f>
        <v>0</v>
      </c>
      <c r="W9">
        <f>VLOOKUP(S9,'Table 2.5c'!$B$5:$J$197,9,FALSE)</f>
        <v>0</v>
      </c>
    </row>
    <row r="10" spans="1:23" x14ac:dyDescent="0.3">
      <c r="S10">
        <v>332190</v>
      </c>
      <c r="T10" t="str">
        <f>VLOOKUP(S10,'Table 2.5c'!$B$5:$J$197,4,FALSE)</f>
        <v>Lime Village</v>
      </c>
      <c r="U10">
        <f>VLOOKUP($S10,'Table 2.5c'!$B$5:$J$197,7,FALSE)</f>
        <v>1.77</v>
      </c>
      <c r="V10">
        <f>VLOOKUP(S10,'Table 2.5c'!$B$5:$J$197,8,FALSE)</f>
        <v>0.754</v>
      </c>
      <c r="W10">
        <f>VLOOKUP(S10,'Table 2.5c'!$B$5:$J$197,9,FALSE)</f>
        <v>1.016</v>
      </c>
    </row>
    <row r="11" spans="1:23" x14ac:dyDescent="0.3">
      <c r="S11">
        <v>331005</v>
      </c>
      <c r="T11" t="str">
        <f>VLOOKUP(S11,'Table 2.5c'!$B$5:$J$197,4,FALSE)</f>
        <v>Adak</v>
      </c>
      <c r="U11">
        <f>VLOOKUP($S11,'Table 2.5c'!$B$5:$J$197,7,FALSE)</f>
        <v>1.2689272727272729</v>
      </c>
      <c r="V11">
        <f>VLOOKUP(S11,'Table 2.5c'!$B$5:$J$197,8,FALSE)</f>
        <v>0.75659090909090909</v>
      </c>
      <c r="W11">
        <f>VLOOKUP(S11,'Table 2.5c'!$B$5:$J$197,9,FALSE)</f>
        <v>0.51233636363636381</v>
      </c>
    </row>
    <row r="12" spans="1:23" x14ac:dyDescent="0.3">
      <c r="S12">
        <v>331810</v>
      </c>
      <c r="T12" t="str">
        <f>VLOOKUP(S12,'Table 2.5c'!$B$5:$J$197,4,FALSE)</f>
        <v>Birch Creek</v>
      </c>
      <c r="U12">
        <f>VLOOKUP($S12,'Table 2.5c'!$B$5:$J$197,7,FALSE)</f>
        <v>1.1500000000000001</v>
      </c>
      <c r="V12">
        <f>VLOOKUP(S12,'Table 2.5c'!$B$5:$J$197,8,FALSE)</f>
        <v>0.75685000000000024</v>
      </c>
      <c r="W12">
        <f>VLOOKUP(S12,'Table 2.5c'!$B$5:$J$197,9,FALSE)</f>
        <v>0.39314999999999994</v>
      </c>
    </row>
    <row r="13" spans="1:23" x14ac:dyDescent="0.3">
      <c r="S13">
        <v>332250</v>
      </c>
      <c r="T13" t="str">
        <f>VLOOKUP(S13,'Table 2.5c'!$B$5:$J$197,4,FALSE)</f>
        <v>Red Devil</v>
      </c>
      <c r="U13">
        <f>VLOOKUP($S13,'Table 2.5c'!$B$5:$J$197,7,FALSE)</f>
        <v>1.1127083333333336</v>
      </c>
      <c r="V13">
        <f>VLOOKUP(S13,'Table 2.5c'!$B$5:$J$197,8,FALSE)</f>
        <v>0.75685000000000024</v>
      </c>
      <c r="W13">
        <f>VLOOKUP(S13,'Table 2.5c'!$B$5:$J$197,9,FALSE)</f>
        <v>0.35585833333333339</v>
      </c>
    </row>
    <row r="14" spans="1:23" x14ac:dyDescent="0.3">
      <c r="S14">
        <v>332270</v>
      </c>
      <c r="T14" t="str">
        <f>VLOOKUP(S14,'Table 2.5c'!$B$5:$J$197,4,FALSE)</f>
        <v>Stony River</v>
      </c>
      <c r="U14">
        <f>VLOOKUP($S14,'Table 2.5c'!$B$5:$J$197,7,FALSE)</f>
        <v>1.1127</v>
      </c>
      <c r="V14">
        <f>VLOOKUP(S14,'Table 2.5c'!$B$5:$J$197,8,FALSE)</f>
        <v>0.75685000000000002</v>
      </c>
      <c r="W14">
        <f>VLOOKUP(S14,'Table 2.5c'!$B$5:$J$197,9,FALSE)</f>
        <v>0.35585000000000006</v>
      </c>
    </row>
    <row r="15" spans="1:23" x14ac:dyDescent="0.3">
      <c r="S15">
        <v>332260</v>
      </c>
      <c r="T15" t="str">
        <f>VLOOKUP(S15,'Table 2.5c'!$B$5:$J$197,4,FALSE)</f>
        <v>Sleetmute</v>
      </c>
      <c r="U15">
        <f>VLOOKUP($S15,'Table 2.5c'!$B$5:$J$197,7,FALSE)</f>
        <v>1.1126750000000003</v>
      </c>
      <c r="V15">
        <f>VLOOKUP(S15,'Table 2.5c'!$B$5:$J$197,8,FALSE)</f>
        <v>0.75685000000000024</v>
      </c>
      <c r="W15">
        <f>VLOOKUP(S15,'Table 2.5c'!$B$5:$J$197,9,FALSE)</f>
        <v>0.35582500000000006</v>
      </c>
    </row>
    <row r="16" spans="1:23" x14ac:dyDescent="0.3">
      <c r="S16">
        <v>332240</v>
      </c>
      <c r="T16" t="str">
        <f>VLOOKUP(S16,'Table 2.5c'!$B$5:$J$197,4,FALSE)</f>
        <v>Crooked Creek</v>
      </c>
      <c r="U16">
        <f>VLOOKUP($S16,'Table 2.5c'!$B$5:$J$197,7,FALSE)</f>
        <v>1.1126666666666669</v>
      </c>
      <c r="V16">
        <f>VLOOKUP(S16,'Table 2.5c'!$B$5:$J$197,8,FALSE)</f>
        <v>0.75685000000000024</v>
      </c>
      <c r="W16">
        <f>VLOOKUP(S16,'Table 2.5c'!$B$5:$J$197,9,FALSE)</f>
        <v>0.35581666666666667</v>
      </c>
    </row>
    <row r="17" spans="19:23" x14ac:dyDescent="0.3">
      <c r="S17">
        <v>332230</v>
      </c>
      <c r="T17" t="str">
        <f>VLOOKUP(S17,'Table 2.5c'!$B$5:$J$197,4,FALSE)</f>
        <v>Chuathbaluk</v>
      </c>
      <c r="U17">
        <f>VLOOKUP($S17,'Table 2.5c'!$B$5:$J$197,7,FALSE)</f>
        <v>1.112616666666667</v>
      </c>
      <c r="V17">
        <f>VLOOKUP(S17,'Table 2.5c'!$B$5:$J$197,8,FALSE)</f>
        <v>0.75685000000000024</v>
      </c>
      <c r="W17">
        <f>VLOOKUP(S17,'Table 2.5c'!$B$5:$J$197,9,FALSE)</f>
        <v>0.35576666666666673</v>
      </c>
    </row>
    <row r="18" spans="19:23" x14ac:dyDescent="0.3">
      <c r="S18">
        <v>332580</v>
      </c>
      <c r="T18" t="str">
        <f>VLOOKUP(S18,'Table 2.5c'!$B$5:$J$197,4,FALSE)</f>
        <v>Takotna</v>
      </c>
      <c r="U18">
        <f>VLOOKUP($S18,'Table 2.5c'!$B$5:$J$197,7,FALSE)</f>
        <v>1.0686666666666669</v>
      </c>
      <c r="V18">
        <f>VLOOKUP(S18,'Table 2.5c'!$B$5:$J$197,8,FALSE)</f>
        <v>0.4531333333333335</v>
      </c>
      <c r="W18">
        <f>VLOOKUP(S18,'Table 2.5c'!$B$5:$J$197,9,FALSE)</f>
        <v>0.61553333333333338</v>
      </c>
    </row>
    <row r="19" spans="19:23" x14ac:dyDescent="0.3">
      <c r="S19">
        <v>332200</v>
      </c>
      <c r="T19" t="str">
        <f>VLOOKUP(S19,'Table 2.5c'!$B$5:$J$197,4,FALSE)</f>
        <v>Manley Hot Springs</v>
      </c>
      <c r="U19">
        <f>VLOOKUP($S19,'Table 2.5c'!$B$5:$J$197,7,FALSE)</f>
        <v>1.0214166666666669</v>
      </c>
      <c r="V19">
        <f>VLOOKUP(S19,'Table 2.5c'!$B$5:$J$197,8,FALSE)</f>
        <v>0.73551666666666682</v>
      </c>
      <c r="W19">
        <f>VLOOKUP(S19,'Table 2.5c'!$B$5:$J$197,9,FALSE)</f>
        <v>0.28589999999999999</v>
      </c>
    </row>
    <row r="20" spans="19:23" x14ac:dyDescent="0.3">
      <c r="S20">
        <v>331770</v>
      </c>
      <c r="T20" t="str">
        <f>VLOOKUP(S20,'Table 2.5c'!$B$5:$J$197,4,FALSE)</f>
        <v>Arctic Village</v>
      </c>
      <c r="U20">
        <f>VLOOKUP($S20,'Table 2.5c'!$B$5:$J$197,7,FALSE)</f>
        <v>1</v>
      </c>
      <c r="V20">
        <f>VLOOKUP(S20,'Table 2.5c'!$B$5:$J$197,8,FALSE)</f>
        <v>0.72841111111111112</v>
      </c>
      <c r="W20">
        <f>VLOOKUP(S20,'Table 2.5c'!$B$5:$J$197,9,FALSE)</f>
        <v>0.27158888888888888</v>
      </c>
    </row>
    <row r="21" spans="19:23" x14ac:dyDescent="0.3">
      <c r="S21">
        <v>332550</v>
      </c>
      <c r="T21" t="str">
        <f>VLOOKUP(S21,'Table 2.5c'!$B$5:$J$197,4,FALSE)</f>
        <v>Saint George</v>
      </c>
      <c r="U21">
        <f>VLOOKUP($S21,'Table 2.5c'!$B$5:$J$197,7,FALSE)</f>
        <v>1</v>
      </c>
      <c r="V21">
        <f>VLOOKUP(S21,'Table 2.5c'!$B$5:$J$197,8,FALSE)</f>
        <v>0.73033999999999999</v>
      </c>
      <c r="W21">
        <f>VLOOKUP(S21,'Table 2.5c'!$B$5:$J$197,9,FALSE)</f>
        <v>0.26966000000000001</v>
      </c>
    </row>
    <row r="22" spans="19:23" x14ac:dyDescent="0.3">
      <c r="S22">
        <v>331840</v>
      </c>
      <c r="T22" t="str">
        <f>VLOOKUP(S22,'Table 2.5c'!$B$5:$J$197,4,FALSE)</f>
        <v>Chalkyitsik</v>
      </c>
      <c r="U22">
        <f>VLOOKUP($S22,'Table 2.5c'!$B$5:$J$197,7,FALSE)</f>
        <v>0.95</v>
      </c>
      <c r="V22">
        <f>VLOOKUP(S22,'Table 2.5c'!$B$5:$J$197,8,FALSE)</f>
        <v>0.50249999999999995</v>
      </c>
      <c r="W22">
        <f>VLOOKUP(S22,'Table 2.5c'!$B$5:$J$197,9,FALSE)</f>
        <v>0.44750000000000001</v>
      </c>
    </row>
    <row r="23" spans="19:23" x14ac:dyDescent="0.3">
      <c r="S23">
        <v>332140</v>
      </c>
      <c r="T23" t="str">
        <f>VLOOKUP(S23,'Table 2.5c'!$B$5:$J$197,4,FALSE)</f>
        <v>Koyukuk</v>
      </c>
      <c r="U23">
        <f>VLOOKUP($S23,'Table 2.5c'!$B$5:$J$197,7,FALSE)</f>
        <v>0.95</v>
      </c>
      <c r="V23">
        <f>VLOOKUP(S23,'Table 2.5c'!$B$5:$J$197,8,FALSE)</f>
        <v>0.34384999999999999</v>
      </c>
      <c r="W23">
        <f>VLOOKUP(S23,'Table 2.5c'!$B$5:$J$197,9,FALSE)</f>
        <v>0.60614999999999997</v>
      </c>
    </row>
    <row r="24" spans="19:23" x14ac:dyDescent="0.3">
      <c r="S24">
        <v>331040</v>
      </c>
      <c r="T24" t="str">
        <f>VLOOKUP(S24,'Table 2.5c'!$B$5:$J$197,4,FALSE)</f>
        <v>Akutan</v>
      </c>
      <c r="U24">
        <f>VLOOKUP($S24,'Table 2.5c'!$B$5:$J$197,7,FALSE)</f>
        <v>0.94999999999999984</v>
      </c>
      <c r="V24">
        <f>VLOOKUP(S24,'Table 2.5c'!$B$5:$J$197,8,FALSE)</f>
        <v>0.74669999999999981</v>
      </c>
      <c r="W24">
        <f>VLOOKUP(S24,'Table 2.5c'!$B$5:$J$197,9,FALSE)</f>
        <v>0.20330000000000001</v>
      </c>
    </row>
    <row r="25" spans="19:23" x14ac:dyDescent="0.3">
      <c r="S25">
        <v>331910</v>
      </c>
      <c r="T25" t="str">
        <f>VLOOKUP(S25,'Table 2.5c'!$B$5:$J$197,4,FALSE)</f>
        <v>Clark's Point</v>
      </c>
      <c r="U25">
        <f>VLOOKUP($S25,'Table 2.5c'!$B$5:$J$197,7,FALSE)</f>
        <v>0.92499999999999982</v>
      </c>
      <c r="V25">
        <f>VLOOKUP(S25,'Table 2.5c'!$B$5:$J$197,8,FALSE)</f>
        <v>0.42519999999999986</v>
      </c>
      <c r="W25">
        <f>VLOOKUP(S25,'Table 2.5c'!$B$5:$J$197,9,FALSE)</f>
        <v>0.49979999999999997</v>
      </c>
    </row>
    <row r="26" spans="19:23" x14ac:dyDescent="0.3">
      <c r="S26">
        <v>332610</v>
      </c>
      <c r="T26" t="str">
        <f>VLOOKUP(S26,'Table 2.5c'!$B$5:$J$197,4,FALSE)</f>
        <v>Tatitlek</v>
      </c>
      <c r="U26">
        <f>VLOOKUP($S26,'Table 2.5c'!$B$5:$J$197,7,FALSE)</f>
        <v>0.92</v>
      </c>
      <c r="V26">
        <f>VLOOKUP(S26,'Table 2.5c'!$B$5:$J$197,8,FALSE)</f>
        <v>0.50744166666666679</v>
      </c>
      <c r="W26">
        <f>VLOOKUP(S26,'Table 2.5c'!$B$5:$J$197,9,FALSE)</f>
        <v>0.4125583333333333</v>
      </c>
    </row>
    <row r="27" spans="19:23" x14ac:dyDescent="0.3">
      <c r="S27">
        <v>332040</v>
      </c>
      <c r="T27" t="str">
        <f>VLOOKUP(S27,'Table 2.5c'!$B$5:$J$197,4,FALSE)</f>
        <v>Igiugig</v>
      </c>
      <c r="U27">
        <f>VLOOKUP($S27,'Table 2.5c'!$B$5:$J$197,7,FALSE)</f>
        <v>0.91733333333333367</v>
      </c>
      <c r="V27">
        <f>VLOOKUP(S27,'Table 2.5c'!$B$5:$J$197,8,FALSE)</f>
        <v>0.67338333333333367</v>
      </c>
      <c r="W27">
        <f>VLOOKUP(S27,'Table 2.5c'!$B$5:$J$197,9,FALSE)</f>
        <v>0.24394999999999997</v>
      </c>
    </row>
    <row r="28" spans="19:23" x14ac:dyDescent="0.3">
      <c r="S28">
        <v>331500</v>
      </c>
      <c r="T28" t="str">
        <f>VLOOKUP(S28,'Table 2.5c'!$B$5:$J$197,4,FALSE)</f>
        <v>Noatak</v>
      </c>
      <c r="U28">
        <f>VLOOKUP($S28,'Table 2.5c'!$B$5:$J$197,7,FALSE)</f>
        <v>0.90516666666666656</v>
      </c>
      <c r="V28">
        <f>VLOOKUP(S28,'Table 2.5c'!$B$5:$J$197,8,FALSE)</f>
        <v>0.62732499999999991</v>
      </c>
      <c r="W28">
        <f>VLOOKUP(S28,'Table 2.5c'!$B$5:$J$197,9,FALSE)</f>
        <v>0.27784166666666671</v>
      </c>
    </row>
    <row r="29" spans="19:23" x14ac:dyDescent="0.3">
      <c r="S29">
        <v>331790</v>
      </c>
      <c r="T29" t="str">
        <f>VLOOKUP(S29,'Table 2.5c'!$B$5:$J$197,4,FALSE)</f>
        <v>Beaver</v>
      </c>
      <c r="U29">
        <f>VLOOKUP($S29,'Table 2.5c'!$B$5:$J$197,7,FALSE)</f>
        <v>0.90000000000000024</v>
      </c>
      <c r="V29">
        <f>VLOOKUP(S29,'Table 2.5c'!$B$5:$J$197,8,FALSE)</f>
        <v>0.56394166666666701</v>
      </c>
      <c r="W29">
        <f>VLOOKUP(S29,'Table 2.5c'!$B$5:$J$197,9,FALSE)</f>
        <v>0.33605833333333329</v>
      </c>
    </row>
    <row r="30" spans="19:23" x14ac:dyDescent="0.3">
      <c r="S30">
        <v>332100</v>
      </c>
      <c r="T30" t="str">
        <f>VLOOKUP(S30,'Table 2.5c'!$B$5:$J$197,4,FALSE)</f>
        <v>Kokhanok</v>
      </c>
      <c r="U30">
        <f>VLOOKUP($S30,'Table 2.5c'!$B$5:$J$197,7,FALSE)</f>
        <v>0.90000000000000024</v>
      </c>
      <c r="V30">
        <f>VLOOKUP(S30,'Table 2.5c'!$B$5:$J$197,8,FALSE)</f>
        <v>0.49023333333333347</v>
      </c>
      <c r="W30">
        <f>VLOOKUP(S30,'Table 2.5c'!$B$5:$J$197,9,FALSE)</f>
        <v>0.40976666666666678</v>
      </c>
    </row>
    <row r="31" spans="19:23" x14ac:dyDescent="0.3">
      <c r="S31">
        <v>332330</v>
      </c>
      <c r="T31" t="str">
        <f>VLOOKUP(S31,'Table 2.5c'!$B$5:$J$197,4,FALSE)</f>
        <v>Nikolai</v>
      </c>
      <c r="U31">
        <f>VLOOKUP($S31,'Table 2.5c'!$B$5:$J$197,7,FALSE)</f>
        <v>0.90000000000000013</v>
      </c>
      <c r="V31">
        <f>VLOOKUP(S31,'Table 2.5c'!$B$5:$J$197,8,FALSE)</f>
        <v>0.48257777777777777</v>
      </c>
      <c r="W31">
        <f>VLOOKUP(S31,'Table 2.5c'!$B$5:$J$197,9,FALSE)</f>
        <v>0.41742222222222236</v>
      </c>
    </row>
    <row r="32" spans="19:23" x14ac:dyDescent="0.3">
      <c r="S32">
        <v>332880</v>
      </c>
      <c r="T32" t="str">
        <f>VLOOKUP(S32,'Table 2.5c'!$B$5:$J$197,4,FALSE)</f>
        <v>Venetie</v>
      </c>
      <c r="U32">
        <f>VLOOKUP($S32,'Table 2.5c'!$B$5:$J$197,7,FALSE)</f>
        <v>0.9</v>
      </c>
      <c r="V32">
        <f>VLOOKUP(S32,'Table 2.5c'!$B$5:$J$197,8,FALSE)</f>
        <v>0.50470000000000004</v>
      </c>
      <c r="W32">
        <f>VLOOKUP(S32,'Table 2.5c'!$B$5:$J$197,9,FALSE)</f>
        <v>0.39529999999999998</v>
      </c>
    </row>
    <row r="33" spans="1:23" x14ac:dyDescent="0.3">
      <c r="S33">
        <v>331050</v>
      </c>
      <c r="T33" t="str">
        <f>VLOOKUP(S33,'Table 2.5c'!$B$5:$J$197,4,FALSE)</f>
        <v>Allakaket</v>
      </c>
      <c r="U33">
        <f>VLOOKUP($S33,'Table 2.5c'!$B$5:$J$197,7,FALSE)</f>
        <v>0.88170833333333321</v>
      </c>
      <c r="V33">
        <f>VLOOKUP(S33,'Table 2.5c'!$B$5:$J$197,8,FALSE)</f>
        <v>0.51549999999999985</v>
      </c>
      <c r="W33">
        <f>VLOOKUP(S33,'Table 2.5c'!$B$5:$J$197,9,FALSE)</f>
        <v>0.36620833333333341</v>
      </c>
    </row>
    <row r="34" spans="1:23" x14ac:dyDescent="0.3">
      <c r="S34">
        <v>331850</v>
      </c>
      <c r="T34" t="str">
        <f>VLOOKUP(S34,'Table 2.5c'!$B$5:$J$197,4,FALSE)</f>
        <v>Chenega Bay</v>
      </c>
      <c r="U34">
        <f>VLOOKUP($S34,'Table 2.5c'!$B$5:$J$197,7,FALSE)</f>
        <v>0.87833333333333352</v>
      </c>
      <c r="V34">
        <f>VLOOKUP(S34,'Table 2.5c'!$B$5:$J$197,8,FALSE)</f>
        <v>0.30362500000000037</v>
      </c>
      <c r="W34">
        <f>VLOOKUP(S34,'Table 2.5c'!$B$5:$J$197,9,FALSE)</f>
        <v>0.57470833333333315</v>
      </c>
    </row>
    <row r="35" spans="1:23" x14ac:dyDescent="0.3">
      <c r="S35">
        <v>332180</v>
      </c>
      <c r="T35" t="str">
        <f>VLOOKUP(S35,'Table 2.5c'!$B$5:$J$197,4,FALSE)</f>
        <v>Levelock</v>
      </c>
      <c r="U35">
        <f>VLOOKUP($S35,'Table 2.5c'!$B$5:$J$197,7,FALSE)</f>
        <v>0.84999999999999976</v>
      </c>
      <c r="V35">
        <f>VLOOKUP(S35,'Table 2.5c'!$B$5:$J$197,8,FALSE)</f>
        <v>0.47136666666666638</v>
      </c>
      <c r="W35">
        <f>VLOOKUP(S35,'Table 2.5c'!$B$5:$J$197,9,FALSE)</f>
        <v>0.37863333333333338</v>
      </c>
    </row>
    <row r="36" spans="1:23" x14ac:dyDescent="0.3">
      <c r="S36">
        <v>332320</v>
      </c>
      <c r="T36" t="str">
        <f>VLOOKUP(S36,'Table 2.5c'!$B$5:$J$197,4,FALSE)</f>
        <v>Nelson Lagoon</v>
      </c>
      <c r="U36">
        <f>VLOOKUP($S36,'Table 2.5c'!$B$5:$J$197,7,FALSE)</f>
        <v>0.84</v>
      </c>
      <c r="V36">
        <f>VLOOKUP(S36,'Table 2.5c'!$B$5:$J$197,8,FALSE)</f>
        <v>0.42845000000000005</v>
      </c>
      <c r="W36">
        <f>VLOOKUP(S36,'Table 2.5c'!$B$5:$J$197,9,FALSE)</f>
        <v>0.41154999999999992</v>
      </c>
    </row>
    <row r="37" spans="1:23" x14ac:dyDescent="0.3">
      <c r="S37">
        <v>332450</v>
      </c>
      <c r="T37" t="str">
        <f>VLOOKUP(S37,'Table 2.5c'!$B$5:$J$197,4,FALSE)</f>
        <v>Pedro Bay</v>
      </c>
      <c r="U37">
        <f>VLOOKUP($S37,'Table 2.5c'!$B$5:$J$197,7,FALSE)</f>
        <v>0.82000000000000017</v>
      </c>
      <c r="V37">
        <f>VLOOKUP(S37,'Table 2.5c'!$B$5:$J$197,8,FALSE)</f>
        <v>0.29530000000000012</v>
      </c>
      <c r="W37">
        <f>VLOOKUP(S37,'Table 2.5c'!$B$5:$J$197,9,FALSE)</f>
        <v>0.52470000000000006</v>
      </c>
    </row>
    <row r="38" spans="1:23" x14ac:dyDescent="0.3">
      <c r="S38">
        <v>332520</v>
      </c>
      <c r="T38" t="str">
        <f>VLOOKUP(S38,'Table 2.5c'!$B$5:$J$197,4,FALSE)</f>
        <v>Rampart</v>
      </c>
      <c r="U38">
        <f>VLOOKUP($S38,'Table 2.5c'!$B$5:$J$197,7,FALSE)</f>
        <v>0.81489999999999985</v>
      </c>
      <c r="V38">
        <f>VLOOKUP(S38,'Table 2.5c'!$B$5:$J$197,8,FALSE)</f>
        <v>0.48219999999999985</v>
      </c>
      <c r="W38">
        <f>VLOOKUP(S38,'Table 2.5c'!$B$5:$J$197,9,FALSE)</f>
        <v>0.3327</v>
      </c>
    </row>
    <row r="39" spans="1:23" x14ac:dyDescent="0.3">
      <c r="S39">
        <v>331900</v>
      </c>
      <c r="T39" t="str">
        <f>VLOOKUP(S39,'Table 2.5c'!$B$5:$J$197,4,FALSE)</f>
        <v>Circle</v>
      </c>
      <c r="U39">
        <f>VLOOKUP($S39,'Table 2.5c'!$B$5:$J$197,7,FALSE)</f>
        <v>0.80038333333333334</v>
      </c>
      <c r="V39">
        <f>VLOOKUP(S39,'Table 2.5c'!$B$5:$J$197,8,FALSE)</f>
        <v>0.52766666666666673</v>
      </c>
      <c r="W39">
        <f>VLOOKUP(S39,'Table 2.5c'!$B$5:$J$197,9,FALSE)</f>
        <v>0.27271666666666666</v>
      </c>
    </row>
    <row r="40" spans="1:23" x14ac:dyDescent="0.3">
      <c r="S40">
        <v>331010</v>
      </c>
      <c r="T40" t="str">
        <f>VLOOKUP(S40,'Table 2.5c'!$B$5:$J$197,4,FALSE)</f>
        <v>Akhiok</v>
      </c>
      <c r="U40">
        <f>VLOOKUP($S40,'Table 2.5c'!$B$5:$J$197,7,FALSE)</f>
        <v>0.79999999999999993</v>
      </c>
      <c r="V40">
        <f>VLOOKUP(S40,'Table 2.5c'!$B$5:$J$197,8,FALSE)</f>
        <v>0.36215000000000003</v>
      </c>
      <c r="W40">
        <f>VLOOKUP(S40,'Table 2.5c'!$B$5:$J$197,9,FALSE)</f>
        <v>0.43784999999999991</v>
      </c>
    </row>
    <row r="41" spans="1:23" x14ac:dyDescent="0.3">
      <c r="S41">
        <v>332870</v>
      </c>
      <c r="T41" t="str">
        <f>VLOOKUP(S41,'Table 2.5c'!$B$5:$J$197,4,FALSE)</f>
        <v>Newtok</v>
      </c>
      <c r="U41">
        <f>VLOOKUP($S41,'Table 2.5c'!$B$5:$J$197,7,FALSE)</f>
        <v>0.79999999999999993</v>
      </c>
      <c r="V41">
        <f>VLOOKUP(S41,'Table 2.5c'!$B$5:$J$197,8,FALSE)</f>
        <v>0.33861249999999998</v>
      </c>
      <c r="W41">
        <f>VLOOKUP(S41,'Table 2.5c'!$B$5:$J$197,9,FALSE)</f>
        <v>0.46138749999999995</v>
      </c>
    </row>
    <row r="42" spans="1:23" x14ac:dyDescent="0.3">
      <c r="A42" s="65" t="s">
        <v>518</v>
      </c>
      <c r="S42">
        <v>331130</v>
      </c>
      <c r="T42" t="str">
        <f>VLOOKUP(S42,'Table 2.5c'!$B$5:$J$197,4,FALSE)</f>
        <v>Healy Lake</v>
      </c>
      <c r="U42">
        <f>VLOOKUP($S42,'Table 2.5c'!$B$5:$J$197,7,FALSE)</f>
        <v>0.78339999999999999</v>
      </c>
      <c r="V42">
        <f>VLOOKUP(S42,'Table 2.5c'!$B$5:$J$197,8,FALSE)</f>
        <v>0.42210000000000003</v>
      </c>
      <c r="W42">
        <f>VLOOKUP(S42,'Table 2.5c'!$B$5:$J$197,9,FALSE)</f>
        <v>0.36129999999999995</v>
      </c>
    </row>
    <row r="43" spans="1:23" x14ac:dyDescent="0.3">
      <c r="S43">
        <v>332220</v>
      </c>
      <c r="T43" t="str">
        <f>VLOOKUP(S43,'Table 2.5c'!$B$5:$J$197,4,FALSE)</f>
        <v>McGrath</v>
      </c>
      <c r="U43">
        <f>VLOOKUP($S43,'Table 2.5c'!$B$5:$J$197,7,FALSE)</f>
        <v>0.77984166666666666</v>
      </c>
      <c r="V43">
        <f>VLOOKUP(S43,'Table 2.5c'!$B$5:$J$197,8,FALSE)</f>
        <v>0.36926666666666674</v>
      </c>
      <c r="W43">
        <f>VLOOKUP(S43,'Table 2.5c'!$B$5:$J$197,9,FALSE)</f>
        <v>0.41057499999999991</v>
      </c>
    </row>
    <row r="44" spans="1:23" x14ac:dyDescent="0.3">
      <c r="A44" s="3" t="s">
        <v>523</v>
      </c>
      <c r="S44">
        <v>332290</v>
      </c>
      <c r="T44" t="str">
        <f>VLOOKUP(S44,'Table 2.5c'!$B$5:$J$197,4,FALSE)</f>
        <v>Napakiak</v>
      </c>
      <c r="U44">
        <f>VLOOKUP($S44,'Table 2.5c'!$B$5:$J$197,7,FALSE)</f>
        <v>0.77238333333333331</v>
      </c>
      <c r="V44">
        <f>VLOOKUP(S44,'Table 2.5c'!$B$5:$J$197,8,FALSE)</f>
        <v>0.31921666666666665</v>
      </c>
      <c r="W44">
        <f>VLOOKUP(S44,'Table 2.5c'!$B$5:$J$197,9,FALSE)</f>
        <v>0.45316666666666666</v>
      </c>
    </row>
    <row r="45" spans="1:23" x14ac:dyDescent="0.3">
      <c r="S45">
        <v>331650</v>
      </c>
      <c r="T45" t="str">
        <f>VLOOKUP(S45,'Table 2.5c'!$B$5:$J$197,4,FALSE)</f>
        <v>Shungnak</v>
      </c>
      <c r="U45">
        <f>VLOOKUP($S45,'Table 2.5c'!$B$5:$J$197,7,FALSE)</f>
        <v>0.77091666666666658</v>
      </c>
      <c r="V45">
        <f>VLOOKUP(S45,'Table 2.5c'!$B$5:$J$197,8,FALSE)</f>
        <v>0.49826666666666664</v>
      </c>
      <c r="W45">
        <f>VLOOKUP(S45,'Table 2.5c'!$B$5:$J$197,9,FALSE)</f>
        <v>0.27264999999999995</v>
      </c>
    </row>
    <row r="46" spans="1:23" x14ac:dyDescent="0.3">
      <c r="S46">
        <v>332090</v>
      </c>
      <c r="T46" t="str">
        <f>VLOOKUP(S46,'Table 2.5c'!$B$5:$J$197,4,FALSE)</f>
        <v>Kobuk</v>
      </c>
      <c r="U46">
        <f>VLOOKUP($S46,'Table 2.5c'!$B$5:$J$197,7,FALSE)</f>
        <v>0.77091666666666658</v>
      </c>
      <c r="V46">
        <f>VLOOKUP(S46,'Table 2.5c'!$B$5:$J$197,8,FALSE)</f>
        <v>0.49826666666666664</v>
      </c>
      <c r="W46">
        <f>VLOOKUP(S46,'Table 2.5c'!$B$5:$J$197,9,FALSE)</f>
        <v>0.27264999999999995</v>
      </c>
    </row>
    <row r="47" spans="1:23" x14ac:dyDescent="0.3">
      <c r="S47">
        <v>332530</v>
      </c>
      <c r="T47" t="str">
        <f>VLOOKUP(S47,'Table 2.5c'!$B$5:$J$197,4,FALSE)</f>
        <v>Ruby</v>
      </c>
      <c r="U47">
        <f>VLOOKUP($S47,'Table 2.5c'!$B$5:$J$197,7,FALSE)</f>
        <v>0.75</v>
      </c>
      <c r="V47">
        <f>VLOOKUP(S47,'Table 2.5c'!$B$5:$J$197,8,FALSE)</f>
        <v>0.37688333333333329</v>
      </c>
      <c r="W47">
        <f>VLOOKUP(S47,'Table 2.5c'!$B$5:$J$197,9,FALSE)</f>
        <v>0.37311666666666671</v>
      </c>
    </row>
    <row r="48" spans="1:23" x14ac:dyDescent="0.3">
      <c r="S48">
        <v>332740</v>
      </c>
      <c r="T48" t="str">
        <f>VLOOKUP(S48,'Table 2.5c'!$B$5:$J$197,4,FALSE)</f>
        <v>Nikolski</v>
      </c>
      <c r="U48">
        <f>VLOOKUP($S48,'Table 2.5c'!$B$5:$J$197,7,FALSE)</f>
        <v>0.75</v>
      </c>
      <c r="V48">
        <f>VLOOKUP(S48,'Table 2.5c'!$B$5:$J$197,8,FALSE)</f>
        <v>0.54820000000000002</v>
      </c>
      <c r="W48">
        <f>VLOOKUP(S48,'Table 2.5c'!$B$5:$J$197,9,FALSE)</f>
        <v>0.20179999999999998</v>
      </c>
    </row>
    <row r="49" spans="19:23" x14ac:dyDescent="0.3">
      <c r="S49">
        <v>331060</v>
      </c>
      <c r="T49" t="str">
        <f>VLOOKUP(S49,'Table 2.5c'!$B$5:$J$197,4,FALSE)</f>
        <v>Bettles</v>
      </c>
      <c r="U49">
        <f>VLOOKUP($S49,'Table 2.5c'!$B$5:$J$197,7,FALSE)</f>
        <v>0.74415833333333337</v>
      </c>
      <c r="V49">
        <f>VLOOKUP(S49,'Table 2.5c'!$B$5:$J$197,8,FALSE)</f>
        <v>0.38479999999999998</v>
      </c>
      <c r="W49">
        <f>VLOOKUP(S49,'Table 2.5c'!$B$5:$J$197,9,FALSE)</f>
        <v>0.35935833333333339</v>
      </c>
    </row>
    <row r="50" spans="19:23" x14ac:dyDescent="0.3">
      <c r="S50">
        <v>331980</v>
      </c>
      <c r="T50" t="str">
        <f>VLOOKUP(S50,'Table 2.5c'!$B$5:$J$197,4,FALSE)</f>
        <v>Cold Bay</v>
      </c>
      <c r="U50">
        <f>VLOOKUP($S50,'Table 2.5c'!$B$5:$J$197,7,FALSE)</f>
        <v>0.7161749999999999</v>
      </c>
      <c r="V50">
        <f>VLOOKUP(S50,'Table 2.5c'!$B$5:$J$197,8,FALSE)</f>
        <v>0.50915833333333327</v>
      </c>
      <c r="W50">
        <f>VLOOKUP(S50,'Table 2.5c'!$B$5:$J$197,9,FALSE)</f>
        <v>0.20701666666666665</v>
      </c>
    </row>
    <row r="51" spans="19:23" x14ac:dyDescent="0.3">
      <c r="S51">
        <v>332030</v>
      </c>
      <c r="T51" t="str">
        <f>VLOOKUP(S51,'Table 2.5c'!$B$5:$J$197,4,FALSE)</f>
        <v>Hughes</v>
      </c>
      <c r="U51">
        <f>VLOOKUP($S51,'Table 2.5c'!$B$5:$J$197,7,FALSE)</f>
        <v>0.71</v>
      </c>
      <c r="V51">
        <f>VLOOKUP(S51,'Table 2.5c'!$B$5:$J$197,8,FALSE)</f>
        <v>0.49053333333333327</v>
      </c>
      <c r="W51">
        <f>VLOOKUP(S51,'Table 2.5c'!$B$5:$J$197,9,FALSE)</f>
        <v>0.21946666666666667</v>
      </c>
    </row>
    <row r="52" spans="19:23" x14ac:dyDescent="0.3">
      <c r="S52">
        <v>331740</v>
      </c>
      <c r="T52" t="str">
        <f>VLOOKUP(S52,'Table 2.5c'!$B$5:$J$197,4,FALSE)</f>
        <v>Karluk</v>
      </c>
      <c r="U52">
        <f>VLOOKUP($S52,'Table 2.5c'!$B$5:$J$197,7,FALSE)</f>
        <v>0.70000000000000007</v>
      </c>
      <c r="V52">
        <f>VLOOKUP(S52,'Table 2.5c'!$B$5:$J$197,8,FALSE)</f>
        <v>0.38429999999999997</v>
      </c>
      <c r="W52">
        <f>VLOOKUP(S52,'Table 2.5c'!$B$5:$J$197,9,FALSE)</f>
        <v>0.31570000000000009</v>
      </c>
    </row>
    <row r="53" spans="19:23" x14ac:dyDescent="0.3">
      <c r="S53">
        <v>331880</v>
      </c>
      <c r="T53" t="str">
        <f>VLOOKUP(S53,'Table 2.5c'!$B$5:$J$197,4,FALSE)</f>
        <v>Chignik Lake</v>
      </c>
      <c r="U53">
        <f>VLOOKUP($S53,'Table 2.5c'!$B$5:$J$197,7,FALSE)</f>
        <v>0.70000000000000007</v>
      </c>
      <c r="V53">
        <f>VLOOKUP(S53,'Table 2.5c'!$B$5:$J$197,8,FALSE)</f>
        <v>0.33018000000000003</v>
      </c>
      <c r="W53">
        <f>VLOOKUP(S53,'Table 2.5c'!$B$5:$J$197,9,FALSE)</f>
        <v>0.36982000000000004</v>
      </c>
    </row>
    <row r="54" spans="19:23" x14ac:dyDescent="0.3">
      <c r="S54">
        <v>331890</v>
      </c>
      <c r="T54" t="str">
        <f>VLOOKUP(S54,'Table 2.5c'!$B$5:$J$197,4,FALSE)</f>
        <v>Chitina</v>
      </c>
      <c r="U54">
        <f>VLOOKUP($S54,'Table 2.5c'!$B$5:$J$197,7,FALSE)</f>
        <v>0.70000000000000007</v>
      </c>
      <c r="V54">
        <f>VLOOKUP(S54,'Table 2.5c'!$B$5:$J$197,8,FALSE)</f>
        <v>0.30493333333333339</v>
      </c>
      <c r="W54">
        <f>VLOOKUP(S54,'Table 2.5c'!$B$5:$J$197,9,FALSE)</f>
        <v>0.39506666666666668</v>
      </c>
    </row>
    <row r="55" spans="19:23" x14ac:dyDescent="0.3">
      <c r="S55">
        <v>332300</v>
      </c>
      <c r="T55" t="str">
        <f>VLOOKUP(S55,'Table 2.5c'!$B$5:$J$197,4,FALSE)</f>
        <v>Napaskiak</v>
      </c>
      <c r="U55">
        <f>VLOOKUP($S55,'Table 2.5c'!$B$5:$J$197,7,FALSE)</f>
        <v>0.70000000000000007</v>
      </c>
      <c r="V55">
        <f>VLOOKUP(S55,'Table 2.5c'!$B$5:$J$197,8,FALSE)</f>
        <v>0.15337500000000015</v>
      </c>
      <c r="W55">
        <f>VLOOKUP(S55,'Table 2.5c'!$B$5:$J$197,9,FALSE)</f>
        <v>0.54662499999999992</v>
      </c>
    </row>
    <row r="56" spans="19:23" x14ac:dyDescent="0.3">
      <c r="S56">
        <v>331760</v>
      </c>
      <c r="T56" t="str">
        <f>VLOOKUP(S56,'Table 2.5c'!$B$5:$J$197,4,FALSE)</f>
        <v>Aniak</v>
      </c>
      <c r="U56">
        <f>VLOOKUP($S56,'Table 2.5c'!$B$5:$J$197,7,FALSE)</f>
        <v>0.6976083333333335</v>
      </c>
      <c r="V56">
        <f>VLOOKUP(S56,'Table 2.5c'!$B$5:$J$197,8,FALSE)</f>
        <v>0.36206666666666687</v>
      </c>
      <c r="W56">
        <f>VLOOKUP(S56,'Table 2.5c'!$B$5:$J$197,9,FALSE)</f>
        <v>0.33554166666666663</v>
      </c>
    </row>
    <row r="57" spans="19:23" x14ac:dyDescent="0.3">
      <c r="S57">
        <v>331830</v>
      </c>
      <c r="T57" t="str">
        <f>VLOOKUP(S57,'Table 2.5c'!$B$5:$J$197,4,FALSE)</f>
        <v>Central</v>
      </c>
      <c r="U57">
        <f>VLOOKUP($S57,'Table 2.5c'!$B$5:$J$197,7,FALSE)</f>
        <v>0.69721666666666671</v>
      </c>
      <c r="V57">
        <f>VLOOKUP(S57,'Table 2.5c'!$B$5:$J$197,8,FALSE)</f>
        <v>0.3701166666666667</v>
      </c>
      <c r="W57">
        <f>VLOOKUP(S57,'Table 2.5c'!$B$5:$J$197,9,FALSE)</f>
        <v>0.3271</v>
      </c>
    </row>
    <row r="58" spans="19:23" x14ac:dyDescent="0.3">
      <c r="S58">
        <v>332080</v>
      </c>
      <c r="T58" t="str">
        <f>VLOOKUP(S58,'Table 2.5c'!$B$5:$J$197,4,FALSE)</f>
        <v>Kipnuk</v>
      </c>
      <c r="U58">
        <f>VLOOKUP($S58,'Table 2.5c'!$B$5:$J$197,7,FALSE)</f>
        <v>0.69020000000000004</v>
      </c>
      <c r="V58">
        <f>VLOOKUP(S58,'Table 2.5c'!$B$5:$J$197,8,FALSE)</f>
        <v>0.4859</v>
      </c>
      <c r="W58">
        <f>VLOOKUP(S58,'Table 2.5c'!$B$5:$J$197,9,FALSE)</f>
        <v>0.20430000000000001</v>
      </c>
    </row>
    <row r="59" spans="19:23" x14ac:dyDescent="0.3">
      <c r="S59">
        <v>331110</v>
      </c>
      <c r="T59" t="str">
        <f>VLOOKUP(S59,'Table 2.5c'!$B$5:$J$197,4,FALSE)</f>
        <v>Eagle</v>
      </c>
      <c r="U59">
        <f>VLOOKUP($S59,'Table 2.5c'!$B$5:$J$197,7,FALSE)</f>
        <v>0.68558333333333321</v>
      </c>
      <c r="V59">
        <f>VLOOKUP(S59,'Table 2.5c'!$B$5:$J$197,8,FALSE)</f>
        <v>0.3245249999999999</v>
      </c>
      <c r="W59">
        <f>VLOOKUP(S59,'Table 2.5c'!$B$5:$J$197,9,FALSE)</f>
        <v>0.36105833333333331</v>
      </c>
    </row>
    <row r="60" spans="19:23" x14ac:dyDescent="0.3">
      <c r="S60">
        <v>331180</v>
      </c>
      <c r="T60" t="str">
        <f>VLOOKUP(S60,'Table 2.5c'!$B$5:$J$197,4,FALSE)</f>
        <v>Northway</v>
      </c>
      <c r="U60">
        <f>VLOOKUP($S60,'Table 2.5c'!$B$5:$J$197,7,FALSE)</f>
        <v>0.68139166666666673</v>
      </c>
      <c r="V60">
        <f>VLOOKUP(S60,'Table 2.5c'!$B$5:$J$197,8,FALSE)</f>
        <v>0.32517500000000005</v>
      </c>
      <c r="W60">
        <f>VLOOKUP(S60,'Table 2.5c'!$B$5:$J$197,9,FALSE)</f>
        <v>0.35621666666666668</v>
      </c>
    </row>
    <row r="61" spans="19:23" x14ac:dyDescent="0.3">
      <c r="S61">
        <v>332060</v>
      </c>
      <c r="T61" t="str">
        <f>VLOOKUP(S61,'Table 2.5c'!$B$5:$J$197,4,FALSE)</f>
        <v>Deering</v>
      </c>
      <c r="U61">
        <f>VLOOKUP($S61,'Table 2.5c'!$B$5:$J$197,7,FALSE)</f>
        <v>0.67469999999999974</v>
      </c>
      <c r="V61">
        <f>VLOOKUP(S61,'Table 2.5c'!$B$5:$J$197,8,FALSE)</f>
        <v>0.29534999999999967</v>
      </c>
      <c r="W61">
        <f>VLOOKUP(S61,'Table 2.5c'!$B$5:$J$197,9,FALSE)</f>
        <v>0.37935000000000008</v>
      </c>
    </row>
    <row r="62" spans="19:23" x14ac:dyDescent="0.3">
      <c r="S62">
        <v>332160</v>
      </c>
      <c r="T62" t="str">
        <f>VLOOKUP(S62,'Table 2.5c'!$B$5:$J$197,4,FALSE)</f>
        <v>Kwigillingok</v>
      </c>
      <c r="U62">
        <f>VLOOKUP($S62,'Table 2.5c'!$B$5:$J$197,7,FALSE)</f>
        <v>0.67</v>
      </c>
      <c r="V62">
        <f>VLOOKUP(S62,'Table 2.5c'!$B$5:$J$197,8,FALSE)</f>
        <v>0.35221666666666668</v>
      </c>
      <c r="W62">
        <f>VLOOKUP(S62,'Table 2.5c'!$B$5:$J$197,9,FALSE)</f>
        <v>0.31778333333333336</v>
      </c>
    </row>
    <row r="63" spans="19:23" x14ac:dyDescent="0.3">
      <c r="S63">
        <v>332510</v>
      </c>
      <c r="T63" t="str">
        <f>VLOOKUP(S63,'Table 2.5c'!$B$5:$J$197,4,FALSE)</f>
        <v>Kongiganak</v>
      </c>
      <c r="U63">
        <f>VLOOKUP($S63,'Table 2.5c'!$B$5:$J$197,7,FALSE)</f>
        <v>0.66000000000000025</v>
      </c>
      <c r="V63">
        <f>VLOOKUP(S63,'Table 2.5c'!$B$5:$J$197,8,FALSE)</f>
        <v>0.2939500000000001</v>
      </c>
      <c r="W63">
        <f>VLOOKUP(S63,'Table 2.5c'!$B$5:$J$197,9,FALSE)</f>
        <v>0.36605000000000015</v>
      </c>
    </row>
    <row r="64" spans="19:23" x14ac:dyDescent="0.3">
      <c r="S64">
        <v>331780</v>
      </c>
      <c r="T64" t="str">
        <f>VLOOKUP(S64,'Table 2.5c'!$B$5:$J$197,4,FALSE)</f>
        <v>Atmautluak</v>
      </c>
      <c r="U64">
        <f>VLOOKUP($S64,'Table 2.5c'!$B$5:$J$197,7,FALSE)</f>
        <v>0.66</v>
      </c>
      <c r="V64">
        <f>VLOOKUP(S64,'Table 2.5c'!$B$5:$J$197,8,FALSE)</f>
        <v>0.43324166666666675</v>
      </c>
      <c r="W64">
        <f>VLOOKUP(S64,'Table 2.5c'!$B$5:$J$197,9,FALSE)</f>
        <v>0.22675833333333331</v>
      </c>
    </row>
    <row r="65" spans="1:23" x14ac:dyDescent="0.3">
      <c r="S65">
        <v>331960</v>
      </c>
      <c r="T65" t="str">
        <f>VLOOKUP(S65,'Table 2.5c'!$B$5:$J$197,4,FALSE)</f>
        <v>Elfin Cove</v>
      </c>
      <c r="U65">
        <f>VLOOKUP($S65,'Table 2.5c'!$B$5:$J$197,7,FALSE)</f>
        <v>0.66</v>
      </c>
      <c r="V65">
        <f>VLOOKUP(S65,'Table 2.5c'!$B$5:$J$197,8,FALSE)</f>
        <v>0.35486666666666672</v>
      </c>
      <c r="W65">
        <f>VLOOKUP(S65,'Table 2.5c'!$B$5:$J$197,9,FALSE)</f>
        <v>0.30513333333333331</v>
      </c>
    </row>
    <row r="66" spans="1:23" x14ac:dyDescent="0.3">
      <c r="S66">
        <v>331930</v>
      </c>
      <c r="T66" t="str">
        <f>VLOOKUP(S66,'Table 2.5c'!$B$5:$J$197,4,FALSE)</f>
        <v>Diomede</v>
      </c>
      <c r="U66">
        <f>VLOOKUP($S66,'Table 2.5c'!$B$5:$J$197,7,FALSE)</f>
        <v>0.65000000000000013</v>
      </c>
      <c r="V66">
        <f>VLOOKUP(S66,'Table 2.5c'!$B$5:$J$197,8,FALSE)</f>
        <v>0.15551666666666691</v>
      </c>
      <c r="W66">
        <f>VLOOKUP(S66,'Table 2.5c'!$B$5:$J$197,9,FALSE)</f>
        <v>0.49448333333333322</v>
      </c>
    </row>
    <row r="67" spans="1:23" x14ac:dyDescent="0.3">
      <c r="S67">
        <v>331940</v>
      </c>
      <c r="T67" t="str">
        <f>VLOOKUP(S67,'Table 2.5c'!$B$5:$J$197,4,FALSE)</f>
        <v>Egegik</v>
      </c>
      <c r="U67">
        <f>VLOOKUP($S67,'Table 2.5c'!$B$5:$J$197,7,FALSE)</f>
        <v>0.65000000000000013</v>
      </c>
      <c r="V67">
        <f>VLOOKUP(S67,'Table 2.5c'!$B$5:$J$197,8,FALSE)</f>
        <v>0.43367500000000014</v>
      </c>
      <c r="W67">
        <f>VLOOKUP(S67,'Table 2.5c'!$B$5:$J$197,9,FALSE)</f>
        <v>0.21632499999999999</v>
      </c>
    </row>
    <row r="68" spans="1:23" x14ac:dyDescent="0.3">
      <c r="S68">
        <v>332500</v>
      </c>
      <c r="T68" t="str">
        <f>VLOOKUP(S68,'Table 2.5c'!$B$5:$J$197,4,FALSE)</f>
        <v>Port Heiden</v>
      </c>
      <c r="U68">
        <f>VLOOKUP($S68,'Table 2.5c'!$B$5:$J$197,7,FALSE)</f>
        <v>0.65000000000000013</v>
      </c>
      <c r="V68">
        <f>VLOOKUP(S68,'Table 2.5c'!$B$5:$J$197,8,FALSE)</f>
        <v>0.34845000000000009</v>
      </c>
      <c r="W68">
        <f>VLOOKUP(S68,'Table 2.5c'!$B$5:$J$197,9,FALSE)</f>
        <v>0.30155000000000004</v>
      </c>
    </row>
    <row r="69" spans="1:23" x14ac:dyDescent="0.3">
      <c r="S69">
        <v>332720</v>
      </c>
      <c r="T69" t="str">
        <f>VLOOKUP(S69,'Table 2.5c'!$B$5:$J$197,4,FALSE)</f>
        <v>Tuntutuliak</v>
      </c>
      <c r="U69">
        <f>VLOOKUP($S69,'Table 2.5c'!$B$5:$J$197,7,FALSE)</f>
        <v>0.65000000000000013</v>
      </c>
      <c r="V69">
        <f>VLOOKUP(S69,'Table 2.5c'!$B$5:$J$197,8,FALSE)</f>
        <v>0.3736500000000002</v>
      </c>
      <c r="W69">
        <f>VLOOKUP(S69,'Table 2.5c'!$B$5:$J$197,9,FALSE)</f>
        <v>0.27634999999999993</v>
      </c>
    </row>
    <row r="70" spans="1:23" x14ac:dyDescent="0.3">
      <c r="A70" s="65" t="s">
        <v>519</v>
      </c>
      <c r="S70">
        <v>331250</v>
      </c>
      <c r="T70" t="str">
        <f>VLOOKUP(S70,'Table 2.5c'!$B$5:$J$197,4,FALSE)</f>
        <v>Ambler</v>
      </c>
      <c r="U70">
        <f>VLOOKUP($S70,'Table 2.5c'!$B$5:$J$197,7,FALSE)</f>
        <v>0.64431666666666665</v>
      </c>
      <c r="V70">
        <f>VLOOKUP(S70,'Table 2.5c'!$B$5:$J$197,8,FALSE)</f>
        <v>0.38052499999999995</v>
      </c>
      <c r="W70">
        <f>VLOOKUP(S70,'Table 2.5c'!$B$5:$J$197,9,FALSE)</f>
        <v>0.2637916666666667</v>
      </c>
    </row>
    <row r="71" spans="1:23" x14ac:dyDescent="0.3">
      <c r="S71">
        <v>332050</v>
      </c>
      <c r="T71" t="str">
        <f>VLOOKUP(S71,'Table 2.5c'!$B$5:$J$197,4,FALSE)</f>
        <v>Iliamna</v>
      </c>
      <c r="U71">
        <f>VLOOKUP($S71,'Table 2.5c'!$B$5:$J$197,7,FALSE)</f>
        <v>0.64133333333333342</v>
      </c>
      <c r="V71">
        <f>VLOOKUP(S71,'Table 2.5c'!$B$5:$J$197,8,FALSE)</f>
        <v>0.36320000000000002</v>
      </c>
      <c r="W71">
        <f>VLOOKUP(S71,'Table 2.5c'!$B$5:$J$197,9,FALSE)</f>
        <v>0.2781333333333334</v>
      </c>
    </row>
    <row r="72" spans="1:23" x14ac:dyDescent="0.3">
      <c r="A72" s="3" t="str">
        <f>CONCATENATE("Figure C.  Installed Capacity by Prime Mover by Certified Utilities (MW), ", Contents!$D$1)</f>
        <v>Figure C.  Installed Capacity by Prime Mover by Certified Utilities (MW), 2021</v>
      </c>
      <c r="O72" s="2" t="s">
        <v>416</v>
      </c>
      <c r="P72" s="2" t="s">
        <v>2673</v>
      </c>
      <c r="Q72" s="2" t="s">
        <v>36</v>
      </c>
      <c r="S72">
        <v>332600</v>
      </c>
      <c r="T72" t="str">
        <f>VLOOKUP(S72,'Table 2.5c'!$B$5:$J$197,4,FALSE)</f>
        <v>Tanana</v>
      </c>
      <c r="U72">
        <f>VLOOKUP($S72,'Table 2.5c'!$B$5:$J$197,7,FALSE)</f>
        <v>0.63989166666666664</v>
      </c>
      <c r="V72">
        <f>VLOOKUP(S72,'Table 2.5c'!$B$5:$J$197,8,FALSE)</f>
        <v>0.27913333333333334</v>
      </c>
      <c r="W72">
        <f>VLOOKUP(S72,'Table 2.5c'!$B$5:$J$197,9,FALSE)</f>
        <v>0.36075833333333329</v>
      </c>
    </row>
    <row r="73" spans="1:23" x14ac:dyDescent="0.3">
      <c r="O73" t="s">
        <v>31</v>
      </c>
      <c r="P73" s="12">
        <f>MROUND('Table 1.d installed capacity'!B15,10)</f>
        <v>1750</v>
      </c>
      <c r="Q73" s="18">
        <f>P73/$P$78</f>
        <v>0.5573248407643312</v>
      </c>
      <c r="S73">
        <v>332020</v>
      </c>
      <c r="T73" t="str">
        <f>VLOOKUP(S73,'Table 2.5c'!$B$5:$J$197,4,FALSE)</f>
        <v>Fort Yukon</v>
      </c>
      <c r="U73">
        <f>VLOOKUP($S73,'Table 2.5c'!$B$5:$J$197,7,FALSE)</f>
        <v>0.63971666666666671</v>
      </c>
      <c r="V73">
        <f>VLOOKUP(S73,'Table 2.5c'!$B$5:$J$197,8,FALSE)</f>
        <v>0.34475000000000006</v>
      </c>
      <c r="W73">
        <f>VLOOKUP(S73,'Table 2.5c'!$B$5:$J$197,9,FALSE)</f>
        <v>0.29496666666666665</v>
      </c>
    </row>
    <row r="74" spans="1:23" x14ac:dyDescent="0.3">
      <c r="O74" t="s">
        <v>32</v>
      </c>
      <c r="P74" s="12">
        <f>MROUND('Table 1.d installed capacity'!C15,10)</f>
        <v>730</v>
      </c>
      <c r="Q74" s="18">
        <f>P74/$P$78</f>
        <v>0.23248407643312102</v>
      </c>
      <c r="S74">
        <v>331070</v>
      </c>
      <c r="T74" t="str">
        <f>VLOOKUP(S74,'Table 2.5c'!$B$5:$J$197,4,FALSE)</f>
        <v>Chistochina</v>
      </c>
      <c r="U74">
        <f>VLOOKUP($S74,'Table 2.5c'!$B$5:$J$197,7,FALSE)</f>
        <v>0.6382416666666666</v>
      </c>
      <c r="V74">
        <f>VLOOKUP(S74,'Table 2.5c'!$B$5:$J$197,8,FALSE)</f>
        <v>0.2841749999999999</v>
      </c>
      <c r="W74">
        <f>VLOOKUP(S74,'Table 2.5c'!$B$5:$J$197,9,FALSE)</f>
        <v>0.3540666666666667</v>
      </c>
    </row>
    <row r="75" spans="1:23" x14ac:dyDescent="0.3">
      <c r="O75" t="s">
        <v>33</v>
      </c>
      <c r="P75" s="12">
        <f>MROUND('Table 1.d installed capacity'!D15,10)</f>
        <v>490</v>
      </c>
      <c r="Q75" s="18">
        <f>P75/$P$78</f>
        <v>0.15605095541401273</v>
      </c>
      <c r="S75">
        <v>331195</v>
      </c>
      <c r="T75" t="str">
        <f>VLOOKUP(S75,'Table 2.5c'!$B$5:$J$197,4,FALSE)</f>
        <v>Slana</v>
      </c>
      <c r="U75">
        <f>VLOOKUP($S75,'Table 2.5c'!$B$5:$J$197,7,FALSE)</f>
        <v>0.63823333333333332</v>
      </c>
      <c r="V75">
        <f>VLOOKUP(S75,'Table 2.5c'!$B$5:$J$197,8,FALSE)</f>
        <v>0.28417499999999996</v>
      </c>
      <c r="W75">
        <f>VLOOKUP(S75,'Table 2.5c'!$B$5:$J$197,9,FALSE)</f>
        <v>0.35405833333333336</v>
      </c>
    </row>
    <row r="76" spans="1:23" x14ac:dyDescent="0.3">
      <c r="O76" t="s">
        <v>34</v>
      </c>
      <c r="P76" s="12">
        <f>MROUND('Table 1.d installed capacity'!E15,10)</f>
        <v>70</v>
      </c>
      <c r="Q76" s="111">
        <f>P76/$P$78</f>
        <v>2.2292993630573247E-2</v>
      </c>
      <c r="S76">
        <v>331160</v>
      </c>
      <c r="T76" t="str">
        <f>VLOOKUP(S76,'Table 2.5c'!$B$5:$J$197,4,FALSE)</f>
        <v>Mentasta Lake</v>
      </c>
      <c r="U76">
        <f>VLOOKUP($S76,'Table 2.5c'!$B$5:$J$197,7,FALSE)</f>
        <v>0.63821666666666665</v>
      </c>
      <c r="V76">
        <f>VLOOKUP(S76,'Table 2.5c'!$B$5:$J$197,8,FALSE)</f>
        <v>0.28417500000000001</v>
      </c>
      <c r="W76">
        <f>VLOOKUP(S76,'Table 2.5c'!$B$5:$J$197,9,FALSE)</f>
        <v>0.35404166666666664</v>
      </c>
    </row>
    <row r="77" spans="1:23" x14ac:dyDescent="0.3">
      <c r="O77" t="s">
        <v>50</v>
      </c>
      <c r="P77" s="12">
        <f>MROUND('Table 1.d installed capacity'!G15,10)</f>
        <v>100</v>
      </c>
      <c r="Q77" s="111">
        <f>P77/$P$78</f>
        <v>3.1847133757961783E-2</v>
      </c>
      <c r="S77">
        <v>332650</v>
      </c>
      <c r="T77" t="str">
        <f>VLOOKUP(S77,'Table 2.5c'!$B$5:$J$197,4,FALSE)</f>
        <v>Angoon</v>
      </c>
      <c r="U77">
        <f>VLOOKUP($S77,'Table 2.5c'!$B$5:$J$197,7,FALSE)</f>
        <v>0.62539166666666668</v>
      </c>
      <c r="V77">
        <f>VLOOKUP(S77,'Table 2.5c'!$B$5:$J$197,8,FALSE)</f>
        <v>0.33495833333333341</v>
      </c>
      <c r="W77">
        <f>VLOOKUP(S77,'Table 2.5c'!$B$5:$J$197,9,FALSE)</f>
        <v>0.29043333333333327</v>
      </c>
    </row>
    <row r="78" spans="1:23" x14ac:dyDescent="0.3">
      <c r="O78" t="s">
        <v>15</v>
      </c>
      <c r="P78" s="12">
        <f>MROUND('Table 1.d installed capacity'!H15,10)</f>
        <v>3140</v>
      </c>
      <c r="S78">
        <v>332660</v>
      </c>
      <c r="T78" t="str">
        <f>VLOOKUP(S78,'Table 2.5c'!$B$5:$J$197,4,FALSE)</f>
        <v>Chilkat Valley</v>
      </c>
      <c r="U78">
        <f>VLOOKUP($S78,'Table 2.5c'!$B$5:$J$197,7,FALSE)</f>
        <v>0.62539166666666668</v>
      </c>
      <c r="V78">
        <f>VLOOKUP(S78,'Table 2.5c'!$B$5:$J$197,8,FALSE)</f>
        <v>0.33495833333333336</v>
      </c>
      <c r="W78">
        <f>VLOOKUP(S78,'Table 2.5c'!$B$5:$J$197,9,FALSE)</f>
        <v>0.29043333333333332</v>
      </c>
    </row>
    <row r="79" spans="1:23" x14ac:dyDescent="0.3">
      <c r="S79">
        <v>332670</v>
      </c>
      <c r="T79" t="str">
        <f>VLOOKUP(S79,'Table 2.5c'!$B$5:$J$197,4,FALSE)</f>
        <v>Hoonah</v>
      </c>
      <c r="U79">
        <f>VLOOKUP($S79,'Table 2.5c'!$B$5:$J$197,7,FALSE)</f>
        <v>0.62539166666666668</v>
      </c>
      <c r="V79">
        <f>VLOOKUP(S79,'Table 2.5c'!$B$5:$J$197,8,FALSE)</f>
        <v>0.33495833333333336</v>
      </c>
      <c r="W79">
        <f>VLOOKUP(S79,'Table 2.5c'!$B$5:$J$197,9,FALSE)</f>
        <v>0.29043333333333332</v>
      </c>
    </row>
    <row r="80" spans="1:23" x14ac:dyDescent="0.3">
      <c r="S80">
        <v>332680</v>
      </c>
      <c r="T80" t="str">
        <f>VLOOKUP(S80,'Table 2.5c'!$B$5:$J$197,4,FALSE)</f>
        <v>Kake</v>
      </c>
      <c r="U80">
        <f>VLOOKUP($S80,'Table 2.5c'!$B$5:$J$197,7,FALSE)</f>
        <v>0.62539166666666668</v>
      </c>
      <c r="V80">
        <f>VLOOKUP(S80,'Table 2.5c'!$B$5:$J$197,8,FALSE)</f>
        <v>0.33495833333333336</v>
      </c>
      <c r="W80">
        <f>VLOOKUP(S80,'Table 2.5c'!$B$5:$J$197,9,FALSE)</f>
        <v>0.29043333333333332</v>
      </c>
    </row>
    <row r="81" spans="1:23" x14ac:dyDescent="0.3">
      <c r="S81">
        <v>332700</v>
      </c>
      <c r="T81" t="str">
        <f>VLOOKUP(S81,'Table 2.5c'!$B$5:$J$197,4,FALSE)</f>
        <v>Klukwan</v>
      </c>
      <c r="U81">
        <f>VLOOKUP($S81,'Table 2.5c'!$B$5:$J$197,7,FALSE)</f>
        <v>0.62539166666666668</v>
      </c>
      <c r="V81">
        <f>VLOOKUP(S81,'Table 2.5c'!$B$5:$J$197,8,FALSE)</f>
        <v>0.33495833333333336</v>
      </c>
      <c r="W81">
        <f>VLOOKUP(S81,'Table 2.5c'!$B$5:$J$197,9,FALSE)</f>
        <v>0.29043333333333332</v>
      </c>
    </row>
    <row r="82" spans="1:23" x14ac:dyDescent="0.3">
      <c r="S82">
        <v>331750</v>
      </c>
      <c r="T82" t="str">
        <f>VLOOKUP(S82,'Table 2.5c'!$B$5:$J$197,4,FALSE)</f>
        <v>Atka</v>
      </c>
      <c r="U82">
        <f>VLOOKUP($S82,'Table 2.5c'!$B$5:$J$197,7,FALSE)</f>
        <v>0.62500909090909085</v>
      </c>
      <c r="V82">
        <f>VLOOKUP(S82,'Table 2.5c'!$B$5:$J$197,8,FALSE)</f>
        <v>0.21841818181818173</v>
      </c>
      <c r="W82">
        <f>VLOOKUP(S82,'Table 2.5c'!$B$5:$J$197,9,FALSE)</f>
        <v>0.40659090909090911</v>
      </c>
    </row>
    <row r="83" spans="1:23" x14ac:dyDescent="0.3">
      <c r="S83">
        <v>331970</v>
      </c>
      <c r="T83" t="str">
        <f>VLOOKUP(S83,'Table 2.5c'!$B$5:$J$197,4,FALSE)</f>
        <v>False Pass</v>
      </c>
      <c r="U83">
        <f>VLOOKUP($S83,'Table 2.5c'!$B$5:$J$197,7,FALSE)</f>
        <v>0.62</v>
      </c>
      <c r="V83">
        <f>VLOOKUP(S83,'Table 2.5c'!$B$5:$J$197,8,FALSE)</f>
        <v>0.27025000000000005</v>
      </c>
      <c r="W83">
        <f>VLOOKUP(S83,'Table 2.5c'!$B$5:$J$197,9,FALSE)</f>
        <v>0.34974999999999995</v>
      </c>
    </row>
    <row r="84" spans="1:23" x14ac:dyDescent="0.3">
      <c r="S84">
        <v>331020</v>
      </c>
      <c r="T84" t="str">
        <f>VLOOKUP(S84,'Table 2.5c'!$B$5:$J$197,4,FALSE)</f>
        <v>Akiachak</v>
      </c>
      <c r="U84">
        <f>VLOOKUP($S84,'Table 2.5c'!$B$5:$J$197,7,FALSE)</f>
        <v>0.61499999999999988</v>
      </c>
      <c r="V84">
        <f>VLOOKUP(S84,'Table 2.5c'!$B$5:$J$197,8,FALSE)</f>
        <v>0.23699999999999993</v>
      </c>
      <c r="W84">
        <f>VLOOKUP(S84,'Table 2.5c'!$B$5:$J$197,9,FALSE)</f>
        <v>0.37799999999999995</v>
      </c>
    </row>
    <row r="85" spans="1:23" x14ac:dyDescent="0.3">
      <c r="S85">
        <v>332210</v>
      </c>
      <c r="T85" t="str">
        <f>VLOOKUP(S85,'Table 2.5c'!$B$5:$J$197,4,FALSE)</f>
        <v>Manokotak</v>
      </c>
      <c r="U85">
        <f>VLOOKUP($S85,'Table 2.5c'!$B$5:$J$197,7,FALSE)</f>
        <v>0.6</v>
      </c>
      <c r="V85">
        <f>VLOOKUP(S85,'Table 2.5c'!$B$5:$J$197,8,FALSE)</f>
        <v>0.19240000000000002</v>
      </c>
      <c r="W85">
        <f>VLOOKUP(S85,'Table 2.5c'!$B$5:$J$197,9,FALSE)</f>
        <v>0.40759999999999996</v>
      </c>
    </row>
    <row r="86" spans="1:23" x14ac:dyDescent="0.3">
      <c r="S86">
        <v>332480</v>
      </c>
      <c r="T86" t="str">
        <f>VLOOKUP(S86,'Table 2.5c'!$B$5:$J$197,4,FALSE)</f>
        <v>Pilot Point</v>
      </c>
      <c r="U86">
        <f>VLOOKUP($S86,'Table 2.5c'!$B$5:$J$197,7,FALSE)</f>
        <v>0.59999999999999987</v>
      </c>
      <c r="V86">
        <f>VLOOKUP(S86,'Table 2.5c'!$B$5:$J$197,8,FALSE)</f>
        <v>0.39669999999999983</v>
      </c>
      <c r="W86">
        <f>VLOOKUP(S86,'Table 2.5c'!$B$5:$J$197,9,FALSE)</f>
        <v>0.20330000000000001</v>
      </c>
    </row>
    <row r="87" spans="1:23" x14ac:dyDescent="0.3">
      <c r="S87">
        <v>331990</v>
      </c>
      <c r="T87" t="str">
        <f>VLOOKUP(S87,'Table 2.5c'!$B$5:$J$197,4,FALSE)</f>
        <v>Galena</v>
      </c>
      <c r="U87">
        <f>VLOOKUP($S87,'Table 2.5c'!$B$5:$J$197,7,FALSE)</f>
        <v>0.59599999999999997</v>
      </c>
      <c r="V87">
        <f>VLOOKUP(S87,'Table 2.5c'!$B$5:$J$197,8,FALSE)</f>
        <v>0.1846583333333332</v>
      </c>
      <c r="W87">
        <f>VLOOKUP(S87,'Table 2.5c'!$B$5:$J$197,9,FALSE)</f>
        <v>0.41134166666666677</v>
      </c>
    </row>
    <row r="88" spans="1:23" x14ac:dyDescent="0.3">
      <c r="S88">
        <v>332630</v>
      </c>
      <c r="T88" t="str">
        <f>VLOOKUP(S88,'Table 2.5c'!$B$5:$J$197,4,FALSE)</f>
        <v>Tenakee Springs</v>
      </c>
      <c r="U88">
        <f>VLOOKUP($S88,'Table 2.5c'!$B$5:$J$197,7,FALSE)</f>
        <v>0.58833333333333326</v>
      </c>
      <c r="V88">
        <f>VLOOKUP(S88,'Table 2.5c'!$B$5:$J$197,8,FALSE)</f>
        <v>0.30581666666666657</v>
      </c>
      <c r="W88">
        <f>VLOOKUP(S88,'Table 2.5c'!$B$5:$J$197,9,FALSE)</f>
        <v>0.28251666666666669</v>
      </c>
    </row>
    <row r="89" spans="1:23" x14ac:dyDescent="0.3">
      <c r="S89">
        <v>331870</v>
      </c>
      <c r="T89" t="str">
        <f>VLOOKUP(S89,'Table 2.5c'!$B$5:$J$197,4,FALSE)</f>
        <v>Chignik Lagoon</v>
      </c>
      <c r="U89">
        <f>VLOOKUP($S89,'Table 2.5c'!$B$5:$J$197,7,FALSE)</f>
        <v>0.57500000000000007</v>
      </c>
      <c r="V89">
        <f>VLOOKUP(S89,'Table 2.5c'!$B$5:$J$197,8,FALSE)</f>
        <v>0.24422500000000003</v>
      </c>
      <c r="W89">
        <f>VLOOKUP(S89,'Table 2.5c'!$B$5:$J$197,9,FALSE)</f>
        <v>0.33077500000000004</v>
      </c>
    </row>
    <row r="90" spans="1:23" x14ac:dyDescent="0.3">
      <c r="S90">
        <v>331260</v>
      </c>
      <c r="T90" t="str">
        <f>VLOOKUP(S90,'Table 2.5c'!$B$5:$J$197,4,FALSE)</f>
        <v>Anvik</v>
      </c>
      <c r="U90">
        <f>VLOOKUP($S90,'Table 2.5c'!$B$5:$J$197,7,FALSE)</f>
        <v>0.5689749999999999</v>
      </c>
      <c r="V90">
        <f>VLOOKUP(S90,'Table 2.5c'!$B$5:$J$197,8,FALSE)</f>
        <v>0.30758333333333326</v>
      </c>
      <c r="W90">
        <f>VLOOKUP(S90,'Table 2.5c'!$B$5:$J$197,9,FALSE)</f>
        <v>0.26139166666666663</v>
      </c>
    </row>
    <row r="91" spans="1:23" x14ac:dyDescent="0.3">
      <c r="S91">
        <v>331730</v>
      </c>
      <c r="T91" t="str">
        <f>VLOOKUP(S91,'Table 2.5c'!$B$5:$J$197,4,FALSE)</f>
        <v>Wales</v>
      </c>
      <c r="U91">
        <f>VLOOKUP($S91,'Table 2.5c'!$B$5:$J$197,7,FALSE)</f>
        <v>0.56005833333333321</v>
      </c>
      <c r="V91">
        <f>VLOOKUP(S91,'Table 2.5c'!$B$5:$J$197,8,FALSE)</f>
        <v>0.29959166666666659</v>
      </c>
      <c r="W91">
        <f>VLOOKUP(S91,'Table 2.5c'!$B$5:$J$197,9,FALSE)</f>
        <v>0.26046666666666662</v>
      </c>
    </row>
    <row r="92" spans="1:23" x14ac:dyDescent="0.3">
      <c r="S92">
        <v>332590</v>
      </c>
      <c r="T92" t="str">
        <f>VLOOKUP(S92,'Table 2.5c'!$B$5:$J$197,4,FALSE)</f>
        <v>Port Alsworth</v>
      </c>
      <c r="U92">
        <f>VLOOKUP($S92,'Table 2.5c'!$B$5:$J$197,7,FALSE)</f>
        <v>0.55162500000000003</v>
      </c>
      <c r="V92">
        <f>VLOOKUP(S92,'Table 2.5c'!$B$5:$J$197,8,FALSE)</f>
        <v>0.33068333333333333</v>
      </c>
      <c r="W92">
        <f>VLOOKUP(S92,'Table 2.5c'!$B$5:$J$197,9,FALSE)</f>
        <v>0.22094166666666668</v>
      </c>
    </row>
    <row r="93" spans="1:23" x14ac:dyDescent="0.3">
      <c r="S93">
        <v>332310</v>
      </c>
      <c r="T93" t="str">
        <f>VLOOKUP(S93,'Table 2.5c'!$B$5:$J$197,4,FALSE)</f>
        <v>Chefornak</v>
      </c>
      <c r="U93">
        <f>VLOOKUP($S93,'Table 2.5c'!$B$5:$J$197,7,FALSE)</f>
        <v>0.54999999999999993</v>
      </c>
      <c r="V93">
        <f>VLOOKUP(S93,'Table 2.5c'!$B$5:$J$197,8,FALSE)</f>
        <v>0.20786666666666659</v>
      </c>
      <c r="W93">
        <f>VLOOKUP(S93,'Table 2.5c'!$B$5:$J$197,9,FALSE)</f>
        <v>0.34213333333333334</v>
      </c>
    </row>
    <row r="94" spans="1:23" x14ac:dyDescent="0.3">
      <c r="A94" s="65" t="s">
        <v>2672</v>
      </c>
      <c r="S94">
        <v>332890</v>
      </c>
      <c r="T94" t="str">
        <f>VLOOKUP(S94,'Table 2.5c'!$B$5:$J$197,4,FALSE)</f>
        <v>White Mountain</v>
      </c>
      <c r="U94">
        <f>VLOOKUP($S94,'Table 2.5c'!$B$5:$J$197,7,FALSE)</f>
        <v>0.54999999999999993</v>
      </c>
      <c r="V94">
        <f>VLOOKUP(S94,'Table 2.5c'!$B$5:$J$197,8,FALSE)</f>
        <v>0.24913333333333326</v>
      </c>
      <c r="W94">
        <f>VLOOKUP(S94,'Table 2.5c'!$B$5:$J$197,9,FALSE)</f>
        <v>0.30086666666666667</v>
      </c>
    </row>
    <row r="95" spans="1:23" x14ac:dyDescent="0.3">
      <c r="S95">
        <v>331480</v>
      </c>
      <c r="T95" t="str">
        <f>VLOOKUP(S95,'Table 2.5c'!$B$5:$J$197,4,FALSE)</f>
        <v>New Stuyahok</v>
      </c>
      <c r="U95">
        <f>VLOOKUP($S95,'Table 2.5c'!$B$5:$J$197,7,FALSE)</f>
        <v>0.54414166666666663</v>
      </c>
      <c r="V95">
        <f>VLOOKUP(S95,'Table 2.5c'!$B$5:$J$197,8,FALSE)</f>
        <v>0.2841499999999999</v>
      </c>
      <c r="W95">
        <f>VLOOKUP(S95,'Table 2.5c'!$B$5:$J$197,9,FALSE)</f>
        <v>0.25999166666666673</v>
      </c>
    </row>
    <row r="96" spans="1:23" x14ac:dyDescent="0.3">
      <c r="A96" s="3" t="str">
        <f>CONCATENATE("Figure D.  Installed Capacity by Prime Mover by Certified Utilities (kW), 1962-",Contents!$D$1)</f>
        <v>Figure D.  Installed Capacity by Prime Mover by Certified Utilities (kW), 1962-2021</v>
      </c>
      <c r="S96">
        <v>331950</v>
      </c>
      <c r="T96" t="str">
        <f>VLOOKUP(S96,'Table 2.5c'!$B$5:$J$197,4,FALSE)</f>
        <v>Ekwok</v>
      </c>
      <c r="U96">
        <f>VLOOKUP($S96,'Table 2.5c'!$B$5:$J$197,7,FALSE)</f>
        <v>0.54414166666666663</v>
      </c>
      <c r="V96">
        <f>VLOOKUP(S96,'Table 2.5c'!$B$5:$J$197,8,FALSE)</f>
        <v>0.2841499999999999</v>
      </c>
      <c r="W96">
        <f>VLOOKUP(S96,'Table 2.5c'!$B$5:$J$197,9,FALSE)</f>
        <v>0.25999166666666673</v>
      </c>
    </row>
    <row r="97" spans="19:23" x14ac:dyDescent="0.3">
      <c r="S97">
        <v>331510</v>
      </c>
      <c r="T97" t="str">
        <f>VLOOKUP(S97,'Table 2.5c'!$B$5:$J$197,4,FALSE)</f>
        <v>Noorvik</v>
      </c>
      <c r="U97">
        <f>VLOOKUP($S97,'Table 2.5c'!$B$5:$J$197,7,FALSE)</f>
        <v>0.54350000000000021</v>
      </c>
      <c r="V97">
        <f>VLOOKUP(S97,'Table 2.5c'!$B$5:$J$197,8,FALSE)</f>
        <v>0.28360833333333357</v>
      </c>
      <c r="W97">
        <f>VLOOKUP(S97,'Table 2.5c'!$B$5:$J$197,9,FALSE)</f>
        <v>0.25989166666666663</v>
      </c>
    </row>
    <row r="98" spans="19:23" x14ac:dyDescent="0.3">
      <c r="S98">
        <v>331380</v>
      </c>
      <c r="T98" t="str">
        <f>VLOOKUP(S98,'Table 2.5c'!$B$5:$J$197,4,FALSE)</f>
        <v>Kaltag</v>
      </c>
      <c r="U98">
        <f>VLOOKUP($S98,'Table 2.5c'!$B$5:$J$197,7,FALSE)</f>
        <v>0.53939999999999999</v>
      </c>
      <c r="V98">
        <f>VLOOKUP(S98,'Table 2.5c'!$B$5:$J$197,8,FALSE)</f>
        <v>0.27975</v>
      </c>
      <c r="W98">
        <f>VLOOKUP(S98,'Table 2.5c'!$B$5:$J$197,9,FALSE)</f>
        <v>0.25964999999999999</v>
      </c>
    </row>
    <row r="99" spans="19:23" x14ac:dyDescent="0.3">
      <c r="S99">
        <v>331610</v>
      </c>
      <c r="T99" t="str">
        <f>VLOOKUP(S99,'Table 2.5c'!$B$5:$J$197,4,FALSE)</f>
        <v>Selawik</v>
      </c>
      <c r="U99">
        <f>VLOOKUP($S99,'Table 2.5c'!$B$5:$J$197,7,FALSE)</f>
        <v>0.53516666666666646</v>
      </c>
      <c r="V99">
        <f>VLOOKUP(S99,'Table 2.5c'!$B$5:$J$197,8,FALSE)</f>
        <v>0.2758333333333331</v>
      </c>
      <c r="W99">
        <f>VLOOKUP(S99,'Table 2.5c'!$B$5:$J$197,9,FALSE)</f>
        <v>0.25933333333333336</v>
      </c>
    </row>
    <row r="100" spans="19:23" x14ac:dyDescent="0.3">
      <c r="S100">
        <v>331320</v>
      </c>
      <c r="T100" t="str">
        <f>VLOOKUP(S100,'Table 2.5c'!$B$5:$J$197,4,FALSE)</f>
        <v>Gambell</v>
      </c>
      <c r="U100">
        <f>VLOOKUP($S100,'Table 2.5c'!$B$5:$J$197,7,FALSE)</f>
        <v>0.53456666666666652</v>
      </c>
      <c r="V100">
        <f>VLOOKUP(S100,'Table 2.5c'!$B$5:$J$197,8,FALSE)</f>
        <v>0.26241666666666646</v>
      </c>
      <c r="W100">
        <f>VLOOKUP(S100,'Table 2.5c'!$B$5:$J$197,9,FALSE)</f>
        <v>0.27215000000000006</v>
      </c>
    </row>
    <row r="101" spans="19:23" x14ac:dyDescent="0.3">
      <c r="S101">
        <v>331600</v>
      </c>
      <c r="T101" t="str">
        <f>VLOOKUP(S101,'Table 2.5c'!$B$5:$J$197,4,FALSE)</f>
        <v>Scammon Bay</v>
      </c>
      <c r="U101">
        <f>VLOOKUP($S101,'Table 2.5c'!$B$5:$J$197,7,FALSE)</f>
        <v>0.53334166666666682</v>
      </c>
      <c r="V101">
        <f>VLOOKUP(S101,'Table 2.5c'!$B$5:$J$197,8,FALSE)</f>
        <v>0.27423333333333355</v>
      </c>
      <c r="W101">
        <f>VLOOKUP(S101,'Table 2.5c'!$B$5:$J$197,9,FALSE)</f>
        <v>0.25910833333333327</v>
      </c>
    </row>
    <row r="102" spans="19:23" x14ac:dyDescent="0.3">
      <c r="S102">
        <v>331330</v>
      </c>
      <c r="T102" t="str">
        <f>VLOOKUP(S102,'Table 2.5c'!$B$5:$J$197,4,FALSE)</f>
        <v>Goodnews Bay</v>
      </c>
      <c r="U102">
        <f>VLOOKUP($S102,'Table 2.5c'!$B$5:$J$197,7,FALSE)</f>
        <v>0.53255833333333336</v>
      </c>
      <c r="V102">
        <f>VLOOKUP(S102,'Table 2.5c'!$B$5:$J$197,8,FALSE)</f>
        <v>0.27354166666666663</v>
      </c>
      <c r="W102">
        <f>VLOOKUP(S102,'Table 2.5c'!$B$5:$J$197,9,FALSE)</f>
        <v>0.25901666666666673</v>
      </c>
    </row>
    <row r="103" spans="19:23" x14ac:dyDescent="0.3">
      <c r="S103">
        <v>331520</v>
      </c>
      <c r="T103" t="str">
        <f>VLOOKUP(S103,'Table 2.5c'!$B$5:$J$197,4,FALSE)</f>
        <v>Nulato</v>
      </c>
      <c r="U103">
        <f>VLOOKUP($S103,'Table 2.5c'!$B$5:$J$197,7,FALSE)</f>
        <v>0.53221666666666667</v>
      </c>
      <c r="V103">
        <f>VLOOKUP(S103,'Table 2.5c'!$B$5:$J$197,8,FALSE)</f>
        <v>0.27309999999999995</v>
      </c>
      <c r="W103">
        <f>VLOOKUP(S103,'Table 2.5c'!$B$5:$J$197,9,FALSE)</f>
        <v>0.25911666666666672</v>
      </c>
    </row>
    <row r="104" spans="19:23" x14ac:dyDescent="0.3">
      <c r="S104">
        <v>331685</v>
      </c>
      <c r="T104" t="str">
        <f>VLOOKUP(S104,'Table 2.5c'!$B$5:$J$197,4,FALSE)</f>
        <v>Teller</v>
      </c>
      <c r="U104">
        <f>VLOOKUP($S104,'Table 2.5c'!$B$5:$J$197,7,FALSE)</f>
        <v>0.5315833333333333</v>
      </c>
      <c r="V104">
        <f>VLOOKUP(S104,'Table 2.5c'!$B$5:$J$197,8,FALSE)</f>
        <v>0.27250833333333319</v>
      </c>
      <c r="W104">
        <f>VLOOKUP(S104,'Table 2.5c'!$B$5:$J$197,9,FALSE)</f>
        <v>0.25907500000000011</v>
      </c>
    </row>
    <row r="105" spans="19:23" x14ac:dyDescent="0.3">
      <c r="S105">
        <v>331620</v>
      </c>
      <c r="T105" t="str">
        <f>VLOOKUP(S105,'Table 2.5c'!$B$5:$J$197,4,FALSE)</f>
        <v>Shageluk</v>
      </c>
      <c r="U105">
        <f>VLOOKUP($S105,'Table 2.5c'!$B$5:$J$197,7,FALSE)</f>
        <v>0.53033333333333321</v>
      </c>
      <c r="V105">
        <f>VLOOKUP(S105,'Table 2.5c'!$B$5:$J$197,8,FALSE)</f>
        <v>0.27190833333333314</v>
      </c>
      <c r="W105">
        <f>VLOOKUP(S105,'Table 2.5c'!$B$5:$J$197,9,FALSE)</f>
        <v>0.25842500000000007</v>
      </c>
    </row>
    <row r="106" spans="19:23" x14ac:dyDescent="0.3">
      <c r="S106">
        <v>331030</v>
      </c>
      <c r="T106" t="str">
        <f>VLOOKUP(S106,'Table 2.5c'!$B$5:$J$197,4,FALSE)</f>
        <v>Akiak</v>
      </c>
      <c r="U106">
        <f>VLOOKUP($S106,'Table 2.5c'!$B$5:$J$197,7,FALSE)</f>
        <v>0.53</v>
      </c>
      <c r="V106">
        <f>VLOOKUP(S106,'Table 2.5c'!$B$5:$J$197,8,FALSE)</f>
        <v>0.2263</v>
      </c>
      <c r="W106">
        <f>VLOOKUP(S106,'Table 2.5c'!$B$5:$J$197,9,FALSE)</f>
        <v>0.30370000000000003</v>
      </c>
    </row>
    <row r="107" spans="19:23" x14ac:dyDescent="0.3">
      <c r="S107">
        <v>331400</v>
      </c>
      <c r="T107" t="str">
        <f>VLOOKUP(S107,'Table 2.5c'!$B$5:$J$197,4,FALSE)</f>
        <v>Kiana</v>
      </c>
      <c r="U107">
        <f>VLOOKUP($S107,'Table 2.5c'!$B$5:$J$197,7,FALSE)</f>
        <v>0.52860833333333335</v>
      </c>
      <c r="V107">
        <f>VLOOKUP(S107,'Table 2.5c'!$B$5:$J$197,8,FALSE)</f>
        <v>0.26960833333333334</v>
      </c>
      <c r="W107">
        <f>VLOOKUP(S107,'Table 2.5c'!$B$5:$J$197,9,FALSE)</f>
        <v>0.25900000000000001</v>
      </c>
    </row>
    <row r="108" spans="19:23" x14ac:dyDescent="0.3">
      <c r="S108">
        <v>331270</v>
      </c>
      <c r="T108" t="str">
        <f>VLOOKUP(S108,'Table 2.5c'!$B$5:$J$197,4,FALSE)</f>
        <v>Brevig Mission</v>
      </c>
      <c r="U108">
        <f>VLOOKUP($S108,'Table 2.5c'!$B$5:$J$197,7,FALSE)</f>
        <v>0.5273833333333332</v>
      </c>
      <c r="V108">
        <f>VLOOKUP(S108,'Table 2.5c'!$B$5:$J$197,8,FALSE)</f>
        <v>0.26860833333333328</v>
      </c>
      <c r="W108">
        <f>VLOOKUP(S108,'Table 2.5c'!$B$5:$J$197,9,FALSE)</f>
        <v>0.25877499999999992</v>
      </c>
    </row>
    <row r="109" spans="19:23" x14ac:dyDescent="0.3">
      <c r="S109">
        <v>332120</v>
      </c>
      <c r="T109" t="str">
        <f>VLOOKUP(S109,'Table 2.5c'!$B$5:$J$197,4,FALSE)</f>
        <v>Kotlik</v>
      </c>
      <c r="U109">
        <f>VLOOKUP($S109,'Table 2.5c'!$B$5:$J$197,7,FALSE)</f>
        <v>0.52669166666666667</v>
      </c>
      <c r="V109">
        <f>VLOOKUP(S109,'Table 2.5c'!$B$5:$J$197,8,FALSE)</f>
        <v>0.26809166666666673</v>
      </c>
      <c r="W109">
        <f>VLOOKUP(S109,'Table 2.5c'!$B$5:$J$197,9,FALSE)</f>
        <v>0.25859999999999994</v>
      </c>
    </row>
    <row r="110" spans="19:23" x14ac:dyDescent="0.3">
      <c r="S110">
        <v>331690</v>
      </c>
      <c r="T110" t="str">
        <f>VLOOKUP(S110,'Table 2.5c'!$B$5:$J$197,4,FALSE)</f>
        <v>Togiak</v>
      </c>
      <c r="U110">
        <f>VLOOKUP($S110,'Table 2.5c'!$B$5:$J$197,7,FALSE)</f>
        <v>0.52604999999999991</v>
      </c>
      <c r="V110">
        <f>VLOOKUP(S110,'Table 2.5c'!$B$5:$J$197,8,FALSE)</f>
        <v>0.2674083333333333</v>
      </c>
      <c r="W110">
        <f>VLOOKUP(S110,'Table 2.5c'!$B$5:$J$197,9,FALSE)</f>
        <v>0.2586416666666666</v>
      </c>
    </row>
    <row r="111" spans="19:23" x14ac:dyDescent="0.3">
      <c r="S111">
        <v>331640</v>
      </c>
      <c r="T111" t="str">
        <f>VLOOKUP(S111,'Table 2.5c'!$B$5:$J$197,4,FALSE)</f>
        <v>Shishmaref</v>
      </c>
      <c r="U111">
        <f>VLOOKUP($S111,'Table 2.5c'!$B$5:$J$197,7,FALSE)</f>
        <v>0.52355000000000007</v>
      </c>
      <c r="V111">
        <f>VLOOKUP(S111,'Table 2.5c'!$B$5:$J$197,8,FALSE)</f>
        <v>0.26491666666666669</v>
      </c>
      <c r="W111">
        <f>VLOOKUP(S111,'Table 2.5c'!$B$5:$J$197,9,FALSE)</f>
        <v>0.25863333333333338</v>
      </c>
    </row>
    <row r="112" spans="19:23" x14ac:dyDescent="0.3">
      <c r="S112">
        <v>331490</v>
      </c>
      <c r="T112" t="str">
        <f>VLOOKUP(S112,'Table 2.5c'!$B$5:$J$197,4,FALSE)</f>
        <v>Nightmute</v>
      </c>
      <c r="U112">
        <f>VLOOKUP($S112,'Table 2.5c'!$B$5:$J$197,7,FALSE)</f>
        <v>0.52304166666666674</v>
      </c>
      <c r="V112">
        <f>VLOOKUP(S112,'Table 2.5c'!$B$5:$J$197,8,FALSE)</f>
        <v>0.24806666666666671</v>
      </c>
      <c r="W112">
        <f>VLOOKUP(S112,'Table 2.5c'!$B$5:$J$197,9,FALSE)</f>
        <v>0.27497500000000002</v>
      </c>
    </row>
    <row r="113" spans="1:23" x14ac:dyDescent="0.3">
      <c r="S113">
        <v>331700</v>
      </c>
      <c r="T113" t="str">
        <f>VLOOKUP(S113,'Table 2.5c'!$B$5:$J$197,4,FALSE)</f>
        <v>Toksook Bay</v>
      </c>
      <c r="U113">
        <f>VLOOKUP($S113,'Table 2.5c'!$B$5:$J$197,7,FALSE)</f>
        <v>0.52304166666666674</v>
      </c>
      <c r="V113">
        <f>VLOOKUP(S113,'Table 2.5c'!$B$5:$J$197,8,FALSE)</f>
        <v>0.24806666666666671</v>
      </c>
      <c r="W113">
        <f>VLOOKUP(S113,'Table 2.5c'!$B$5:$J$197,9,FALSE)</f>
        <v>0.27497500000000002</v>
      </c>
    </row>
    <row r="114" spans="1:23" x14ac:dyDescent="0.3">
      <c r="S114">
        <v>331710</v>
      </c>
      <c r="T114" t="str">
        <f>VLOOKUP(S114,'Table 2.5c'!$B$5:$J$197,4,FALSE)</f>
        <v>Tununak</v>
      </c>
      <c r="U114">
        <f>VLOOKUP($S114,'Table 2.5c'!$B$5:$J$197,7,FALSE)</f>
        <v>0.52304166666666674</v>
      </c>
      <c r="V114">
        <f>VLOOKUP(S114,'Table 2.5c'!$B$5:$J$197,8,FALSE)</f>
        <v>0.24806666666666671</v>
      </c>
      <c r="W114">
        <f>VLOOKUP(S114,'Table 2.5c'!$B$5:$J$197,9,FALSE)</f>
        <v>0.27497500000000002</v>
      </c>
    </row>
    <row r="115" spans="1:23" x14ac:dyDescent="0.3">
      <c r="A115" s="75" t="s">
        <v>521</v>
      </c>
      <c r="S115">
        <v>331410</v>
      </c>
      <c r="T115" t="str">
        <f>VLOOKUP(S115,'Table 2.5c'!$B$5:$J$197,4,FALSE)</f>
        <v>Kivalina</v>
      </c>
      <c r="U115">
        <f>VLOOKUP($S115,'Table 2.5c'!$B$5:$J$197,7,FALSE)</f>
        <v>0.52264166666666667</v>
      </c>
      <c r="V115">
        <f>VLOOKUP(S115,'Table 2.5c'!$B$5:$J$197,8,FALSE)</f>
        <v>0.26405000000000006</v>
      </c>
      <c r="W115">
        <f>VLOOKUP(S115,'Table 2.5c'!$B$5:$J$197,9,FALSE)</f>
        <v>0.25859166666666661</v>
      </c>
    </row>
    <row r="116" spans="1:23" x14ac:dyDescent="0.3">
      <c r="S116">
        <v>331450</v>
      </c>
      <c r="T116" t="str">
        <f>VLOOKUP(S116,'Table 2.5c'!$B$5:$J$197,4,FALSE)</f>
        <v>Mekoryuk</v>
      </c>
      <c r="U116">
        <f>VLOOKUP($S116,'Table 2.5c'!$B$5:$J$197,7,FALSE)</f>
        <v>0.52180833333333332</v>
      </c>
      <c r="V116">
        <f>VLOOKUP(S116,'Table 2.5c'!$B$5:$J$197,8,FALSE)</f>
        <v>0.25634999999999997</v>
      </c>
      <c r="W116">
        <f>VLOOKUP(S116,'Table 2.5c'!$B$5:$J$197,9,FALSE)</f>
        <v>0.26545833333333335</v>
      </c>
    </row>
    <row r="117" spans="1:23" x14ac:dyDescent="0.3">
      <c r="A117" s="3" t="str">
        <f>CONCATENATE("Figure E.  Generation by Fuel Type by Utilities &amp; Operators (MWh), ",Contents!$D$1)</f>
        <v>Figure E.  Generation by Fuel Type by Utilities &amp; Operators (MWh), 2021</v>
      </c>
      <c r="S117">
        <v>331540</v>
      </c>
      <c r="T117" t="str">
        <f>VLOOKUP(S117,'Table 2.5c'!$B$5:$J$197,4,FALSE)</f>
        <v>Old Harbor</v>
      </c>
      <c r="U117">
        <f>VLOOKUP($S117,'Table 2.5c'!$B$5:$J$197,7,FALSE)</f>
        <v>0.52169166666666655</v>
      </c>
      <c r="V117">
        <f>VLOOKUP(S117,'Table 2.5c'!$B$5:$J$197,8,FALSE)</f>
        <v>0.26117499999999988</v>
      </c>
      <c r="W117">
        <f>VLOOKUP(S117,'Table 2.5c'!$B$5:$J$197,9,FALSE)</f>
        <v>0.26051666666666667</v>
      </c>
    </row>
    <row r="118" spans="1:23" x14ac:dyDescent="0.3">
      <c r="S118">
        <v>332150</v>
      </c>
      <c r="T118" t="str">
        <f>VLOOKUP(S118,'Table 2.5c'!$B$5:$J$197,4,FALSE)</f>
        <v>Kwethluk</v>
      </c>
      <c r="U118">
        <f>VLOOKUP($S118,'Table 2.5c'!$B$5:$J$197,7,FALSE)</f>
        <v>0.51999999999999991</v>
      </c>
      <c r="V118">
        <f>VLOOKUP(S118,'Table 2.5c'!$B$5:$J$197,8,FALSE)</f>
        <v>0.21828333333333322</v>
      </c>
      <c r="W118">
        <f>VLOOKUP(S118,'Table 2.5c'!$B$5:$J$197,9,FALSE)</f>
        <v>0.30171666666666669</v>
      </c>
    </row>
    <row r="119" spans="1:23" x14ac:dyDescent="0.3">
      <c r="S119">
        <v>331670</v>
      </c>
      <c r="T119" t="str">
        <f>VLOOKUP(S119,'Table 2.5c'!$B$5:$J$197,4,FALSE)</f>
        <v>Saint Michael</v>
      </c>
      <c r="U119">
        <f>VLOOKUP($S119,'Table 2.5c'!$B$5:$J$197,7,FALSE)</f>
        <v>0.51576666666666671</v>
      </c>
      <c r="V119">
        <f>VLOOKUP(S119,'Table 2.5c'!$B$5:$J$197,8,FALSE)</f>
        <v>0.25728333333333336</v>
      </c>
      <c r="W119">
        <f>VLOOKUP(S119,'Table 2.5c'!$B$5:$J$197,9,FALSE)</f>
        <v>0.25848333333333334</v>
      </c>
    </row>
    <row r="120" spans="1:23" x14ac:dyDescent="0.3">
      <c r="S120">
        <v>331680</v>
      </c>
      <c r="T120" t="str">
        <f>VLOOKUP(S120,'Table 2.5c'!$B$5:$J$197,4,FALSE)</f>
        <v>Stebbins</v>
      </c>
      <c r="U120">
        <f>VLOOKUP($S120,'Table 2.5c'!$B$5:$J$197,7,FALSE)</f>
        <v>0.51576666666666671</v>
      </c>
      <c r="V120">
        <f>VLOOKUP(S120,'Table 2.5c'!$B$5:$J$197,8,FALSE)</f>
        <v>0.25728333333333336</v>
      </c>
      <c r="W120">
        <f>VLOOKUP(S120,'Table 2.5c'!$B$5:$J$197,9,FALSE)</f>
        <v>0.25848333333333334</v>
      </c>
    </row>
    <row r="121" spans="1:23" x14ac:dyDescent="0.3">
      <c r="S121">
        <v>331340</v>
      </c>
      <c r="T121" t="str">
        <f>VLOOKUP(S121,'Table 2.5c'!$B$5:$J$197,4,FALSE)</f>
        <v>Grayling</v>
      </c>
      <c r="U121">
        <f>VLOOKUP($S121,'Table 2.5c'!$B$5:$J$197,7,FALSE)</f>
        <v>0.51530000000000009</v>
      </c>
      <c r="V121">
        <f>VLOOKUP(S121,'Table 2.5c'!$B$5:$J$197,8,FALSE)</f>
        <v>0.25606666666666672</v>
      </c>
      <c r="W121">
        <f>VLOOKUP(S121,'Table 2.5c'!$B$5:$J$197,9,FALSE)</f>
        <v>0.25923333333333337</v>
      </c>
    </row>
    <row r="122" spans="1:23" x14ac:dyDescent="0.3">
      <c r="S122">
        <v>331390</v>
      </c>
      <c r="T122" t="str">
        <f>VLOOKUP(S122,'Table 2.5c'!$B$5:$J$197,4,FALSE)</f>
        <v>Kasigluk</v>
      </c>
      <c r="U122">
        <f>VLOOKUP($S122,'Table 2.5c'!$B$5:$J$197,7,FALSE)</f>
        <v>0.51470000000000016</v>
      </c>
      <c r="V122">
        <f>VLOOKUP(S122,'Table 2.5c'!$B$5:$J$197,8,FALSE)</f>
        <v>0.2482916666666668</v>
      </c>
      <c r="W122">
        <f>VLOOKUP(S122,'Table 2.5c'!$B$5:$J$197,9,FALSE)</f>
        <v>0.26640833333333336</v>
      </c>
    </row>
    <row r="123" spans="1:23" x14ac:dyDescent="0.3">
      <c r="S123">
        <v>331530</v>
      </c>
      <c r="T123" t="str">
        <f>VLOOKUP(S123,'Table 2.5c'!$B$5:$J$197,4,FALSE)</f>
        <v>Nunapitchuk</v>
      </c>
      <c r="U123">
        <f>VLOOKUP($S123,'Table 2.5c'!$B$5:$J$197,7,FALSE)</f>
        <v>0.51470000000000016</v>
      </c>
      <c r="V123">
        <f>VLOOKUP(S123,'Table 2.5c'!$B$5:$J$197,8,FALSE)</f>
        <v>0.2482916666666668</v>
      </c>
      <c r="W123">
        <f>VLOOKUP(S123,'Table 2.5c'!$B$5:$J$197,9,FALSE)</f>
        <v>0.26640833333333336</v>
      </c>
    </row>
    <row r="124" spans="1:23" x14ac:dyDescent="0.3">
      <c r="S124">
        <v>331630</v>
      </c>
      <c r="T124" t="str">
        <f>VLOOKUP(S124,'Table 2.5c'!$B$5:$J$197,4,FALSE)</f>
        <v>Shaktoolik</v>
      </c>
      <c r="U124">
        <f>VLOOKUP($S124,'Table 2.5c'!$B$5:$J$197,7,FALSE)</f>
        <v>0.51464166666666666</v>
      </c>
      <c r="V124">
        <f>VLOOKUP(S124,'Table 2.5c'!$B$5:$J$197,8,FALSE)</f>
        <v>0.22244999999999998</v>
      </c>
      <c r="W124">
        <f>VLOOKUP(S124,'Table 2.5c'!$B$5:$J$197,9,FALSE)</f>
        <v>0.29219166666666668</v>
      </c>
    </row>
    <row r="125" spans="1:23" x14ac:dyDescent="0.3">
      <c r="S125">
        <v>331300</v>
      </c>
      <c r="T125" t="str">
        <f>VLOOKUP(S125,'Table 2.5c'!$B$5:$J$197,4,FALSE)</f>
        <v>Elim</v>
      </c>
      <c r="U125">
        <f>VLOOKUP($S125,'Table 2.5c'!$B$5:$J$197,7,FALSE)</f>
        <v>0.51444999999999996</v>
      </c>
      <c r="V125">
        <f>VLOOKUP(S125,'Table 2.5c'!$B$5:$J$197,8,FALSE)</f>
        <v>0.25652499999999984</v>
      </c>
      <c r="W125">
        <f>VLOOKUP(S125,'Table 2.5c'!$B$5:$J$197,9,FALSE)</f>
        <v>0.25792500000000013</v>
      </c>
    </row>
    <row r="126" spans="1:23" x14ac:dyDescent="0.3">
      <c r="S126">
        <v>331370</v>
      </c>
      <c r="T126" t="str">
        <f>VLOOKUP(S126,'Table 2.5c'!$B$5:$J$197,4,FALSE)</f>
        <v>Huslia</v>
      </c>
      <c r="U126">
        <f>VLOOKUP($S126,'Table 2.5c'!$B$5:$J$197,7,FALSE)</f>
        <v>0.5135333333333334</v>
      </c>
      <c r="V126">
        <f>VLOOKUP(S126,'Table 2.5c'!$B$5:$J$197,8,FALSE)</f>
        <v>0.25497500000000012</v>
      </c>
      <c r="W126">
        <f>VLOOKUP(S126,'Table 2.5c'!$B$5:$J$197,9,FALSE)</f>
        <v>0.25855833333333328</v>
      </c>
    </row>
    <row r="127" spans="1:23" x14ac:dyDescent="0.3">
      <c r="S127">
        <v>331430</v>
      </c>
      <c r="T127" t="str">
        <f>VLOOKUP(S127,'Table 2.5c'!$B$5:$J$197,4,FALSE)</f>
        <v>Lower Kalskag</v>
      </c>
      <c r="U127">
        <f>VLOOKUP($S127,'Table 2.5c'!$B$5:$J$197,7,FALSE)</f>
        <v>0.51345833333333324</v>
      </c>
      <c r="V127">
        <f>VLOOKUP(S127,'Table 2.5c'!$B$5:$J$197,8,FALSE)</f>
        <v>0.25509999999999983</v>
      </c>
      <c r="W127">
        <f>VLOOKUP(S127,'Table 2.5c'!$B$5:$J$197,9,FALSE)</f>
        <v>0.25835833333333341</v>
      </c>
    </row>
    <row r="128" spans="1:23" x14ac:dyDescent="0.3">
      <c r="S128">
        <v>331720</v>
      </c>
      <c r="T128" t="str">
        <f>VLOOKUP(S128,'Table 2.5c'!$B$5:$J$197,4,FALSE)</f>
        <v>Kalskag</v>
      </c>
      <c r="U128">
        <f>VLOOKUP($S128,'Table 2.5c'!$B$5:$J$197,7,FALSE)</f>
        <v>0.51345833333333324</v>
      </c>
      <c r="V128">
        <f>VLOOKUP(S128,'Table 2.5c'!$B$5:$J$197,8,FALSE)</f>
        <v>0.25509999999999983</v>
      </c>
      <c r="W128">
        <f>VLOOKUP(S128,'Table 2.5c'!$B$5:$J$197,9,FALSE)</f>
        <v>0.25835833333333341</v>
      </c>
    </row>
    <row r="129" spans="1:23" x14ac:dyDescent="0.3">
      <c r="S129">
        <v>331240</v>
      </c>
      <c r="T129" t="str">
        <f>VLOOKUP(S129,'Table 2.5c'!$B$5:$J$197,4,FALSE)</f>
        <v>Alakanuk</v>
      </c>
      <c r="U129">
        <f>VLOOKUP($S129,'Table 2.5c'!$B$5:$J$197,7,FALSE)</f>
        <v>0.51106666666666645</v>
      </c>
      <c r="V129">
        <f>VLOOKUP(S129,'Table 2.5c'!$B$5:$J$197,8,FALSE)</f>
        <v>0.24549999999999977</v>
      </c>
      <c r="W129">
        <f>VLOOKUP(S129,'Table 2.5c'!$B$5:$J$197,9,FALSE)</f>
        <v>0.26556666666666667</v>
      </c>
    </row>
    <row r="130" spans="1:23" x14ac:dyDescent="0.3">
      <c r="S130">
        <v>331310</v>
      </c>
      <c r="T130" t="str">
        <f>VLOOKUP(S130,'Table 2.5c'!$B$5:$J$197,4,FALSE)</f>
        <v>Emmonak</v>
      </c>
      <c r="U130">
        <f>VLOOKUP($S130,'Table 2.5c'!$B$5:$J$197,7,FALSE)</f>
        <v>0.51106666666666645</v>
      </c>
      <c r="V130">
        <f>VLOOKUP(S130,'Table 2.5c'!$B$5:$J$197,8,FALSE)</f>
        <v>0.24549999999999977</v>
      </c>
      <c r="W130">
        <f>VLOOKUP(S130,'Table 2.5c'!$B$5:$J$197,9,FALSE)</f>
        <v>0.26556666666666667</v>
      </c>
    </row>
    <row r="131" spans="1:23" x14ac:dyDescent="0.3">
      <c r="S131">
        <v>331350</v>
      </c>
      <c r="T131" t="str">
        <f>VLOOKUP(S131,'Table 2.5c'!$B$5:$J$197,4,FALSE)</f>
        <v>Holy Cross</v>
      </c>
      <c r="U131">
        <f>VLOOKUP($S131,'Table 2.5c'!$B$5:$J$197,7,FALSE)</f>
        <v>0.51103333333333334</v>
      </c>
      <c r="V131">
        <f>VLOOKUP(S131,'Table 2.5c'!$B$5:$J$197,8,FALSE)</f>
        <v>0.25261666666666666</v>
      </c>
      <c r="W131">
        <f>VLOOKUP(S131,'Table 2.5c'!$B$5:$J$197,9,FALSE)</f>
        <v>0.25841666666666668</v>
      </c>
    </row>
    <row r="132" spans="1:23" x14ac:dyDescent="0.3">
      <c r="S132">
        <v>331590</v>
      </c>
      <c r="T132" t="str">
        <f>VLOOKUP(S132,'Table 2.5c'!$B$5:$J$197,4,FALSE)</f>
        <v>Savoonga</v>
      </c>
      <c r="U132">
        <f>VLOOKUP($S132,'Table 2.5c'!$B$5:$J$197,7,FALSE)</f>
        <v>0.51100833333333329</v>
      </c>
      <c r="V132">
        <f>VLOOKUP(S132,'Table 2.5c'!$B$5:$J$197,8,FALSE)</f>
        <v>0.24967499999999992</v>
      </c>
      <c r="W132">
        <f>VLOOKUP(S132,'Table 2.5c'!$B$5:$J$197,9,FALSE)</f>
        <v>0.26133333333333336</v>
      </c>
    </row>
    <row r="133" spans="1:23" x14ac:dyDescent="0.3">
      <c r="S133">
        <v>331550</v>
      </c>
      <c r="T133" t="str">
        <f>VLOOKUP(S133,'Table 2.5c'!$B$5:$J$197,4,FALSE)</f>
        <v>Pilot Station</v>
      </c>
      <c r="U133">
        <f>VLOOKUP($S133,'Table 2.5c'!$B$5:$J$197,7,FALSE)</f>
        <v>0.50983333333333325</v>
      </c>
      <c r="V133">
        <f>VLOOKUP(S133,'Table 2.5c'!$B$5:$J$197,8,FALSE)</f>
        <v>0.25169999999999998</v>
      </c>
      <c r="W133">
        <f>VLOOKUP(S133,'Table 2.5c'!$B$5:$J$197,9,FALSE)</f>
        <v>0.25813333333333327</v>
      </c>
    </row>
    <row r="134" spans="1:23" x14ac:dyDescent="0.3">
      <c r="S134">
        <v>332540</v>
      </c>
      <c r="T134" t="str">
        <f>VLOOKUP(S134,'Table 2.5c'!$B$5:$J$197,4,FALSE)</f>
        <v>Sand Point</v>
      </c>
      <c r="U134">
        <f>VLOOKUP($S134,'Table 2.5c'!$B$5:$J$197,7,FALSE)</f>
        <v>0.50894166666666674</v>
      </c>
      <c r="V134">
        <f>VLOOKUP(S134,'Table 2.5c'!$B$5:$J$197,8,FALSE)</f>
        <v>0.27272500000000011</v>
      </c>
      <c r="W134">
        <f>VLOOKUP(S134,'Table 2.5c'!$B$5:$J$197,9,FALSE)</f>
        <v>0.23621666666666666</v>
      </c>
    </row>
    <row r="135" spans="1:23" x14ac:dyDescent="0.3">
      <c r="S135">
        <v>331290</v>
      </c>
      <c r="T135" t="str">
        <f>VLOOKUP(S135,'Table 2.5c'!$B$5:$J$197,4,FALSE)</f>
        <v>Eek</v>
      </c>
      <c r="U135">
        <f>VLOOKUP($S135,'Table 2.5c'!$B$5:$J$197,7,FALSE)</f>
        <v>0.50679166666666664</v>
      </c>
      <c r="V135">
        <f>VLOOKUP(S135,'Table 2.5c'!$B$5:$J$197,8,FALSE)</f>
        <v>0.24894166666666662</v>
      </c>
      <c r="W135">
        <f>VLOOKUP(S135,'Table 2.5c'!$B$5:$J$197,9,FALSE)</f>
        <v>0.25785000000000002</v>
      </c>
    </row>
    <row r="136" spans="1:23" x14ac:dyDescent="0.3">
      <c r="A136" s="65" t="s">
        <v>520</v>
      </c>
      <c r="S136">
        <v>331420</v>
      </c>
      <c r="T136" t="str">
        <f>VLOOKUP(S136,'Table 2.5c'!$B$5:$J$197,4,FALSE)</f>
        <v>Koyuk</v>
      </c>
      <c r="U136">
        <f>VLOOKUP($S136,'Table 2.5c'!$B$5:$J$197,7,FALSE)</f>
        <v>0.50617499999999993</v>
      </c>
      <c r="V136">
        <f>VLOOKUP(S136,'Table 2.5c'!$B$5:$J$197,8,FALSE)</f>
        <v>0.24798333333333317</v>
      </c>
      <c r="W136">
        <f>VLOOKUP(S136,'Table 2.5c'!$B$5:$J$197,9,FALSE)</f>
        <v>0.25819166666666676</v>
      </c>
    </row>
    <row r="137" spans="1:23" x14ac:dyDescent="0.3">
      <c r="S137">
        <v>331570</v>
      </c>
      <c r="T137" t="str">
        <f>VLOOKUP(S137,'Table 2.5c'!$B$5:$J$197,4,FALSE)</f>
        <v>Quinhagak</v>
      </c>
      <c r="U137">
        <f>VLOOKUP($S137,'Table 2.5c'!$B$5:$J$197,7,FALSE)</f>
        <v>0.50499166666666662</v>
      </c>
      <c r="V137">
        <f>VLOOKUP(S137,'Table 2.5c'!$B$5:$J$197,8,FALSE)</f>
        <v>0.22129166666666666</v>
      </c>
      <c r="W137">
        <f>VLOOKUP(S137,'Table 2.5c'!$B$5:$J$197,9,FALSE)</f>
        <v>0.28369999999999995</v>
      </c>
    </row>
    <row r="138" spans="1:23" x14ac:dyDescent="0.3">
      <c r="A138" s="3" t="str">
        <f>CONCATENATE("Figure F.  Generation by Fuel Type by Utilities &amp; Operators (GWh), 1971-",Contents!$D$1)</f>
        <v>Figure F.  Generation by Fuel Type by Utilities &amp; Operators (GWh), 1971-2021</v>
      </c>
      <c r="S138">
        <v>331580</v>
      </c>
      <c r="T138" t="str">
        <f>VLOOKUP(S138,'Table 2.5c'!$B$5:$J$197,4,FALSE)</f>
        <v>Russian Mission</v>
      </c>
      <c r="U138">
        <f>VLOOKUP($S138,'Table 2.5c'!$B$5:$J$197,7,FALSE)</f>
        <v>0.50448333333333351</v>
      </c>
      <c r="V138">
        <f>VLOOKUP(S138,'Table 2.5c'!$B$5:$J$197,8,FALSE)</f>
        <v>0.24656666666666677</v>
      </c>
      <c r="W138">
        <f>VLOOKUP(S138,'Table 2.5c'!$B$5:$J$197,9,FALSE)</f>
        <v>0.25791666666666674</v>
      </c>
    </row>
    <row r="139" spans="1:23" x14ac:dyDescent="0.3">
      <c r="S139">
        <v>332730</v>
      </c>
      <c r="T139" t="str">
        <f>VLOOKUP(S139,'Table 2.5c'!$B$5:$J$197,4,FALSE)</f>
        <v>Twin Hills</v>
      </c>
      <c r="U139">
        <f>VLOOKUP($S139,'Table 2.5c'!$B$5:$J$197,7,FALSE)</f>
        <v>0.504</v>
      </c>
      <c r="V139">
        <f>VLOOKUP(S139,'Table 2.5c'!$B$5:$J$197,8,FALSE)</f>
        <v>0.25209999999999999</v>
      </c>
      <c r="W139">
        <f>VLOOKUP(S139,'Table 2.5c'!$B$5:$J$197,9,FALSE)</f>
        <v>0.25190000000000001</v>
      </c>
    </row>
    <row r="140" spans="1:23" x14ac:dyDescent="0.3">
      <c r="S140">
        <v>331280</v>
      </c>
      <c r="T140" t="str">
        <f>VLOOKUP(S140,'Table 2.5c'!$B$5:$J$197,4,FALSE)</f>
        <v>Chevak</v>
      </c>
      <c r="U140">
        <f>VLOOKUP($S140,'Table 2.5c'!$B$5:$J$197,7,FALSE)</f>
        <v>0.50305000000000011</v>
      </c>
      <c r="V140">
        <f>VLOOKUP(S140,'Table 2.5c'!$B$5:$J$197,8,FALSE)</f>
        <v>0.21858333333333341</v>
      </c>
      <c r="W140">
        <f>VLOOKUP(S140,'Table 2.5c'!$B$5:$J$197,9,FALSE)</f>
        <v>0.2844666666666667</v>
      </c>
    </row>
    <row r="141" spans="1:23" x14ac:dyDescent="0.3">
      <c r="S141">
        <v>332110</v>
      </c>
      <c r="T141" t="str">
        <f>VLOOKUP(S141,'Table 2.5c'!$B$5:$J$197,4,FALSE)</f>
        <v>Koliganek</v>
      </c>
      <c r="U141">
        <f>VLOOKUP($S141,'Table 2.5c'!$B$5:$J$197,7,FALSE)</f>
        <v>0.5</v>
      </c>
      <c r="V141">
        <f>VLOOKUP(S141,'Table 2.5c'!$B$5:$J$197,8,FALSE)</f>
        <v>0.25530833333333336</v>
      </c>
      <c r="W141">
        <f>VLOOKUP(S141,'Table 2.5c'!$B$5:$J$197,9,FALSE)</f>
        <v>0.24469166666666667</v>
      </c>
    </row>
    <row r="142" spans="1:23" x14ac:dyDescent="0.3">
      <c r="S142">
        <v>331360</v>
      </c>
      <c r="T142" t="str">
        <f>VLOOKUP(S142,'Table 2.5c'!$B$5:$J$197,4,FALSE)</f>
        <v>Hooper Bay</v>
      </c>
      <c r="U142">
        <f>VLOOKUP($S142,'Table 2.5c'!$B$5:$J$197,7,FALSE)</f>
        <v>0.4981666666666667</v>
      </c>
      <c r="V142">
        <f>VLOOKUP(S142,'Table 2.5c'!$B$5:$J$197,8,FALSE)</f>
        <v>0.23295833333333343</v>
      </c>
      <c r="W142">
        <f>VLOOKUP(S142,'Table 2.5c'!$B$5:$J$197,9,FALSE)</f>
        <v>0.26520833333333327</v>
      </c>
    </row>
    <row r="143" spans="1:23" x14ac:dyDescent="0.3">
      <c r="S143">
        <v>332010</v>
      </c>
      <c r="T143" t="str">
        <f>VLOOKUP(S143,'Table 2.5c'!$B$5:$J$197,4,FALSE)</f>
        <v>Gustavus</v>
      </c>
      <c r="U143">
        <f>VLOOKUP($S143,'Table 2.5c'!$B$5:$J$197,7,FALSE)</f>
        <v>0.49200833333333333</v>
      </c>
      <c r="V143">
        <f>VLOOKUP(S143,'Table 2.5c'!$B$5:$J$197,8,FALSE)</f>
        <v>0.11181666666666668</v>
      </c>
      <c r="W143">
        <f>VLOOKUP(S143,'Table 2.5c'!$B$5:$J$197,9,FALSE)</f>
        <v>0.38019166666666665</v>
      </c>
    </row>
    <row r="144" spans="1:23" x14ac:dyDescent="0.3">
      <c r="S144">
        <v>331470</v>
      </c>
      <c r="T144" t="str">
        <f>VLOOKUP(S144,'Table 2.5c'!$B$5:$J$197,4,FALSE)</f>
        <v>Mountain Village</v>
      </c>
      <c r="U144">
        <f>VLOOKUP($S144,'Table 2.5c'!$B$5:$J$197,7,FALSE)</f>
        <v>0.49184166666666668</v>
      </c>
      <c r="V144">
        <f>VLOOKUP(S144,'Table 2.5c'!$B$5:$J$197,8,FALSE)</f>
        <v>0.22490833333333343</v>
      </c>
      <c r="W144">
        <f>VLOOKUP(S144,'Table 2.5c'!$B$5:$J$197,9,FALSE)</f>
        <v>0.26693333333333324</v>
      </c>
    </row>
    <row r="145" spans="1:23" x14ac:dyDescent="0.3">
      <c r="S145">
        <v>331440</v>
      </c>
      <c r="T145" t="str">
        <f>VLOOKUP(S145,'Table 2.5c'!$B$5:$J$197,4,FALSE)</f>
        <v>Marshall</v>
      </c>
      <c r="U145">
        <f>VLOOKUP($S145,'Table 2.5c'!$B$5:$J$197,7,FALSE)</f>
        <v>0.48485833333333339</v>
      </c>
      <c r="V145">
        <f>VLOOKUP(S145,'Table 2.5c'!$B$5:$J$197,8,FALSE)</f>
        <v>0.22755833333333342</v>
      </c>
      <c r="W145">
        <f>VLOOKUP(S145,'Table 2.5c'!$B$5:$J$197,9,FALSE)</f>
        <v>0.25729999999999997</v>
      </c>
    </row>
    <row r="146" spans="1:23" x14ac:dyDescent="0.3">
      <c r="S146">
        <v>331820</v>
      </c>
      <c r="T146" t="str">
        <f>VLOOKUP(S146,'Table 2.5c'!$B$5:$J$197,4,FALSE)</f>
        <v>Buckland</v>
      </c>
      <c r="U146">
        <f>VLOOKUP($S146,'Table 2.5c'!$B$5:$J$197,7,FALSE)</f>
        <v>0.48205000000000003</v>
      </c>
      <c r="V146">
        <f>VLOOKUP(S146,'Table 2.5c'!$B$5:$J$197,8,FALSE)</f>
        <v>0.12190000000000006</v>
      </c>
      <c r="W146">
        <f>VLOOKUP(S146,'Table 2.5c'!$B$5:$J$197,9,FALSE)</f>
        <v>0.36014999999999997</v>
      </c>
    </row>
    <row r="147" spans="1:23" x14ac:dyDescent="0.3">
      <c r="S147">
        <v>331460</v>
      </c>
      <c r="T147" t="str">
        <f>VLOOKUP(S147,'Table 2.5c'!$B$5:$J$197,4,FALSE)</f>
        <v>Minto</v>
      </c>
      <c r="U147">
        <f>VLOOKUP($S147,'Table 2.5c'!$B$5:$J$197,7,FALSE)</f>
        <v>0.47932499999999995</v>
      </c>
      <c r="V147">
        <f>VLOOKUP(S147,'Table 2.5c'!$B$5:$J$197,8,FALSE)</f>
        <v>0.22110833333333324</v>
      </c>
      <c r="W147">
        <f>VLOOKUP(S147,'Table 2.5c'!$B$5:$J$197,9,FALSE)</f>
        <v>0.25821666666666671</v>
      </c>
    </row>
    <row r="148" spans="1:23" x14ac:dyDescent="0.3">
      <c r="S148">
        <v>332280</v>
      </c>
      <c r="T148" t="str">
        <f>VLOOKUP(S148,'Table 2.5c'!$B$5:$J$197,4,FALSE)</f>
        <v>Naknek</v>
      </c>
      <c r="U148">
        <f>VLOOKUP($S148,'Table 2.5c'!$B$5:$J$197,7,FALSE)</f>
        <v>0.47594166666666671</v>
      </c>
      <c r="V148">
        <f>VLOOKUP(S148,'Table 2.5c'!$B$5:$J$197,8,FALSE)</f>
        <v>0.24395833333333336</v>
      </c>
      <c r="W148">
        <f>VLOOKUP(S148,'Table 2.5c'!$B$5:$J$197,9,FALSE)</f>
        <v>0.23198333333333335</v>
      </c>
    </row>
    <row r="149" spans="1:23" x14ac:dyDescent="0.3">
      <c r="S149">
        <v>331560</v>
      </c>
      <c r="T149" t="str">
        <f>VLOOKUP(S149,'Table 2.5c'!$B$5:$J$197,4,FALSE)</f>
        <v>Pitkas Point</v>
      </c>
      <c r="U149">
        <f>VLOOKUP($S149,'Table 2.5c'!$B$5:$J$197,7,FALSE)</f>
        <v>0.45142500000000013</v>
      </c>
      <c r="V149">
        <f>VLOOKUP(S149,'Table 2.5c'!$B$5:$J$197,8,FALSE)</f>
        <v>0.18653333333333344</v>
      </c>
      <c r="W149">
        <f>VLOOKUP(S149,'Table 2.5c'!$B$5:$J$197,9,FALSE)</f>
        <v>0.26489166666666669</v>
      </c>
    </row>
    <row r="150" spans="1:23" x14ac:dyDescent="0.3">
      <c r="S150">
        <v>331660</v>
      </c>
      <c r="T150" t="str">
        <f>VLOOKUP(S150,'Table 2.5c'!$B$5:$J$197,4,FALSE)</f>
        <v>Saint Mary's</v>
      </c>
      <c r="U150">
        <f>VLOOKUP($S150,'Table 2.5c'!$B$5:$J$197,7,FALSE)</f>
        <v>0.45142500000000013</v>
      </c>
      <c r="V150">
        <f>VLOOKUP(S150,'Table 2.5c'!$B$5:$J$197,8,FALSE)</f>
        <v>0.18653333333333344</v>
      </c>
      <c r="W150">
        <f>VLOOKUP(S150,'Table 2.5c'!$B$5:$J$197,9,FALSE)</f>
        <v>0.26489166666666669</v>
      </c>
    </row>
    <row r="151" spans="1:23" x14ac:dyDescent="0.3">
      <c r="S151">
        <v>332850</v>
      </c>
      <c r="T151" t="str">
        <f>VLOOKUP(S151,'Table 2.5c'!$B$5:$J$197,4,FALSE)</f>
        <v>Unalakleet</v>
      </c>
      <c r="U151">
        <f>VLOOKUP($S151,'Table 2.5c'!$B$5:$J$197,7,FALSE)</f>
        <v>0.44760833333333322</v>
      </c>
      <c r="V151">
        <f>VLOOKUP(S151,'Table 2.5c'!$B$5:$J$197,8,FALSE)</f>
        <v>0.1898333333333333</v>
      </c>
      <c r="W151">
        <f>VLOOKUP(S151,'Table 2.5c'!$B$5:$J$197,9,FALSE)</f>
        <v>0.25777499999999992</v>
      </c>
    </row>
    <row r="152" spans="1:23" x14ac:dyDescent="0.3">
      <c r="S152">
        <v>331100</v>
      </c>
      <c r="T152" t="str">
        <f>VLOOKUP(S152,'Table 2.5c'!$B$5:$J$197,4,FALSE)</f>
        <v>Dot Lake</v>
      </c>
      <c r="U152">
        <f>VLOOKUP($S152,'Table 2.5c'!$B$5:$J$197,7,FALSE)</f>
        <v>0.4446750000000001</v>
      </c>
      <c r="V152">
        <f>VLOOKUP(S152,'Table 2.5c'!$B$5:$J$197,8,FALSE)</f>
        <v>0.2299250000000001</v>
      </c>
      <c r="W152">
        <f>VLOOKUP(S152,'Table 2.5c'!$B$5:$J$197,9,FALSE)</f>
        <v>0.21475</v>
      </c>
    </row>
    <row r="153" spans="1:23" x14ac:dyDescent="0.3">
      <c r="S153">
        <v>331200</v>
      </c>
      <c r="T153" t="str">
        <f>VLOOKUP(S153,'Table 2.5c'!$B$5:$J$197,4,FALSE)</f>
        <v>Tetlin</v>
      </c>
      <c r="U153">
        <f>VLOOKUP($S153,'Table 2.5c'!$B$5:$J$197,7,FALSE)</f>
        <v>0.4446750000000001</v>
      </c>
      <c r="V153">
        <f>VLOOKUP(S153,'Table 2.5c'!$B$5:$J$197,8,FALSE)</f>
        <v>0.2299250000000001</v>
      </c>
      <c r="W153">
        <f>VLOOKUP(S153,'Table 2.5c'!$B$5:$J$197,9,FALSE)</f>
        <v>0.21475</v>
      </c>
    </row>
    <row r="154" spans="1:23" x14ac:dyDescent="0.3">
      <c r="S154">
        <v>331220</v>
      </c>
      <c r="T154" t="str">
        <f>VLOOKUP(S154,'Table 2.5c'!$B$5:$J$197,4,FALSE)</f>
        <v>Tok</v>
      </c>
      <c r="U154">
        <f>VLOOKUP($S154,'Table 2.5c'!$B$5:$J$197,7,FALSE)</f>
        <v>0.44465833333333338</v>
      </c>
      <c r="V154">
        <f>VLOOKUP(S154,'Table 2.5c'!$B$5:$J$197,8,FALSE)</f>
        <v>0.22992500000000002</v>
      </c>
      <c r="W154">
        <f>VLOOKUP(S154,'Table 2.5c'!$B$5:$J$197,9,FALSE)</f>
        <v>0.21473333333333336</v>
      </c>
    </row>
    <row r="155" spans="1:23" x14ac:dyDescent="0.3">
      <c r="S155">
        <v>332430</v>
      </c>
      <c r="T155" t="str">
        <f>VLOOKUP(S155,'Table 2.5c'!$B$5:$J$197,4,FALSE)</f>
        <v>Dillingham</v>
      </c>
      <c r="U155">
        <f>VLOOKUP($S155,'Table 2.5c'!$B$5:$J$197,7,FALSE)</f>
        <v>0.43967499999999998</v>
      </c>
      <c r="V155">
        <f>VLOOKUP(S155,'Table 2.5c'!$B$5:$J$197,8,FALSE)</f>
        <v>0.14366666666666672</v>
      </c>
      <c r="W155">
        <f>VLOOKUP(S155,'Table 2.5c'!$B$5:$J$197,9,FALSE)</f>
        <v>0.29600833333333326</v>
      </c>
    </row>
    <row r="156" spans="1:23" x14ac:dyDescent="0.3">
      <c r="S156">
        <v>332860</v>
      </c>
      <c r="T156" t="str">
        <f>VLOOKUP(S156,'Table 2.5c'!$B$5:$J$197,4,FALSE)</f>
        <v>Unalaska</v>
      </c>
      <c r="U156">
        <f>VLOOKUP($S156,'Table 2.5c'!$B$5:$J$197,7,FALSE)</f>
        <v>0.41921666666666663</v>
      </c>
      <c r="V156">
        <f>VLOOKUP(S156,'Table 2.5c'!$B$5:$J$197,8,FALSE)</f>
        <v>0.10833333333333334</v>
      </c>
      <c r="W156">
        <f>VLOOKUP(S156,'Table 2.5c'!$B$5:$J$197,9,FALSE)</f>
        <v>0.31088333333333329</v>
      </c>
    </row>
    <row r="157" spans="1:23" x14ac:dyDescent="0.3">
      <c r="S157">
        <v>332420</v>
      </c>
      <c r="T157" t="str">
        <f>VLOOKUP(S157,'Table 2.5c'!$B$5:$J$197,4,FALSE)</f>
        <v>Nunam Iqua</v>
      </c>
      <c r="U157">
        <f>VLOOKUP($S157,'Table 2.5c'!$B$5:$J$197,7,FALSE)</f>
        <v>0.41755000000000003</v>
      </c>
      <c r="V157">
        <f>VLOOKUP(S157,'Table 2.5c'!$B$5:$J$197,8,FALSE)</f>
        <v>0.17160833333333331</v>
      </c>
      <c r="W157">
        <f>VLOOKUP(S157,'Table 2.5c'!$B$5:$J$197,9,FALSE)</f>
        <v>0.24594166666666673</v>
      </c>
    </row>
    <row r="158" spans="1:23" x14ac:dyDescent="0.3">
      <c r="A158" s="65" t="s">
        <v>520</v>
      </c>
      <c r="S158">
        <v>331860</v>
      </c>
      <c r="T158" t="str">
        <f>VLOOKUP(S158,'Table 2.5c'!$B$5:$J$197,4,FALSE)</f>
        <v>Chignik</v>
      </c>
      <c r="U158">
        <f>VLOOKUP($S158,'Table 2.5c'!$B$5:$J$197,7,FALSE)</f>
        <v>0.41591666666666671</v>
      </c>
      <c r="V158">
        <f>VLOOKUP(S158,'Table 2.5c'!$B$5:$J$197,8,FALSE)</f>
        <v>0.1747500000000001</v>
      </c>
      <c r="W158">
        <f>VLOOKUP(S158,'Table 2.5c'!$B$5:$J$197,9,FALSE)</f>
        <v>0.24116666666666661</v>
      </c>
    </row>
    <row r="159" spans="1:23" x14ac:dyDescent="0.3">
      <c r="A159" s="65"/>
      <c r="S159">
        <v>332560</v>
      </c>
      <c r="T159" t="str">
        <f>VLOOKUP(S159,'Table 2.5c'!$B$5:$J$197,4,FALSE)</f>
        <v>Saint Paul</v>
      </c>
      <c r="U159">
        <f>VLOOKUP($S159,'Table 2.5c'!$B$5:$J$197,7,FALSE)</f>
        <v>0.41000000000000009</v>
      </c>
      <c r="V159">
        <f>VLOOKUP(S159,'Table 2.5c'!$B$5:$J$197,8,FALSE)</f>
        <v>0.20670000000000008</v>
      </c>
      <c r="W159">
        <f>VLOOKUP(S159,'Table 2.5c'!$B$5:$J$197,9,FALSE)</f>
        <v>0.20330000000000001</v>
      </c>
    </row>
    <row r="160" spans="1:23" x14ac:dyDescent="0.3">
      <c r="A160" s="72" t="str">
        <f>CONCATENATE("Figure G.  Distribution of Fuel Used for Power Generation in Alaska (MMBtu), ",Contents!D1)</f>
        <v>Figure G.  Distribution of Fuel Used for Power Generation in Alaska (MMBtu), 2021</v>
      </c>
      <c r="S160">
        <v>332440</v>
      </c>
      <c r="T160" t="str">
        <f>VLOOKUP(S160,'Table 2.5c'!$B$5:$J$197,4,FALSE)</f>
        <v>Ouzinkie</v>
      </c>
      <c r="U160">
        <f>VLOOKUP($S160,'Table 2.5c'!$B$5:$J$197,7,FALSE)</f>
        <v>0.4006333333333334</v>
      </c>
      <c r="V160">
        <f>VLOOKUP(S160,'Table 2.5c'!$B$5:$J$197,8,FALSE)</f>
        <v>0.13690000000000008</v>
      </c>
      <c r="W160">
        <f>VLOOKUP(S160,'Table 2.5c'!$B$5:$J$197,9,FALSE)</f>
        <v>0.26373333333333332</v>
      </c>
    </row>
    <row r="161" spans="19:23" x14ac:dyDescent="0.3">
      <c r="S161">
        <v>332900</v>
      </c>
      <c r="T161" t="str">
        <f>VLOOKUP(S161,'Table 2.5c'!$B$5:$J$197,4,FALSE)</f>
        <v>Yakutat</v>
      </c>
      <c r="U161">
        <f>VLOOKUP($S161,'Table 2.5c'!$B$5:$J$197,7,FALSE)</f>
        <v>0.39339166666666664</v>
      </c>
      <c r="V161">
        <f>VLOOKUP(S161,'Table 2.5c'!$B$5:$J$197,8,FALSE)</f>
        <v>0.18938333333333329</v>
      </c>
      <c r="W161">
        <f>VLOOKUP(S161,'Table 2.5c'!$B$5:$J$197,9,FALSE)</f>
        <v>0.20400833333333335</v>
      </c>
    </row>
    <row r="162" spans="19:23" x14ac:dyDescent="0.3">
      <c r="S162">
        <v>331920</v>
      </c>
      <c r="T162" t="str">
        <f>VLOOKUP(S162,'Table 2.5c'!$B$5:$J$197,4,FALSE)</f>
        <v>Cordova</v>
      </c>
      <c r="U162">
        <f>VLOOKUP($S162,'Table 2.5c'!$B$5:$J$197,7,FALSE)</f>
        <v>0.37049166666666672</v>
      </c>
      <c r="V162">
        <f>VLOOKUP(S162,'Table 2.5c'!$B$5:$J$197,8,FALSE)</f>
        <v>6.5108333333333435E-2</v>
      </c>
      <c r="W162">
        <f>VLOOKUP(S162,'Table 2.5c'!$B$5:$J$197,9,FALSE)</f>
        <v>0.30538333333333328</v>
      </c>
    </row>
    <row r="163" spans="19:23" x14ac:dyDescent="0.3">
      <c r="S163">
        <v>332130</v>
      </c>
      <c r="T163" t="str">
        <f>VLOOKUP(S163,'Table 2.5c'!$B$5:$J$197,4,FALSE)</f>
        <v>Kotzebue</v>
      </c>
      <c r="U163">
        <f>VLOOKUP($S163,'Table 2.5c'!$B$5:$J$197,7,FALSE)</f>
        <v>0.36244999999999999</v>
      </c>
      <c r="V163">
        <f>VLOOKUP(S163,'Table 2.5c'!$B$5:$J$197,8,FALSE)</f>
        <v>0.13502499999999998</v>
      </c>
      <c r="W163">
        <f>VLOOKUP(S163,'Table 2.5c'!$B$5:$J$197,9,FALSE)</f>
        <v>0.22742500000000002</v>
      </c>
    </row>
    <row r="164" spans="19:23" x14ac:dyDescent="0.3">
      <c r="S164">
        <v>332340</v>
      </c>
      <c r="T164" t="str">
        <f>VLOOKUP(S164,'Table 2.5c'!$B$5:$J$197,4,FALSE)</f>
        <v>Nome</v>
      </c>
      <c r="U164">
        <f>VLOOKUP($S164,'Table 2.5c'!$B$5:$J$197,7,FALSE)</f>
        <v>0.35848333333333332</v>
      </c>
      <c r="V164">
        <f>VLOOKUP(S164,'Table 2.5c'!$B$5:$J$197,8,FALSE)</f>
        <v>7.9933333333333301E-2</v>
      </c>
      <c r="W164">
        <f>VLOOKUP(S164,'Table 2.5c'!$B$5:$J$197,9,FALSE)</f>
        <v>0.27855000000000002</v>
      </c>
    </row>
    <row r="165" spans="19:23" x14ac:dyDescent="0.3">
      <c r="S165">
        <v>332000</v>
      </c>
      <c r="T165" t="str">
        <f>VLOOKUP(S165,'Table 2.5c'!$B$5:$J$197,4,FALSE)</f>
        <v>Golovin</v>
      </c>
      <c r="U165">
        <f>VLOOKUP($S165,'Table 2.5c'!$B$5:$J$197,7,FALSE)</f>
        <v>0.33</v>
      </c>
      <c r="V165">
        <f>VLOOKUP(S165,'Table 2.5c'!$B$5:$J$197,8,FALSE)</f>
        <v>8.4249999999999964E-2</v>
      </c>
      <c r="W165">
        <f>VLOOKUP(S165,'Table 2.5c'!$B$5:$J$197,9,FALSE)</f>
        <v>0.24575000000000005</v>
      </c>
    </row>
    <row r="166" spans="19:23" x14ac:dyDescent="0.3">
      <c r="S166">
        <v>331800</v>
      </c>
      <c r="T166" t="str">
        <f>VLOOKUP(S166,'Table 2.5c'!$B$5:$J$197,4,FALSE)</f>
        <v>Bethel</v>
      </c>
      <c r="U166">
        <f>VLOOKUP($S166,'Table 2.5c'!$B$5:$J$197,7,FALSE)</f>
        <v>0.31868333333333343</v>
      </c>
      <c r="V166">
        <f>VLOOKUP(S166,'Table 2.5c'!$B$5:$J$197,8,FALSE)</f>
        <v>5.8225000000000027E-2</v>
      </c>
      <c r="W166">
        <f>VLOOKUP(S166,'Table 2.5c'!$B$5:$J$197,9,FALSE)</f>
        <v>0.2604583333333334</v>
      </c>
    </row>
    <row r="167" spans="19:23" x14ac:dyDescent="0.3">
      <c r="S167">
        <v>331190</v>
      </c>
      <c r="T167" t="str">
        <f>VLOOKUP(S167,'Table 2.5c'!$B$5:$J$197,4,FALSE)</f>
        <v>Skagway</v>
      </c>
      <c r="U167">
        <f>VLOOKUP($S167,'Table 2.5c'!$B$5:$J$197,7,FALSE)</f>
        <v>0.29430833333333328</v>
      </c>
      <c r="V167">
        <f>VLOOKUP(S167,'Table 2.5c'!$B$5:$J$197,8,FALSE)</f>
        <v>1.2533333333333285E-2</v>
      </c>
      <c r="W167">
        <f>VLOOKUP(S167,'Table 2.5c'!$B$5:$J$197,9,FALSE)</f>
        <v>0.281775</v>
      </c>
    </row>
    <row r="168" spans="19:23" x14ac:dyDescent="0.3">
      <c r="S168">
        <v>331120</v>
      </c>
      <c r="T168" t="str">
        <f>VLOOKUP(S168,'Table 2.5c'!$B$5:$J$197,4,FALSE)</f>
        <v>Haines</v>
      </c>
      <c r="U168">
        <f>VLOOKUP($S168,'Table 2.5c'!$B$5:$J$197,7,FALSE)</f>
        <v>0.29429999999999995</v>
      </c>
      <c r="V168">
        <f>VLOOKUP(S168,'Table 2.5c'!$B$5:$J$197,8,FALSE)</f>
        <v>1.2533333333333285E-2</v>
      </c>
      <c r="W168">
        <f>VLOOKUP(S168,'Table 2.5c'!$B$5:$J$197,9,FALSE)</f>
        <v>0.28176666666666667</v>
      </c>
    </row>
    <row r="169" spans="19:23" x14ac:dyDescent="0.3">
      <c r="S169">
        <v>331140</v>
      </c>
      <c r="T169" t="str">
        <f>VLOOKUP(S169,'Table 2.5c'!$B$5:$J$197,4,FALSE)</f>
        <v>Hollis</v>
      </c>
      <c r="U169">
        <f>VLOOKUP($S169,'Table 2.5c'!$B$5:$J$197,7,FALSE)</f>
        <v>0.29380833333333328</v>
      </c>
      <c r="V169">
        <f>VLOOKUP(S169,'Table 2.5c'!$B$5:$J$197,8,FALSE)</f>
        <v>9.4416666666665705E-3</v>
      </c>
      <c r="W169">
        <f>VLOOKUP(S169,'Table 2.5c'!$B$5:$J$197,9,FALSE)</f>
        <v>0.28436666666666671</v>
      </c>
    </row>
    <row r="170" spans="19:23" x14ac:dyDescent="0.3">
      <c r="S170">
        <v>331170</v>
      </c>
      <c r="T170" t="str">
        <f>VLOOKUP(S170,'Table 2.5c'!$B$5:$J$197,4,FALSE)</f>
        <v>Naukati Bay</v>
      </c>
      <c r="U170">
        <f>VLOOKUP($S170,'Table 2.5c'!$B$5:$J$197,7,FALSE)</f>
        <v>0.29380833333333328</v>
      </c>
      <c r="V170">
        <f>VLOOKUP(S170,'Table 2.5c'!$B$5:$J$197,8,FALSE)</f>
        <v>9.4416666666665705E-3</v>
      </c>
      <c r="W170">
        <f>VLOOKUP(S170,'Table 2.5c'!$B$5:$J$197,9,FALSE)</f>
        <v>0.28436666666666671</v>
      </c>
    </row>
    <row r="171" spans="19:23" x14ac:dyDescent="0.3">
      <c r="S171">
        <v>331210</v>
      </c>
      <c r="T171" t="str">
        <f>VLOOKUP(S171,'Table 2.5c'!$B$5:$J$197,4,FALSE)</f>
        <v>Thorne Bay</v>
      </c>
      <c r="U171">
        <f>VLOOKUP($S171,'Table 2.5c'!$B$5:$J$197,7,FALSE)</f>
        <v>0.29380833333333328</v>
      </c>
      <c r="V171">
        <f>VLOOKUP(S171,'Table 2.5c'!$B$5:$J$197,8,FALSE)</f>
        <v>9.4416666666665705E-3</v>
      </c>
      <c r="W171">
        <f>VLOOKUP(S171,'Table 2.5c'!$B$5:$J$197,9,FALSE)</f>
        <v>0.28436666666666671</v>
      </c>
    </row>
    <row r="172" spans="19:23" x14ac:dyDescent="0.3">
      <c r="S172">
        <v>331080</v>
      </c>
      <c r="T172" t="str">
        <f>VLOOKUP(S172,'Table 2.5c'!$B$5:$J$197,4,FALSE)</f>
        <v>Coffman Cove</v>
      </c>
      <c r="U172">
        <f>VLOOKUP($S172,'Table 2.5c'!$B$5:$J$197,7,FALSE)</f>
        <v>0.29379999999999995</v>
      </c>
      <c r="V172">
        <f>VLOOKUP(S172,'Table 2.5c'!$B$5:$J$197,8,FALSE)</f>
        <v>9.441666666666626E-3</v>
      </c>
      <c r="W172">
        <f>VLOOKUP(S172,'Table 2.5c'!$B$5:$J$197,9,FALSE)</f>
        <v>0.28435833333333332</v>
      </c>
    </row>
    <row r="173" spans="19:23" x14ac:dyDescent="0.3">
      <c r="S173">
        <v>331150</v>
      </c>
      <c r="T173" t="str">
        <f>VLOOKUP(S173,'Table 2.5c'!$B$5:$J$197,4,FALSE)</f>
        <v>Hydaburg</v>
      </c>
      <c r="U173">
        <f>VLOOKUP($S173,'Table 2.5c'!$B$5:$J$197,7,FALSE)</f>
        <v>0.29379999999999995</v>
      </c>
      <c r="V173">
        <f>VLOOKUP(S173,'Table 2.5c'!$B$5:$J$197,8,FALSE)</f>
        <v>9.5166666666666178E-3</v>
      </c>
      <c r="W173">
        <f>VLOOKUP(S173,'Table 2.5c'!$B$5:$J$197,9,FALSE)</f>
        <v>0.28428333333333333</v>
      </c>
    </row>
    <row r="174" spans="19:23" x14ac:dyDescent="0.3">
      <c r="S174">
        <v>331230</v>
      </c>
      <c r="T174" t="str">
        <f>VLOOKUP(S174,'Table 2.5c'!$B$5:$J$197,4,FALSE)</f>
        <v>Whale Pass</v>
      </c>
      <c r="U174">
        <f>VLOOKUP($S174,'Table 2.5c'!$B$5:$J$197,7,FALSE)</f>
        <v>0.29379999999999995</v>
      </c>
      <c r="V174">
        <f>VLOOKUP(S174,'Table 2.5c'!$B$5:$J$197,8,FALSE)</f>
        <v>9.441666666666626E-3</v>
      </c>
      <c r="W174">
        <f>VLOOKUP(S174,'Table 2.5c'!$B$5:$J$197,9,FALSE)</f>
        <v>0.28435833333333332</v>
      </c>
    </row>
    <row r="175" spans="19:23" x14ac:dyDescent="0.3">
      <c r="S175">
        <v>331090</v>
      </c>
      <c r="T175" t="str">
        <f>VLOOKUP(S175,'Table 2.5c'!$B$5:$J$197,4,FALSE)</f>
        <v>Craig</v>
      </c>
      <c r="U175">
        <f>VLOOKUP($S175,'Table 2.5c'!$B$5:$J$197,7,FALSE)</f>
        <v>0.29379999999999989</v>
      </c>
      <c r="V175">
        <f>VLOOKUP(S175,'Table 2.5c'!$B$5:$J$197,8,FALSE)</f>
        <v>9.5166666666665622E-3</v>
      </c>
      <c r="W175">
        <f>VLOOKUP(S175,'Table 2.5c'!$B$5:$J$197,9,FALSE)</f>
        <v>0.28428333333333333</v>
      </c>
    </row>
    <row r="176" spans="19:23" x14ac:dyDescent="0.3">
      <c r="S176">
        <v>331155</v>
      </c>
      <c r="T176" t="str">
        <f>VLOOKUP(S176,'Table 2.5c'!$B$5:$J$197,4,FALSE)</f>
        <v>Klawock</v>
      </c>
      <c r="U176">
        <f>VLOOKUP($S176,'Table 2.5c'!$B$5:$J$197,7,FALSE)</f>
        <v>0.29379999999999989</v>
      </c>
      <c r="V176">
        <f>VLOOKUP(S176,'Table 2.5c'!$B$5:$J$197,8,FALSE)</f>
        <v>9.4416666666665705E-3</v>
      </c>
      <c r="W176">
        <f>VLOOKUP(S176,'Table 2.5c'!$B$5:$J$197,9,FALSE)</f>
        <v>0.28435833333333332</v>
      </c>
    </row>
    <row r="177" spans="1:23" x14ac:dyDescent="0.3">
      <c r="A177" s="65" t="s">
        <v>520</v>
      </c>
      <c r="S177">
        <v>332460</v>
      </c>
      <c r="T177" t="str">
        <f>VLOOKUP(S177,'Table 2.5c'!$B$5:$J$197,4,FALSE)</f>
        <v>Pelican</v>
      </c>
      <c r="U177">
        <f>VLOOKUP($S177,'Table 2.5c'!$B$5:$J$197,7,FALSE)</f>
        <v>0.26100000000000007</v>
      </c>
      <c r="V177">
        <f>VLOOKUP(S177,'Table 2.5c'!$B$5:$J$197,8,FALSE)</f>
        <v>6.0800000000000104E-2</v>
      </c>
      <c r="W177">
        <f>VLOOKUP(S177,'Table 2.5c'!$B$5:$J$197,9,FALSE)</f>
        <v>0.20019999999999996</v>
      </c>
    </row>
    <row r="178" spans="1:23" x14ac:dyDescent="0.3">
      <c r="S178">
        <v>332350</v>
      </c>
      <c r="T178" t="str">
        <f>VLOOKUP(S178,'Table 2.5c'!$B$5:$J$197,4,FALSE)</f>
        <v>Anaktuvuk Pass</v>
      </c>
      <c r="U178">
        <f>VLOOKUP($S178,'Table 2.5c'!$B$5:$J$197,7,FALSE)</f>
        <v>0.14999999999999997</v>
      </c>
      <c r="V178">
        <f>VLOOKUP(S178,'Table 2.5c'!$B$5:$J$197,8,FALSE)</f>
        <v>0</v>
      </c>
      <c r="W178">
        <f>VLOOKUP(S178,'Table 2.5c'!$B$5:$J$197,9,FALSE)</f>
        <v>0.14999999999999997</v>
      </c>
    </row>
    <row r="179" spans="1:23" x14ac:dyDescent="0.3">
      <c r="A179" s="3" t="str">
        <f>CONCATENATE("Figure H.  Fuel Oil Used for Electricity Generation, by Energy Regions (%), ", Contents!$D$1)</f>
        <v>Figure H.  Fuel Oil Used for Electricity Generation, by Energy Regions (%), 2021</v>
      </c>
      <c r="S179">
        <v>332360</v>
      </c>
      <c r="T179" t="str">
        <f>VLOOKUP(S179,'Table 2.5c'!$B$5:$J$197,4,FALSE)</f>
        <v>Atqasuk</v>
      </c>
      <c r="U179">
        <f>VLOOKUP($S179,'Table 2.5c'!$B$5:$J$197,7,FALSE)</f>
        <v>0.14999999999999997</v>
      </c>
      <c r="V179">
        <f>VLOOKUP(S179,'Table 2.5c'!$B$5:$J$197,8,FALSE)</f>
        <v>0</v>
      </c>
      <c r="W179">
        <f>VLOOKUP(S179,'Table 2.5c'!$B$5:$J$197,9,FALSE)</f>
        <v>0.14999999999999997</v>
      </c>
    </row>
    <row r="180" spans="1:23" x14ac:dyDescent="0.3">
      <c r="S180">
        <v>332370</v>
      </c>
      <c r="T180" t="str">
        <f>VLOOKUP(S180,'Table 2.5c'!$B$5:$J$197,4,FALSE)</f>
        <v>Kaktovik</v>
      </c>
      <c r="U180">
        <f>VLOOKUP($S180,'Table 2.5c'!$B$5:$J$197,7,FALSE)</f>
        <v>0.14999999999999997</v>
      </c>
      <c r="V180">
        <f>VLOOKUP(S180,'Table 2.5c'!$B$5:$J$197,8,FALSE)</f>
        <v>0</v>
      </c>
      <c r="W180">
        <f>VLOOKUP(S180,'Table 2.5c'!$B$5:$J$197,9,FALSE)</f>
        <v>0.14999999999999997</v>
      </c>
    </row>
    <row r="181" spans="1:23" x14ac:dyDescent="0.3">
      <c r="S181">
        <v>332390</v>
      </c>
      <c r="T181" t="str">
        <f>VLOOKUP(S181,'Table 2.5c'!$B$5:$J$197,4,FALSE)</f>
        <v>Point Hope</v>
      </c>
      <c r="U181">
        <f>VLOOKUP($S181,'Table 2.5c'!$B$5:$J$197,7,FALSE)</f>
        <v>0.14999999999999997</v>
      </c>
      <c r="V181">
        <f>VLOOKUP(S181,'Table 2.5c'!$B$5:$J$197,8,FALSE)</f>
        <v>0</v>
      </c>
      <c r="W181">
        <f>VLOOKUP(S181,'Table 2.5c'!$B$5:$J$197,9,FALSE)</f>
        <v>0.14999999999999997</v>
      </c>
    </row>
    <row r="182" spans="1:23" x14ac:dyDescent="0.3">
      <c r="S182">
        <v>332400</v>
      </c>
      <c r="T182" t="str">
        <f>VLOOKUP(S182,'Table 2.5c'!$B$5:$J$197,4,FALSE)</f>
        <v>Point Lay</v>
      </c>
      <c r="U182">
        <f>VLOOKUP($S182,'Table 2.5c'!$B$5:$J$197,7,FALSE)</f>
        <v>0.14999999999999997</v>
      </c>
      <c r="V182">
        <f>VLOOKUP(S182,'Table 2.5c'!$B$5:$J$197,8,FALSE)</f>
        <v>1.6666666666664831E-5</v>
      </c>
      <c r="W182">
        <f>VLOOKUP(S182,'Table 2.5c'!$B$5:$J$197,9,FALSE)</f>
        <v>0.1499833333333333</v>
      </c>
    </row>
    <row r="183" spans="1:23" x14ac:dyDescent="0.3">
      <c r="S183">
        <v>332410</v>
      </c>
      <c r="T183" t="str">
        <f>VLOOKUP(S183,'Table 2.5c'!$B$5:$J$197,4,FALSE)</f>
        <v>Wainwright</v>
      </c>
      <c r="U183">
        <f>VLOOKUP($S183,'Table 2.5c'!$B$5:$J$197,7,FALSE)</f>
        <v>0.14999999999999997</v>
      </c>
      <c r="V183">
        <f>VLOOKUP(S183,'Table 2.5c'!$B$5:$J$197,8,FALSE)</f>
        <v>0</v>
      </c>
      <c r="W183">
        <f>VLOOKUP(S183,'Table 2.5c'!$B$5:$J$197,9,FALSE)</f>
        <v>0.14999999999999997</v>
      </c>
    </row>
    <row r="184" spans="1:23" x14ac:dyDescent="0.3">
      <c r="S184">
        <v>332380</v>
      </c>
      <c r="T184" t="str">
        <f>VLOOKUP(S184,'Table 2.5c'!$B$5:$J$197,4,FALSE)</f>
        <v>Nuiqsut</v>
      </c>
      <c r="U184">
        <f>VLOOKUP($S184,'Table 2.5c'!$B$5:$J$197,7,FALSE)</f>
        <v>9.1666666666666674E-2</v>
      </c>
      <c r="V184">
        <f>VLOOKUP(S184,'Table 2.5c'!$B$5:$J$197,8,FALSE)</f>
        <v>0</v>
      </c>
      <c r="W184">
        <f>VLOOKUP(S184,'Table 2.5c'!$B$5:$J$197,9,FALSE)</f>
        <v>9.1666666666666674E-2</v>
      </c>
    </row>
    <row r="190" spans="1:23" x14ac:dyDescent="0.3">
      <c r="S190" s="73" t="s">
        <v>49</v>
      </c>
      <c r="T190" s="73"/>
      <c r="U190" s="73" t="s">
        <v>50</v>
      </c>
    </row>
    <row r="191" spans="1:23" x14ac:dyDescent="0.3">
      <c r="S191" s="18">
        <f>P205/SUM($O$205:$Q$205)</f>
        <v>0.42502049728946434</v>
      </c>
      <c r="T191" s="18"/>
      <c r="U191" s="18">
        <f>Q205/SUM($O$205:$Q$205)</f>
        <v>0.22620671014013105</v>
      </c>
    </row>
    <row r="192" spans="1:23" x14ac:dyDescent="0.3">
      <c r="S192" s="18">
        <f>P206/SUM($O206:$Q206)</f>
        <v>0.40223760232644978</v>
      </c>
      <c r="T192" s="18"/>
      <c r="U192" s="18">
        <f>Q206/SUM($O206:$Q206)</f>
        <v>0.20918611590843772</v>
      </c>
    </row>
    <row r="193" spans="1:21" x14ac:dyDescent="0.3">
      <c r="S193" s="18">
        <f>P207/SUM($O207:$Q207)</f>
        <v>0.13167718177618148</v>
      </c>
      <c r="T193" s="18"/>
      <c r="U193" s="18">
        <f>Q207/SUM($O207:$Q207)</f>
        <v>3.2450737241976092E-2</v>
      </c>
    </row>
    <row r="202" spans="1:21" x14ac:dyDescent="0.3">
      <c r="A202" s="65" t="s">
        <v>520</v>
      </c>
    </row>
    <row r="204" spans="1:21" x14ac:dyDescent="0.3">
      <c r="A204" s="3" t="str">
        <f>CONCATENATE("Figure I.  Distribution of Sales, Revenue and Customers by Customer Type for Certified Utilities (%), ",Contents!D1)</f>
        <v>Figure I.  Distribution of Sales, Revenue and Customers by Customer Type for Certified Utilities (%), 2021</v>
      </c>
      <c r="O204" s="73" t="s">
        <v>48</v>
      </c>
      <c r="P204" s="73" t="s">
        <v>49</v>
      </c>
      <c r="Q204" s="73" t="s">
        <v>50</v>
      </c>
      <c r="R204" s="73" t="s">
        <v>48</v>
      </c>
    </row>
    <row r="205" spans="1:21" x14ac:dyDescent="0.3">
      <c r="N205" s="74" t="s">
        <v>495</v>
      </c>
      <c r="O205" s="12">
        <f>'Table 1.h sales'!B15</f>
        <v>2059234.0955541492</v>
      </c>
      <c r="P205" s="12">
        <f>'Table 1.h sales'!C15</f>
        <v>2509417.9304458508</v>
      </c>
      <c r="Q205" s="12">
        <f>'Table 1.h sales'!D15</f>
        <v>1335575.997</v>
      </c>
      <c r="R205" s="18">
        <f>O205/SUM($O205:$Q205)</f>
        <v>0.34877279257040461</v>
      </c>
    </row>
    <row r="206" spans="1:21" x14ac:dyDescent="0.3">
      <c r="N206" s="73" t="s">
        <v>496</v>
      </c>
      <c r="O206" s="12">
        <f>'Table 1.i revenue'!B15</f>
        <v>468922.74425582483</v>
      </c>
      <c r="P206" s="12">
        <f>'Table 1.i revenue'!C15</f>
        <v>485408.83522020624</v>
      </c>
      <c r="Q206" s="12">
        <f>'Table 1.i revenue'!D15</f>
        <v>252439.82233402654</v>
      </c>
      <c r="R206" s="18">
        <f>O206/SUM($O206:$Q206)</f>
        <v>0.38857628176511261</v>
      </c>
    </row>
    <row r="207" spans="1:21" x14ac:dyDescent="0.3">
      <c r="N207" s="73" t="s">
        <v>497</v>
      </c>
      <c r="O207" s="12">
        <f>'Table 1.j customers'!B15</f>
        <v>291518.19984695618</v>
      </c>
      <c r="P207" s="12">
        <f>'Table 1.j customers'!C15</f>
        <v>45923.647727560252</v>
      </c>
      <c r="Q207" s="12">
        <f>'Table 1.j customers'!D15</f>
        <v>11317.497880029023</v>
      </c>
      <c r="R207" s="18">
        <f>O207/SUM($O207:$Q207)</f>
        <v>0.8358720809818424</v>
      </c>
    </row>
    <row r="225" spans="1:1" x14ac:dyDescent="0.3">
      <c r="A225" s="65" t="s">
        <v>520</v>
      </c>
    </row>
    <row r="227" spans="1:1" x14ac:dyDescent="0.3">
      <c r="A227" s="3" t="str">
        <f>CONCATENATE("Figure J.  Wind Net Generation in Alaska, 2008-",Contents!$D$1)</f>
        <v>Figure J.  Wind Net Generation in Alaska, 2008-2021</v>
      </c>
    </row>
    <row r="247" spans="1:1" x14ac:dyDescent="0.3">
      <c r="A247" s="65" t="s">
        <v>520</v>
      </c>
    </row>
  </sheetData>
  <autoFilter ref="S4:W184" xr:uid="{00000000-0001-0000-0100-000000000000}">
    <sortState xmlns:xlrd2="http://schemas.microsoft.com/office/spreadsheetml/2017/richdata2" ref="S5:W184">
      <sortCondition descending="1" ref="U4:U184"/>
    </sortState>
  </autoFilter>
  <sortState xmlns:xlrd2="http://schemas.microsoft.com/office/spreadsheetml/2017/richdata2" ref="S5:W167">
    <sortCondition descending="1" ref="W5:W167"/>
  </sortState>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Z322"/>
  <sheetViews>
    <sheetView zoomScale="83" zoomScaleNormal="83" workbookViewId="0">
      <pane ySplit="1" topLeftCell="A157" activePane="bottomLeft" state="frozen"/>
      <selection activeCell="G9" sqref="G9"/>
      <selection pane="bottomLeft" activeCell="E171" sqref="E171"/>
    </sheetView>
  </sheetViews>
  <sheetFormatPr defaultColWidth="9.109375" defaultRowHeight="14.4" x14ac:dyDescent="0.3"/>
  <cols>
    <col min="1" max="3" width="7.109375" style="125" customWidth="1"/>
    <col min="4" max="4" width="7.109375" customWidth="1"/>
    <col min="5" max="6" width="7.109375" style="125" customWidth="1"/>
    <col min="7" max="7" width="27" customWidth="1"/>
    <col min="8" max="8" width="9.109375" customWidth="1"/>
    <col min="9" max="9" width="9.109375" style="125" customWidth="1"/>
    <col min="10" max="10" width="25.21875" customWidth="1"/>
    <col min="11" max="11" width="11.33203125" customWidth="1"/>
    <col min="12" max="12" width="15.44140625" customWidth="1"/>
    <col min="13" max="13" width="11.109375" style="114" customWidth="1"/>
    <col min="14" max="14" width="11.77734375" customWidth="1"/>
    <col min="15" max="16" width="9.109375" customWidth="1"/>
    <col min="17" max="17" width="10.44140625" style="125" customWidth="1"/>
    <col min="18" max="18" width="20.109375" style="125" customWidth="1"/>
    <col min="19" max="22" width="9.88671875" style="125" customWidth="1"/>
    <col min="23" max="23" width="10.33203125" customWidth="1"/>
    <col min="24" max="24" width="12.6640625" customWidth="1"/>
    <col min="25" max="25" width="9.109375" style="125"/>
  </cols>
  <sheetData>
    <row r="1" spans="1:26" s="124" customFormat="1" ht="43.2" x14ac:dyDescent="0.3">
      <c r="A1" s="124" t="s">
        <v>1747</v>
      </c>
      <c r="B1" s="124" t="s">
        <v>1748</v>
      </c>
      <c r="C1" s="124" t="s">
        <v>1388</v>
      </c>
      <c r="D1" s="124" t="s">
        <v>1325</v>
      </c>
      <c r="E1" s="124" t="s">
        <v>1749</v>
      </c>
      <c r="F1" s="124" t="s">
        <v>1747</v>
      </c>
      <c r="G1" s="124" t="s">
        <v>1750</v>
      </c>
      <c r="H1" s="124" t="s">
        <v>1751</v>
      </c>
      <c r="I1" s="124" t="s">
        <v>1752</v>
      </c>
      <c r="J1" s="124" t="s">
        <v>1753</v>
      </c>
      <c r="K1" s="124" t="s">
        <v>1426</v>
      </c>
      <c r="L1" s="124" t="s">
        <v>1427</v>
      </c>
      <c r="M1" s="124" t="s">
        <v>1754</v>
      </c>
      <c r="N1" s="124" t="s">
        <v>1755</v>
      </c>
      <c r="O1" s="124" t="s">
        <v>1756</v>
      </c>
      <c r="P1" s="124" t="s">
        <v>1757</v>
      </c>
      <c r="Q1" s="329" t="s">
        <v>1758</v>
      </c>
      <c r="R1" s="124" t="s">
        <v>1759</v>
      </c>
      <c r="S1" s="124" t="s">
        <v>1760</v>
      </c>
      <c r="T1" s="124" t="s">
        <v>1761</v>
      </c>
      <c r="U1" s="124" t="s">
        <v>1762</v>
      </c>
      <c r="V1" s="124" t="s">
        <v>1763</v>
      </c>
      <c r="W1" s="124" t="s">
        <v>1429</v>
      </c>
      <c r="X1" s="124" t="s">
        <v>1764</v>
      </c>
      <c r="Y1" s="124" t="s">
        <v>1765</v>
      </c>
      <c r="Z1" s="124" t="s">
        <v>59</v>
      </c>
    </row>
    <row r="2" spans="1:26" x14ac:dyDescent="0.3">
      <c r="B2" s="125" t="s">
        <v>1260</v>
      </c>
      <c r="C2" s="125" t="s">
        <v>2397</v>
      </c>
      <c r="D2">
        <v>0</v>
      </c>
      <c r="E2" s="185">
        <v>54452</v>
      </c>
      <c r="G2" s="186" t="s">
        <v>1262</v>
      </c>
      <c r="H2" t="s">
        <v>1766</v>
      </c>
      <c r="I2" s="185">
        <v>179</v>
      </c>
      <c r="J2" t="s">
        <v>1261</v>
      </c>
      <c r="K2" t="s">
        <v>1607</v>
      </c>
      <c r="L2" t="s">
        <v>561</v>
      </c>
      <c r="M2" t="b">
        <v>0</v>
      </c>
      <c r="N2" t="b">
        <v>0</v>
      </c>
      <c r="O2" s="114" t="b">
        <v>0</v>
      </c>
      <c r="P2" s="114"/>
      <c r="Q2" s="146"/>
      <c r="R2" s="187" t="s">
        <v>1767</v>
      </c>
      <c r="S2" s="187">
        <v>7</v>
      </c>
      <c r="T2" s="188">
        <v>24.8</v>
      </c>
      <c r="U2" s="146"/>
      <c r="V2" s="146"/>
      <c r="W2" s="189">
        <v>60.673200000000001</v>
      </c>
      <c r="X2" s="189">
        <v>-151.3784</v>
      </c>
      <c r="Y2" s="146"/>
    </row>
    <row r="3" spans="1:26" x14ac:dyDescent="0.3">
      <c r="A3" s="125">
        <v>331010</v>
      </c>
      <c r="B3" s="125" t="s">
        <v>538</v>
      </c>
      <c r="C3" s="125" t="s">
        <v>2411</v>
      </c>
      <c r="D3">
        <v>449</v>
      </c>
      <c r="F3" s="125">
        <v>331010</v>
      </c>
      <c r="G3" t="s">
        <v>61</v>
      </c>
      <c r="H3" t="s">
        <v>1476</v>
      </c>
      <c r="J3" t="s">
        <v>60</v>
      </c>
      <c r="K3" t="s">
        <v>1477</v>
      </c>
      <c r="L3" t="s">
        <v>539</v>
      </c>
      <c r="M3" t="b">
        <v>0</v>
      </c>
      <c r="N3" t="b">
        <v>1</v>
      </c>
      <c r="O3" s="125" t="s">
        <v>1770</v>
      </c>
      <c r="P3">
        <v>0.36</v>
      </c>
      <c r="Q3" s="125">
        <v>1</v>
      </c>
      <c r="R3" s="125" t="s">
        <v>1768</v>
      </c>
      <c r="S3" s="125">
        <v>1</v>
      </c>
      <c r="T3" s="125">
        <v>7.2</v>
      </c>
      <c r="U3"/>
      <c r="V3"/>
      <c r="W3">
        <v>56.94556</v>
      </c>
      <c r="X3">
        <v>-154.17027999999999</v>
      </c>
      <c r="Y3" s="125" t="s">
        <v>1769</v>
      </c>
    </row>
    <row r="4" spans="1:26" x14ac:dyDescent="0.3">
      <c r="A4" s="125">
        <v>331020</v>
      </c>
      <c r="B4" s="125" t="s">
        <v>540</v>
      </c>
      <c r="C4" s="125" t="s">
        <v>2421</v>
      </c>
      <c r="D4">
        <v>412</v>
      </c>
      <c r="F4" s="125">
        <v>331020</v>
      </c>
      <c r="G4" t="s">
        <v>63</v>
      </c>
      <c r="H4" t="s">
        <v>1493</v>
      </c>
      <c r="J4" t="s">
        <v>62</v>
      </c>
      <c r="K4" t="s">
        <v>1494</v>
      </c>
      <c r="L4" t="s">
        <v>541</v>
      </c>
      <c r="M4" t="b">
        <v>0</v>
      </c>
      <c r="N4" t="b">
        <v>1</v>
      </c>
      <c r="O4" s="125" t="s">
        <v>1773</v>
      </c>
      <c r="P4">
        <v>1.5</v>
      </c>
      <c r="Q4" s="125">
        <v>1</v>
      </c>
      <c r="R4" s="125" t="s">
        <v>1768</v>
      </c>
      <c r="S4" s="125">
        <v>1</v>
      </c>
      <c r="T4" s="125">
        <v>7.2</v>
      </c>
      <c r="U4"/>
      <c r="V4"/>
      <c r="W4">
        <v>60.909439999999996</v>
      </c>
      <c r="X4">
        <v>-161.43138999999999</v>
      </c>
      <c r="Y4" s="125" t="s">
        <v>1769</v>
      </c>
    </row>
    <row r="5" spans="1:26" x14ac:dyDescent="0.3">
      <c r="A5" s="125">
        <v>331030</v>
      </c>
      <c r="B5" s="125" t="s">
        <v>542</v>
      </c>
      <c r="C5" s="125" t="s">
        <v>2422</v>
      </c>
      <c r="D5">
        <v>635</v>
      </c>
      <c r="F5" s="125">
        <v>331030</v>
      </c>
      <c r="G5" t="s">
        <v>65</v>
      </c>
      <c r="H5" t="s">
        <v>1512</v>
      </c>
      <c r="J5" t="s">
        <v>64</v>
      </c>
      <c r="K5" t="s">
        <v>1513</v>
      </c>
      <c r="L5" t="s">
        <v>543</v>
      </c>
      <c r="M5" t="b">
        <v>0</v>
      </c>
      <c r="N5" t="b">
        <v>1</v>
      </c>
      <c r="O5" s="125" t="s">
        <v>1773</v>
      </c>
      <c r="P5">
        <v>0.92</v>
      </c>
      <c r="Q5" s="125">
        <v>1</v>
      </c>
      <c r="R5" s="125" t="s">
        <v>1768</v>
      </c>
      <c r="S5" s="125">
        <v>1</v>
      </c>
      <c r="T5" s="125">
        <v>7.2</v>
      </c>
      <c r="U5"/>
      <c r="V5"/>
      <c r="W5">
        <v>60.912219999999998</v>
      </c>
      <c r="X5">
        <v>-161.21388999999999</v>
      </c>
      <c r="Y5" s="125" t="s">
        <v>1769</v>
      </c>
    </row>
    <row r="6" spans="1:26" x14ac:dyDescent="0.3">
      <c r="A6" s="125">
        <v>331040</v>
      </c>
      <c r="B6" s="125" t="s">
        <v>544</v>
      </c>
      <c r="C6" s="125" t="s">
        <v>2423</v>
      </c>
      <c r="D6">
        <v>293</v>
      </c>
      <c r="F6" s="125">
        <v>331040</v>
      </c>
      <c r="G6" t="s">
        <v>67</v>
      </c>
      <c r="H6" t="s">
        <v>1529</v>
      </c>
      <c r="J6" t="s">
        <v>66</v>
      </c>
      <c r="K6" t="s">
        <v>1530</v>
      </c>
      <c r="L6" t="s">
        <v>545</v>
      </c>
      <c r="M6" t="b">
        <v>0</v>
      </c>
      <c r="N6" t="b">
        <v>1</v>
      </c>
      <c r="O6" s="125" t="s">
        <v>1770</v>
      </c>
      <c r="P6">
        <v>0.55200000000000005</v>
      </c>
      <c r="Q6" s="125">
        <v>1</v>
      </c>
      <c r="R6" s="125" t="s">
        <v>1768</v>
      </c>
      <c r="S6" s="125">
        <v>1</v>
      </c>
      <c r="T6" s="125">
        <v>7.2</v>
      </c>
      <c r="U6"/>
      <c r="V6"/>
      <c r="W6">
        <v>54.135559999999998</v>
      </c>
      <c r="X6">
        <v>-165.77305999999999</v>
      </c>
      <c r="Y6" s="125" t="s">
        <v>1769</v>
      </c>
    </row>
    <row r="7" spans="1:26" x14ac:dyDescent="0.3">
      <c r="B7" s="125" t="s">
        <v>554</v>
      </c>
      <c r="C7" s="125" t="s">
        <v>2424</v>
      </c>
      <c r="D7">
        <v>1</v>
      </c>
      <c r="E7" s="125">
        <v>62</v>
      </c>
      <c r="G7" t="s">
        <v>69</v>
      </c>
      <c r="H7" t="s">
        <v>1433</v>
      </c>
      <c r="I7" s="125">
        <v>213</v>
      </c>
      <c r="J7" t="s">
        <v>68</v>
      </c>
      <c r="K7" t="s">
        <v>1435</v>
      </c>
      <c r="L7" t="s">
        <v>548</v>
      </c>
      <c r="M7" t="b">
        <v>1</v>
      </c>
      <c r="N7" t="b">
        <v>0</v>
      </c>
      <c r="O7" t="b">
        <v>0</v>
      </c>
      <c r="P7">
        <v>4</v>
      </c>
      <c r="Q7" s="125">
        <v>1</v>
      </c>
      <c r="R7" s="125" t="s">
        <v>1768</v>
      </c>
      <c r="S7" s="125">
        <v>1</v>
      </c>
      <c r="T7" s="125">
        <v>23</v>
      </c>
      <c r="U7" t="s">
        <v>1442</v>
      </c>
      <c r="V7"/>
      <c r="W7">
        <v>58.317599999999999</v>
      </c>
      <c r="X7">
        <v>-134.101</v>
      </c>
      <c r="Y7" s="125" t="s">
        <v>1769</v>
      </c>
    </row>
    <row r="8" spans="1:26" x14ac:dyDescent="0.3">
      <c r="B8" s="125" t="s">
        <v>555</v>
      </c>
      <c r="C8" s="125" t="s">
        <v>2425</v>
      </c>
      <c r="D8">
        <v>1</v>
      </c>
      <c r="E8" s="125">
        <v>7250</v>
      </c>
      <c r="G8" t="s">
        <v>71</v>
      </c>
      <c r="H8" t="s">
        <v>1433</v>
      </c>
      <c r="I8" s="125">
        <v>213</v>
      </c>
      <c r="J8" t="s">
        <v>68</v>
      </c>
      <c r="K8" t="s">
        <v>1435</v>
      </c>
      <c r="L8" t="s">
        <v>548</v>
      </c>
      <c r="M8" t="b">
        <v>1</v>
      </c>
      <c r="N8" t="b">
        <v>0</v>
      </c>
      <c r="O8" t="b">
        <v>0</v>
      </c>
      <c r="P8">
        <v>36.200000000000003</v>
      </c>
      <c r="Q8" s="125">
        <v>1</v>
      </c>
      <c r="R8" s="125" t="s">
        <v>1768</v>
      </c>
      <c r="S8" s="125">
        <v>1</v>
      </c>
      <c r="T8" s="125">
        <v>69</v>
      </c>
      <c r="U8" t="s">
        <v>1442</v>
      </c>
      <c r="V8"/>
      <c r="W8">
        <v>58.387500000000003</v>
      </c>
      <c r="X8">
        <v>-134.6446</v>
      </c>
    </row>
    <row r="9" spans="1:26" x14ac:dyDescent="0.3">
      <c r="B9" s="125" t="s">
        <v>556</v>
      </c>
      <c r="C9" s="125" t="s">
        <v>2426</v>
      </c>
      <c r="D9">
        <v>1</v>
      </c>
      <c r="E9" s="125">
        <v>63</v>
      </c>
      <c r="G9" t="s">
        <v>72</v>
      </c>
      <c r="H9" t="s">
        <v>1433</v>
      </c>
      <c r="I9" s="125">
        <v>213</v>
      </c>
      <c r="J9" t="s">
        <v>68</v>
      </c>
      <c r="K9" t="s">
        <v>1435</v>
      </c>
      <c r="L9" t="s">
        <v>548</v>
      </c>
      <c r="M9" t="b">
        <v>1</v>
      </c>
      <c r="N9" t="b">
        <v>0</v>
      </c>
      <c r="O9" t="b">
        <v>0</v>
      </c>
      <c r="P9">
        <v>9.6999999999999993</v>
      </c>
      <c r="Q9" s="125">
        <v>1</v>
      </c>
      <c r="R9" s="125" t="s">
        <v>1768</v>
      </c>
      <c r="S9" s="125">
        <v>1</v>
      </c>
      <c r="T9" s="125">
        <v>12</v>
      </c>
      <c r="U9" t="s">
        <v>1442</v>
      </c>
      <c r="V9"/>
      <c r="W9">
        <v>58.310699999999997</v>
      </c>
      <c r="X9">
        <v>-134.41739999999999</v>
      </c>
    </row>
    <row r="10" spans="1:26" x14ac:dyDescent="0.3">
      <c r="B10" s="125" t="s">
        <v>557</v>
      </c>
      <c r="C10" s="125" t="s">
        <v>2427</v>
      </c>
      <c r="D10">
        <v>1</v>
      </c>
      <c r="E10" s="125">
        <v>59793</v>
      </c>
      <c r="G10" t="s">
        <v>558</v>
      </c>
      <c r="H10" t="s">
        <v>1433</v>
      </c>
      <c r="I10" s="125">
        <v>213</v>
      </c>
      <c r="J10" t="s">
        <v>68</v>
      </c>
      <c r="K10" t="s">
        <v>1435</v>
      </c>
      <c r="L10" t="s">
        <v>548</v>
      </c>
      <c r="M10" t="b">
        <v>1</v>
      </c>
      <c r="N10" t="b">
        <v>0</v>
      </c>
      <c r="O10" t="b">
        <v>0</v>
      </c>
      <c r="P10">
        <v>41.7</v>
      </c>
      <c r="Q10" s="125">
        <v>1</v>
      </c>
      <c r="R10" s="125" t="s">
        <v>1768</v>
      </c>
      <c r="S10" s="125">
        <v>1</v>
      </c>
      <c r="T10" s="125">
        <v>69</v>
      </c>
      <c r="U10" t="s">
        <v>1442</v>
      </c>
      <c r="V10"/>
      <c r="W10">
        <v>58.367635</v>
      </c>
      <c r="X10">
        <v>-134.60802000000001</v>
      </c>
    </row>
    <row r="11" spans="1:26" x14ac:dyDescent="0.3">
      <c r="B11" s="125" t="s">
        <v>546</v>
      </c>
      <c r="C11" s="125" t="s">
        <v>2398</v>
      </c>
      <c r="D11">
        <v>1</v>
      </c>
      <c r="E11" s="125">
        <v>57085</v>
      </c>
      <c r="G11" t="s">
        <v>547</v>
      </c>
      <c r="H11" t="s">
        <v>1433</v>
      </c>
      <c r="I11" s="125">
        <v>213</v>
      </c>
      <c r="J11" t="s">
        <v>68</v>
      </c>
      <c r="K11" t="s">
        <v>1435</v>
      </c>
      <c r="L11" t="s">
        <v>548</v>
      </c>
      <c r="M11" t="b">
        <v>1</v>
      </c>
      <c r="N11" t="b">
        <v>0</v>
      </c>
      <c r="O11" t="b">
        <v>0</v>
      </c>
      <c r="P11">
        <v>14.3</v>
      </c>
      <c r="Q11" s="125">
        <v>1</v>
      </c>
      <c r="R11" s="125" t="s">
        <v>1768</v>
      </c>
      <c r="S11" s="125">
        <v>1</v>
      </c>
      <c r="T11" s="125">
        <v>138</v>
      </c>
      <c r="U11" t="s">
        <v>1442</v>
      </c>
      <c r="V11"/>
      <c r="W11">
        <v>58.232500000000002</v>
      </c>
      <c r="X11">
        <v>-134.05330000000001</v>
      </c>
      <c r="Y11" s="125" t="s">
        <v>1769</v>
      </c>
    </row>
    <row r="12" spans="1:26" x14ac:dyDescent="0.3">
      <c r="B12" s="125" t="s">
        <v>551</v>
      </c>
      <c r="C12" s="125" t="s">
        <v>2400</v>
      </c>
      <c r="D12">
        <v>1</v>
      </c>
      <c r="E12" s="125">
        <v>64</v>
      </c>
      <c r="G12" t="s">
        <v>73</v>
      </c>
      <c r="H12" t="s">
        <v>1433</v>
      </c>
      <c r="I12" s="125">
        <v>213</v>
      </c>
      <c r="J12" t="s">
        <v>68</v>
      </c>
      <c r="K12" t="s">
        <v>1435</v>
      </c>
      <c r="L12" t="s">
        <v>548</v>
      </c>
      <c r="M12" t="b">
        <v>1</v>
      </c>
      <c r="N12" t="b">
        <v>0</v>
      </c>
      <c r="O12" t="b">
        <v>0</v>
      </c>
      <c r="P12">
        <v>61.7</v>
      </c>
      <c r="Q12" s="125">
        <v>1</v>
      </c>
      <c r="R12" s="125" t="s">
        <v>1768</v>
      </c>
      <c r="S12" s="125">
        <v>1</v>
      </c>
      <c r="T12" s="125">
        <v>69</v>
      </c>
      <c r="U12" t="s">
        <v>1442</v>
      </c>
      <c r="V12"/>
      <c r="W12">
        <v>58.3536</v>
      </c>
      <c r="X12">
        <v>-134.49529999999999</v>
      </c>
      <c r="Y12" s="125" t="s">
        <v>1769</v>
      </c>
    </row>
    <row r="13" spans="1:26" x14ac:dyDescent="0.3">
      <c r="B13" s="125" t="s">
        <v>552</v>
      </c>
      <c r="C13" s="125" t="s">
        <v>2401</v>
      </c>
      <c r="D13">
        <v>1</v>
      </c>
      <c r="E13" s="125">
        <v>65</v>
      </c>
      <c r="G13" t="s">
        <v>74</v>
      </c>
      <c r="H13" t="s">
        <v>1433</v>
      </c>
      <c r="I13" s="125">
        <v>213</v>
      </c>
      <c r="J13" t="s">
        <v>68</v>
      </c>
      <c r="K13" t="s">
        <v>1435</v>
      </c>
      <c r="L13" t="s">
        <v>548</v>
      </c>
      <c r="M13" t="b">
        <v>1</v>
      </c>
      <c r="N13" t="b">
        <v>0</v>
      </c>
      <c r="O13" t="b">
        <v>0</v>
      </c>
      <c r="P13">
        <v>8.5</v>
      </c>
      <c r="Q13" s="125">
        <v>1</v>
      </c>
      <c r="R13" s="125" t="s">
        <v>1768</v>
      </c>
      <c r="S13" s="125">
        <v>1</v>
      </c>
      <c r="T13" s="125">
        <v>69</v>
      </c>
      <c r="U13" t="s">
        <v>1442</v>
      </c>
      <c r="V13"/>
      <c r="W13">
        <v>58.326900000000002</v>
      </c>
      <c r="X13">
        <v>-134.4631</v>
      </c>
      <c r="Y13" s="125" t="s">
        <v>1769</v>
      </c>
    </row>
    <row r="14" spans="1:26" x14ac:dyDescent="0.3">
      <c r="B14" s="125" t="s">
        <v>574</v>
      </c>
      <c r="C14" s="125" t="s">
        <v>2497</v>
      </c>
      <c r="D14">
        <v>2</v>
      </c>
      <c r="E14" s="125">
        <v>56146</v>
      </c>
      <c r="G14" t="s">
        <v>87</v>
      </c>
      <c r="H14" t="s">
        <v>1465</v>
      </c>
      <c r="I14" s="125">
        <v>219</v>
      </c>
      <c r="J14" t="s">
        <v>79</v>
      </c>
      <c r="K14" t="s">
        <v>1475</v>
      </c>
      <c r="L14" t="s">
        <v>563</v>
      </c>
      <c r="M14" t="b">
        <v>1</v>
      </c>
      <c r="O14" t="b">
        <v>0</v>
      </c>
      <c r="P14">
        <v>1.3</v>
      </c>
      <c r="Q14" s="125">
        <v>1</v>
      </c>
      <c r="R14" s="125" t="s">
        <v>1768</v>
      </c>
      <c r="S14" s="125">
        <v>1</v>
      </c>
      <c r="T14" s="125">
        <v>12.47</v>
      </c>
      <c r="U14" t="s">
        <v>1442</v>
      </c>
      <c r="V14"/>
      <c r="W14">
        <v>55.489179999999998</v>
      </c>
      <c r="X14">
        <v>-133.1345</v>
      </c>
    </row>
    <row r="15" spans="1:26" x14ac:dyDescent="0.3">
      <c r="B15" s="125" t="s">
        <v>553</v>
      </c>
      <c r="C15" s="125" t="s">
        <v>2404</v>
      </c>
      <c r="D15">
        <v>1</v>
      </c>
      <c r="E15" s="125">
        <v>78</v>
      </c>
      <c r="G15" t="s">
        <v>75</v>
      </c>
      <c r="H15" t="s">
        <v>1433</v>
      </c>
      <c r="I15" s="125">
        <v>213</v>
      </c>
      <c r="J15" t="s">
        <v>68</v>
      </c>
      <c r="K15" t="s">
        <v>1435</v>
      </c>
      <c r="L15" t="s">
        <v>548</v>
      </c>
      <c r="M15" t="b">
        <v>1</v>
      </c>
      <c r="N15" t="b">
        <v>0</v>
      </c>
      <c r="O15" t="b">
        <v>0</v>
      </c>
      <c r="P15">
        <v>78.2</v>
      </c>
      <c r="Q15" s="125">
        <v>1</v>
      </c>
      <c r="R15" s="125" t="s">
        <v>1768</v>
      </c>
      <c r="S15" s="125">
        <v>1</v>
      </c>
      <c r="T15" s="125">
        <v>138</v>
      </c>
      <c r="U15" t="s">
        <v>1442</v>
      </c>
      <c r="V15"/>
      <c r="W15">
        <v>58.141500000000001</v>
      </c>
      <c r="X15">
        <v>-133.73699999999999</v>
      </c>
      <c r="Y15" s="125" t="s">
        <v>1769</v>
      </c>
    </row>
    <row r="16" spans="1:26" x14ac:dyDescent="0.3">
      <c r="B16" s="125" t="s">
        <v>559</v>
      </c>
      <c r="C16" s="125" t="s">
        <v>2405</v>
      </c>
      <c r="D16">
        <v>742</v>
      </c>
      <c r="E16" s="125">
        <v>58511</v>
      </c>
      <c r="G16" t="s">
        <v>77</v>
      </c>
      <c r="H16" t="s">
        <v>1781</v>
      </c>
      <c r="I16" s="125">
        <v>58488</v>
      </c>
      <c r="J16" t="s">
        <v>76</v>
      </c>
      <c r="K16" t="s">
        <v>1607</v>
      </c>
      <c r="L16" t="s">
        <v>561</v>
      </c>
      <c r="M16" t="b">
        <v>1</v>
      </c>
      <c r="N16" t="b">
        <v>0</v>
      </c>
      <c r="O16" t="b">
        <v>0</v>
      </c>
      <c r="P16">
        <v>1.9</v>
      </c>
      <c r="Q16" s="125">
        <v>7</v>
      </c>
      <c r="R16" s="125" t="s">
        <v>1782</v>
      </c>
      <c r="S16" s="125">
        <v>2</v>
      </c>
      <c r="T16" s="125">
        <v>25</v>
      </c>
      <c r="U16" t="s">
        <v>1442</v>
      </c>
      <c r="V16"/>
      <c r="W16">
        <v>64.013889000000006</v>
      </c>
      <c r="X16">
        <v>-145.596667</v>
      </c>
      <c r="Y16" s="125" t="s">
        <v>1769</v>
      </c>
    </row>
    <row r="17" spans="1:26" x14ac:dyDescent="0.3">
      <c r="B17" s="125" t="s">
        <v>562</v>
      </c>
      <c r="C17" s="125" t="s">
        <v>2406</v>
      </c>
      <c r="D17">
        <v>2</v>
      </c>
      <c r="E17" s="125">
        <v>7752</v>
      </c>
      <c r="G17" t="s">
        <v>82</v>
      </c>
      <c r="H17" t="s">
        <v>1465</v>
      </c>
      <c r="I17" s="125">
        <v>219</v>
      </c>
      <c r="J17" t="s">
        <v>79</v>
      </c>
      <c r="K17" t="s">
        <v>1475</v>
      </c>
      <c r="L17" t="s">
        <v>563</v>
      </c>
      <c r="M17" t="b">
        <v>1</v>
      </c>
      <c r="O17" t="b">
        <v>0</v>
      </c>
      <c r="P17">
        <v>4.5</v>
      </c>
      <c r="Q17" s="125">
        <v>1</v>
      </c>
      <c r="R17" s="125" t="s">
        <v>1768</v>
      </c>
      <c r="S17" s="125">
        <v>1</v>
      </c>
      <c r="T17" s="125">
        <v>34.5</v>
      </c>
      <c r="U17" t="s">
        <v>1442</v>
      </c>
      <c r="V17"/>
      <c r="W17">
        <v>55.476472000000001</v>
      </c>
      <c r="X17">
        <v>-133.14771999999999</v>
      </c>
      <c r="Y17" s="125" t="s">
        <v>1769</v>
      </c>
      <c r="Z17" t="s">
        <v>1784</v>
      </c>
    </row>
    <row r="18" spans="1:26" x14ac:dyDescent="0.3">
      <c r="B18" s="125" t="s">
        <v>565</v>
      </c>
      <c r="C18" s="125" t="s">
        <v>2407</v>
      </c>
      <c r="D18">
        <v>2</v>
      </c>
      <c r="E18" s="125">
        <v>7751</v>
      </c>
      <c r="G18" t="s">
        <v>566</v>
      </c>
      <c r="H18" t="s">
        <v>1465</v>
      </c>
      <c r="I18" s="125">
        <v>219</v>
      </c>
      <c r="J18" t="s">
        <v>79</v>
      </c>
      <c r="K18" t="s">
        <v>1549</v>
      </c>
      <c r="L18" t="s">
        <v>567</v>
      </c>
      <c r="M18" t="b">
        <v>1</v>
      </c>
      <c r="O18" t="b">
        <v>0</v>
      </c>
      <c r="P18">
        <v>4</v>
      </c>
      <c r="Q18" s="125">
        <v>1</v>
      </c>
      <c r="R18" s="125" t="s">
        <v>1768</v>
      </c>
      <c r="S18" s="125">
        <v>1</v>
      </c>
      <c r="T18" s="125">
        <v>34.5</v>
      </c>
      <c r="U18" t="s">
        <v>1442</v>
      </c>
      <c r="V18"/>
      <c r="W18">
        <v>59.535699999999999</v>
      </c>
      <c r="X18">
        <v>-135.2123</v>
      </c>
      <c r="Y18" s="125" t="s">
        <v>1769</v>
      </c>
      <c r="Z18" t="s">
        <v>1784</v>
      </c>
    </row>
    <row r="19" spans="1:26" x14ac:dyDescent="0.3">
      <c r="B19" s="125" t="s">
        <v>569</v>
      </c>
      <c r="C19" s="125" t="s">
        <v>2408</v>
      </c>
      <c r="D19">
        <v>2</v>
      </c>
      <c r="E19" s="125">
        <v>56542</v>
      </c>
      <c r="G19" t="s">
        <v>570</v>
      </c>
      <c r="H19" t="s">
        <v>1465</v>
      </c>
      <c r="I19" s="125">
        <v>219</v>
      </c>
      <c r="J19" t="s">
        <v>79</v>
      </c>
      <c r="K19" t="s">
        <v>1549</v>
      </c>
      <c r="L19" t="s">
        <v>567</v>
      </c>
      <c r="M19" t="b">
        <v>1</v>
      </c>
      <c r="O19" t="b">
        <v>0</v>
      </c>
      <c r="P19">
        <v>3</v>
      </c>
      <c r="Q19" s="125">
        <v>1</v>
      </c>
      <c r="R19" s="125" t="s">
        <v>1768</v>
      </c>
      <c r="S19" s="125">
        <v>1</v>
      </c>
      <c r="T19" s="125">
        <v>34.5</v>
      </c>
      <c r="U19" t="s">
        <v>1442</v>
      </c>
      <c r="V19"/>
      <c r="W19">
        <v>59.407200000000003</v>
      </c>
      <c r="X19">
        <v>-135.3408</v>
      </c>
      <c r="Y19" s="125" t="s">
        <v>1769</v>
      </c>
      <c r="Z19" t="s">
        <v>1784</v>
      </c>
    </row>
    <row r="20" spans="1:26" x14ac:dyDescent="0.3">
      <c r="B20" s="125" t="s">
        <v>571</v>
      </c>
      <c r="C20" s="125" t="s">
        <v>2409</v>
      </c>
      <c r="D20">
        <v>2</v>
      </c>
      <c r="E20" s="125">
        <v>56265</v>
      </c>
      <c r="G20" t="s">
        <v>96</v>
      </c>
      <c r="H20" t="s">
        <v>1465</v>
      </c>
      <c r="I20" s="125">
        <v>219</v>
      </c>
      <c r="J20" t="s">
        <v>79</v>
      </c>
      <c r="K20" t="s">
        <v>1475</v>
      </c>
      <c r="L20" t="s">
        <v>563</v>
      </c>
      <c r="M20" t="b">
        <v>1</v>
      </c>
      <c r="O20" t="b">
        <v>0</v>
      </c>
      <c r="P20">
        <v>2</v>
      </c>
      <c r="Q20" s="125">
        <v>1</v>
      </c>
      <c r="R20" s="125" t="s">
        <v>1768</v>
      </c>
      <c r="S20" s="125">
        <v>1</v>
      </c>
      <c r="T20" s="125">
        <v>34.5</v>
      </c>
      <c r="U20" t="s">
        <v>1442</v>
      </c>
      <c r="V20"/>
      <c r="W20">
        <v>55.563333</v>
      </c>
      <c r="X20">
        <v>-132.891111</v>
      </c>
      <c r="Y20" s="125" t="s">
        <v>1769</v>
      </c>
      <c r="Z20" t="s">
        <v>1784</v>
      </c>
    </row>
    <row r="21" spans="1:26" x14ac:dyDescent="0.3">
      <c r="B21" s="125" t="s">
        <v>572</v>
      </c>
      <c r="C21" s="125" t="s">
        <v>2410</v>
      </c>
      <c r="D21">
        <v>2</v>
      </c>
      <c r="E21" s="125">
        <v>56147</v>
      </c>
      <c r="G21" t="s">
        <v>100</v>
      </c>
      <c r="H21" t="s">
        <v>1465</v>
      </c>
      <c r="I21" s="125">
        <v>219</v>
      </c>
      <c r="J21" t="s">
        <v>79</v>
      </c>
      <c r="K21" t="s">
        <v>1475</v>
      </c>
      <c r="L21" t="s">
        <v>563</v>
      </c>
      <c r="M21" t="b">
        <v>1</v>
      </c>
      <c r="O21" t="b">
        <v>0</v>
      </c>
      <c r="P21">
        <v>1</v>
      </c>
      <c r="Q21" s="125">
        <v>1</v>
      </c>
      <c r="R21" s="125" t="s">
        <v>1768</v>
      </c>
      <c r="S21" s="125">
        <v>1</v>
      </c>
      <c r="T21" s="125">
        <v>12.47</v>
      </c>
      <c r="U21" t="s">
        <v>1442</v>
      </c>
      <c r="V21"/>
      <c r="W21">
        <v>55.540708000000002</v>
      </c>
      <c r="X21">
        <v>-133.10234399999999</v>
      </c>
    </row>
    <row r="22" spans="1:26" x14ac:dyDescent="0.3">
      <c r="A22" s="125">
        <v>331090</v>
      </c>
      <c r="B22" s="125" t="s">
        <v>573</v>
      </c>
      <c r="C22" s="125" t="s">
        <v>2412</v>
      </c>
      <c r="D22">
        <v>2</v>
      </c>
      <c r="E22" s="125">
        <v>421</v>
      </c>
      <c r="F22" s="125">
        <v>331090</v>
      </c>
      <c r="G22" t="s">
        <v>83</v>
      </c>
      <c r="H22" t="s">
        <v>1465</v>
      </c>
      <c r="I22" s="125">
        <v>219</v>
      </c>
      <c r="J22" t="s">
        <v>79</v>
      </c>
      <c r="K22" t="s">
        <v>1475</v>
      </c>
      <c r="L22" t="s">
        <v>563</v>
      </c>
      <c r="M22" t="b">
        <v>1</v>
      </c>
      <c r="N22" t="b">
        <v>1</v>
      </c>
      <c r="O22" t="b">
        <v>0</v>
      </c>
      <c r="P22">
        <v>4.5999999999999996</v>
      </c>
      <c r="Q22" s="125">
        <v>1</v>
      </c>
      <c r="R22" s="125" t="s">
        <v>1768</v>
      </c>
      <c r="S22" s="125">
        <v>1</v>
      </c>
      <c r="T22" s="125">
        <v>12.47</v>
      </c>
      <c r="U22" t="s">
        <v>1442</v>
      </c>
      <c r="V22"/>
      <c r="W22">
        <v>55.476909999999997</v>
      </c>
      <c r="X22">
        <v>-133.14868999999999</v>
      </c>
      <c r="Y22" s="125" t="s">
        <v>1769</v>
      </c>
    </row>
    <row r="23" spans="1:26" x14ac:dyDescent="0.3">
      <c r="A23" s="125">
        <v>331120</v>
      </c>
      <c r="B23" s="125" t="s">
        <v>575</v>
      </c>
      <c r="C23" s="125" t="s">
        <v>2413</v>
      </c>
      <c r="D23">
        <v>2</v>
      </c>
      <c r="E23" s="125">
        <v>69</v>
      </c>
      <c r="F23" s="125">
        <v>331120</v>
      </c>
      <c r="G23" t="s">
        <v>88</v>
      </c>
      <c r="H23" t="s">
        <v>1465</v>
      </c>
      <c r="I23" s="125">
        <v>219</v>
      </c>
      <c r="J23" t="s">
        <v>79</v>
      </c>
      <c r="K23" t="s">
        <v>1549</v>
      </c>
      <c r="L23" t="s">
        <v>567</v>
      </c>
      <c r="M23" t="b">
        <v>1</v>
      </c>
      <c r="N23" t="b">
        <v>1</v>
      </c>
      <c r="O23" t="b">
        <v>0</v>
      </c>
      <c r="P23">
        <v>6.2</v>
      </c>
      <c r="Q23" s="125">
        <v>1</v>
      </c>
      <c r="R23" s="125" t="s">
        <v>1768</v>
      </c>
      <c r="S23" s="125">
        <v>1</v>
      </c>
      <c r="T23" s="125">
        <v>12.47</v>
      </c>
      <c r="U23" t="s">
        <v>1442</v>
      </c>
      <c r="V23"/>
      <c r="W23">
        <v>59.235931000000001</v>
      </c>
      <c r="X23">
        <v>-135.44622799999999</v>
      </c>
      <c r="Y23" s="125" t="s">
        <v>1769</v>
      </c>
      <c r="Z23" t="s">
        <v>1790</v>
      </c>
    </row>
    <row r="24" spans="1:26" x14ac:dyDescent="0.3">
      <c r="A24" s="125">
        <v>331150</v>
      </c>
      <c r="B24" s="125" t="s">
        <v>576</v>
      </c>
      <c r="C24" s="125" t="s">
        <v>2414</v>
      </c>
      <c r="D24">
        <v>2</v>
      </c>
      <c r="E24" s="125">
        <v>423</v>
      </c>
      <c r="F24" s="125">
        <v>331150</v>
      </c>
      <c r="G24" t="s">
        <v>91</v>
      </c>
      <c r="H24" t="s">
        <v>1465</v>
      </c>
      <c r="I24" s="125">
        <v>219</v>
      </c>
      <c r="J24" t="s">
        <v>79</v>
      </c>
      <c r="K24" t="s">
        <v>1475</v>
      </c>
      <c r="L24" t="s">
        <v>563</v>
      </c>
      <c r="M24" t="b">
        <v>1</v>
      </c>
      <c r="N24" t="b">
        <v>1</v>
      </c>
      <c r="O24" t="b">
        <v>0</v>
      </c>
      <c r="P24">
        <v>1</v>
      </c>
      <c r="Q24" s="125">
        <v>1</v>
      </c>
      <c r="R24" s="125" t="s">
        <v>1768</v>
      </c>
      <c r="S24" s="125">
        <v>1</v>
      </c>
      <c r="T24" s="125">
        <v>2.4</v>
      </c>
      <c r="U24" t="s">
        <v>1442</v>
      </c>
      <c r="V24"/>
      <c r="W24">
        <v>55.204937000000001</v>
      </c>
      <c r="X24">
        <v>-132.82143500000001</v>
      </c>
    </row>
    <row r="25" spans="1:26" x14ac:dyDescent="0.3">
      <c r="B25" s="125" t="s">
        <v>577</v>
      </c>
      <c r="C25" s="125" t="s">
        <v>2415</v>
      </c>
      <c r="D25">
        <v>2</v>
      </c>
      <c r="E25" s="125">
        <v>61684</v>
      </c>
      <c r="G25" t="s">
        <v>578</v>
      </c>
      <c r="H25" t="s">
        <v>1465</v>
      </c>
      <c r="I25" s="125">
        <v>219</v>
      </c>
      <c r="J25" t="s">
        <v>79</v>
      </c>
      <c r="K25" t="s">
        <v>1475</v>
      </c>
      <c r="L25" t="s">
        <v>563</v>
      </c>
      <c r="M25" t="b">
        <v>1</v>
      </c>
      <c r="N25" t="b">
        <v>0</v>
      </c>
      <c r="O25" t="b">
        <v>0</v>
      </c>
      <c r="P25">
        <v>2.5</v>
      </c>
      <c r="Q25" s="125">
        <v>1</v>
      </c>
      <c r="R25" s="125" t="s">
        <v>1768</v>
      </c>
      <c r="S25" s="125">
        <v>1</v>
      </c>
      <c r="T25" s="125">
        <v>12.47</v>
      </c>
      <c r="U25" t="s">
        <v>1442</v>
      </c>
      <c r="V25"/>
      <c r="W25">
        <v>55.553196999999997</v>
      </c>
      <c r="X25">
        <v>-133.08535000000001</v>
      </c>
    </row>
    <row r="26" spans="1:26" x14ac:dyDescent="0.3">
      <c r="A26" s="125">
        <v>331180</v>
      </c>
      <c r="B26" s="125" t="s">
        <v>579</v>
      </c>
      <c r="C26" s="125" t="s">
        <v>2417</v>
      </c>
      <c r="D26">
        <v>2</v>
      </c>
      <c r="E26" s="125">
        <v>7169</v>
      </c>
      <c r="F26" s="125">
        <v>331180</v>
      </c>
      <c r="G26" t="s">
        <v>93</v>
      </c>
      <c r="H26" t="s">
        <v>1465</v>
      </c>
      <c r="I26" s="125">
        <v>219</v>
      </c>
      <c r="J26" t="s">
        <v>79</v>
      </c>
      <c r="K26" t="s">
        <v>1492</v>
      </c>
      <c r="L26" t="s">
        <v>580</v>
      </c>
      <c r="M26" t="b">
        <v>1</v>
      </c>
      <c r="N26" t="b">
        <v>1</v>
      </c>
      <c r="O26" t="b">
        <v>0</v>
      </c>
      <c r="P26">
        <v>1.1000000000000001</v>
      </c>
      <c r="Q26" s="125">
        <v>1</v>
      </c>
      <c r="R26" s="125" t="s">
        <v>1768</v>
      </c>
      <c r="S26" s="125">
        <v>1</v>
      </c>
      <c r="T26" s="125">
        <v>14.4</v>
      </c>
      <c r="U26" t="s">
        <v>1442</v>
      </c>
      <c r="V26"/>
      <c r="W26">
        <v>62.9617</v>
      </c>
      <c r="X26">
        <v>-141.93719999999999</v>
      </c>
      <c r="Y26" s="125" t="s">
        <v>1769</v>
      </c>
    </row>
    <row r="27" spans="1:26" x14ac:dyDescent="0.3">
      <c r="A27" s="125">
        <v>331190</v>
      </c>
      <c r="B27" s="125" t="s">
        <v>582</v>
      </c>
      <c r="C27" s="125" t="s">
        <v>2416</v>
      </c>
      <c r="D27">
        <v>2</v>
      </c>
      <c r="E27" s="125">
        <v>66</v>
      </c>
      <c r="F27" s="125">
        <v>331190</v>
      </c>
      <c r="G27" t="s">
        <v>94</v>
      </c>
      <c r="H27" t="s">
        <v>1465</v>
      </c>
      <c r="I27" s="125">
        <v>219</v>
      </c>
      <c r="J27" t="s">
        <v>79</v>
      </c>
      <c r="K27" t="s">
        <v>1549</v>
      </c>
      <c r="L27" t="s">
        <v>567</v>
      </c>
      <c r="M27" t="b">
        <v>1</v>
      </c>
      <c r="N27" t="b">
        <v>1</v>
      </c>
      <c r="O27" t="b">
        <v>0</v>
      </c>
      <c r="P27">
        <v>4.4000000000000004</v>
      </c>
      <c r="Q27" s="125">
        <v>1</v>
      </c>
      <c r="R27" s="125" t="s">
        <v>1768</v>
      </c>
      <c r="S27" s="125">
        <v>1</v>
      </c>
      <c r="T27" s="125">
        <v>2.4</v>
      </c>
      <c r="U27" t="s">
        <v>1442</v>
      </c>
      <c r="V27"/>
      <c r="W27">
        <v>59.454500000000003</v>
      </c>
      <c r="X27">
        <v>-135.31309999999999</v>
      </c>
      <c r="Y27" s="125" t="s">
        <v>1769</v>
      </c>
      <c r="Z27" t="s">
        <v>1790</v>
      </c>
    </row>
    <row r="28" spans="1:26" x14ac:dyDescent="0.3">
      <c r="A28" s="125">
        <v>331195</v>
      </c>
      <c r="B28" s="125" t="s">
        <v>583</v>
      </c>
      <c r="C28" s="125" t="s">
        <v>2418</v>
      </c>
      <c r="D28">
        <v>2</v>
      </c>
      <c r="E28" s="125">
        <v>61685</v>
      </c>
      <c r="F28" s="125">
        <v>331195</v>
      </c>
      <c r="G28" t="s">
        <v>1310</v>
      </c>
      <c r="H28" t="s">
        <v>1465</v>
      </c>
      <c r="I28" s="125">
        <v>219</v>
      </c>
      <c r="J28" t="s">
        <v>79</v>
      </c>
      <c r="K28" t="s">
        <v>1806</v>
      </c>
      <c r="L28" t="s">
        <v>584</v>
      </c>
      <c r="M28" t="b">
        <v>1</v>
      </c>
      <c r="N28" t="b">
        <v>1</v>
      </c>
      <c r="O28" s="146" t="s">
        <v>1773</v>
      </c>
      <c r="P28">
        <v>0.73</v>
      </c>
      <c r="Q28" s="125">
        <v>1</v>
      </c>
      <c r="R28" s="125" t="s">
        <v>1768</v>
      </c>
      <c r="S28" s="125">
        <v>1</v>
      </c>
      <c r="T28" s="125">
        <v>12.47</v>
      </c>
      <c r="U28" t="s">
        <v>1442</v>
      </c>
      <c r="V28"/>
      <c r="W28">
        <v>62.592756000000001</v>
      </c>
      <c r="X28">
        <v>-143.58886899999999</v>
      </c>
      <c r="Y28" s="125" t="s">
        <v>1769</v>
      </c>
    </row>
    <row r="29" spans="1:26" x14ac:dyDescent="0.3">
      <c r="A29" s="125">
        <v>331210</v>
      </c>
      <c r="B29" s="125" t="s">
        <v>585</v>
      </c>
      <c r="C29" s="125" t="s">
        <v>2419</v>
      </c>
      <c r="D29">
        <v>2</v>
      </c>
      <c r="E29" s="125">
        <v>7414</v>
      </c>
      <c r="F29" s="125">
        <v>331210</v>
      </c>
      <c r="G29" t="s">
        <v>98</v>
      </c>
      <c r="H29" t="s">
        <v>1465</v>
      </c>
      <c r="I29" s="125">
        <v>219</v>
      </c>
      <c r="J29" t="s">
        <v>79</v>
      </c>
      <c r="K29" t="s">
        <v>1475</v>
      </c>
      <c r="L29" t="s">
        <v>563</v>
      </c>
      <c r="M29" t="b">
        <v>1</v>
      </c>
      <c r="N29" t="b">
        <v>1</v>
      </c>
      <c r="O29" s="125" t="s">
        <v>1770</v>
      </c>
      <c r="P29">
        <v>1.075</v>
      </c>
      <c r="Q29" s="125">
        <v>1</v>
      </c>
      <c r="R29" s="125" t="s">
        <v>1768</v>
      </c>
      <c r="S29" s="125">
        <v>1</v>
      </c>
      <c r="T29" s="125">
        <v>4.16</v>
      </c>
      <c r="U29" t="s">
        <v>1442</v>
      </c>
      <c r="V29"/>
      <c r="W29">
        <v>55.685859999999998</v>
      </c>
      <c r="X29">
        <v>-132.52892</v>
      </c>
    </row>
    <row r="30" spans="1:26" x14ac:dyDescent="0.3">
      <c r="A30" s="125">
        <v>331220</v>
      </c>
      <c r="B30" s="125" t="s">
        <v>586</v>
      </c>
      <c r="C30" s="125" t="s">
        <v>2420</v>
      </c>
      <c r="D30">
        <v>2</v>
      </c>
      <c r="E30" s="125">
        <v>406</v>
      </c>
      <c r="F30" s="125">
        <v>331220</v>
      </c>
      <c r="G30" t="s">
        <v>99</v>
      </c>
      <c r="H30" t="s">
        <v>1465</v>
      </c>
      <c r="I30" s="125">
        <v>219</v>
      </c>
      <c r="J30" t="s">
        <v>79</v>
      </c>
      <c r="K30" t="s">
        <v>1566</v>
      </c>
      <c r="L30" t="s">
        <v>587</v>
      </c>
      <c r="M30" t="b">
        <v>1</v>
      </c>
      <c r="N30" t="b">
        <v>1</v>
      </c>
      <c r="O30" s="114" t="b">
        <v>0</v>
      </c>
      <c r="P30">
        <v>7.6</v>
      </c>
      <c r="Q30" s="125">
        <v>1</v>
      </c>
      <c r="R30" s="125" t="s">
        <v>1768</v>
      </c>
      <c r="S30" s="125">
        <v>1</v>
      </c>
      <c r="T30" s="125">
        <v>12.47</v>
      </c>
      <c r="U30" t="s">
        <v>1442</v>
      </c>
      <c r="V30"/>
      <c r="W30">
        <v>63.335520000000002</v>
      </c>
      <c r="X30">
        <v>-142.99996999999999</v>
      </c>
      <c r="Y30" s="125" t="s">
        <v>1769</v>
      </c>
    </row>
    <row r="31" spans="1:26" x14ac:dyDescent="0.3">
      <c r="A31" s="125">
        <v>331050</v>
      </c>
      <c r="B31" s="125" t="s">
        <v>589</v>
      </c>
      <c r="C31" s="125" t="s">
        <v>2428</v>
      </c>
      <c r="D31">
        <v>2</v>
      </c>
      <c r="E31" s="125">
        <v>7750</v>
      </c>
      <c r="F31" s="125">
        <v>331050</v>
      </c>
      <c r="G31" t="s">
        <v>80</v>
      </c>
      <c r="H31" t="s">
        <v>1465</v>
      </c>
      <c r="I31" s="125">
        <v>219</v>
      </c>
      <c r="J31" t="s">
        <v>79</v>
      </c>
      <c r="K31" t="s">
        <v>1555</v>
      </c>
      <c r="L31" t="s">
        <v>590</v>
      </c>
      <c r="M31" t="b">
        <v>0</v>
      </c>
      <c r="N31" t="b">
        <v>1</v>
      </c>
      <c r="O31" s="125" t="s">
        <v>1773</v>
      </c>
      <c r="P31">
        <v>0.52500000000000002</v>
      </c>
      <c r="Q31" s="125">
        <v>1</v>
      </c>
      <c r="R31" s="125" t="s">
        <v>1768</v>
      </c>
      <c r="S31" s="125">
        <v>1</v>
      </c>
      <c r="T31" s="125">
        <v>7.2</v>
      </c>
      <c r="U31"/>
      <c r="V31"/>
      <c r="W31">
        <v>66.562610000000006</v>
      </c>
      <c r="X31">
        <v>-152.64756</v>
      </c>
      <c r="Y31" s="125" t="s">
        <v>1769</v>
      </c>
    </row>
    <row r="32" spans="1:26" x14ac:dyDescent="0.3">
      <c r="A32" s="125">
        <v>331060</v>
      </c>
      <c r="B32" s="125" t="s">
        <v>592</v>
      </c>
      <c r="C32" s="125" t="s">
        <v>2429</v>
      </c>
      <c r="D32">
        <v>2</v>
      </c>
      <c r="E32" s="125">
        <v>7176</v>
      </c>
      <c r="F32" s="125">
        <v>331060</v>
      </c>
      <c r="G32" t="s">
        <v>81</v>
      </c>
      <c r="H32" t="s">
        <v>1465</v>
      </c>
      <c r="I32" s="125">
        <v>219</v>
      </c>
      <c r="J32" t="s">
        <v>79</v>
      </c>
      <c r="K32" t="s">
        <v>1641</v>
      </c>
      <c r="L32" t="s">
        <v>593</v>
      </c>
      <c r="M32" t="b">
        <v>0</v>
      </c>
      <c r="N32" t="b">
        <v>1</v>
      </c>
      <c r="O32" s="125" t="s">
        <v>1770</v>
      </c>
      <c r="P32">
        <v>0.6</v>
      </c>
      <c r="Q32" s="125">
        <v>1</v>
      </c>
      <c r="R32" s="125" t="s">
        <v>1768</v>
      </c>
      <c r="S32" s="125">
        <v>1</v>
      </c>
      <c r="T32" s="125">
        <v>2.4</v>
      </c>
      <c r="U32"/>
      <c r="V32"/>
      <c r="W32">
        <v>66.917879999999997</v>
      </c>
      <c r="X32">
        <v>-151.51513</v>
      </c>
      <c r="Y32" s="125" t="s">
        <v>1769</v>
      </c>
    </row>
    <row r="33" spans="1:26" x14ac:dyDescent="0.3">
      <c r="A33" s="125">
        <v>331070</v>
      </c>
      <c r="B33" s="125" t="s">
        <v>1289</v>
      </c>
      <c r="C33" s="125" t="s">
        <v>2430</v>
      </c>
      <c r="D33">
        <v>2</v>
      </c>
      <c r="E33" s="125">
        <v>7332</v>
      </c>
      <c r="F33" s="125">
        <v>331070</v>
      </c>
      <c r="G33" t="s">
        <v>84</v>
      </c>
      <c r="H33" t="s">
        <v>1465</v>
      </c>
      <c r="I33" s="125">
        <v>219</v>
      </c>
      <c r="J33" t="s">
        <v>79</v>
      </c>
      <c r="K33" t="s">
        <v>1806</v>
      </c>
      <c r="L33" t="s">
        <v>584</v>
      </c>
      <c r="M33" t="b">
        <v>0</v>
      </c>
      <c r="N33" t="b">
        <v>1</v>
      </c>
      <c r="O33" s="125" t="s">
        <v>1770</v>
      </c>
      <c r="P33">
        <v>0.2</v>
      </c>
      <c r="Q33" s="125">
        <v>1</v>
      </c>
      <c r="R33" s="125" t="s">
        <v>1768</v>
      </c>
      <c r="S33" s="125">
        <v>1</v>
      </c>
      <c r="T33" s="125">
        <v>7.2</v>
      </c>
      <c r="U33"/>
      <c r="V33"/>
      <c r="W33">
        <v>62.564999999999998</v>
      </c>
      <c r="X33">
        <v>-144.66471999999999</v>
      </c>
    </row>
    <row r="34" spans="1:26" x14ac:dyDescent="0.3">
      <c r="A34" s="125">
        <v>331080</v>
      </c>
      <c r="B34" s="125" t="s">
        <v>1290</v>
      </c>
      <c r="C34" s="125" t="s">
        <v>2431</v>
      </c>
      <c r="D34">
        <v>2</v>
      </c>
      <c r="E34" s="125">
        <v>7342</v>
      </c>
      <c r="F34" s="125">
        <v>331080</v>
      </c>
      <c r="G34" t="s">
        <v>85</v>
      </c>
      <c r="H34" t="s">
        <v>1465</v>
      </c>
      <c r="I34" s="125">
        <v>219</v>
      </c>
      <c r="J34" t="s">
        <v>79</v>
      </c>
      <c r="K34" t="s">
        <v>1475</v>
      </c>
      <c r="L34" t="s">
        <v>563</v>
      </c>
      <c r="M34" t="b">
        <v>0</v>
      </c>
      <c r="N34" t="b">
        <v>1</v>
      </c>
      <c r="O34" s="125" t="s">
        <v>1770</v>
      </c>
      <c r="P34">
        <v>0.66</v>
      </c>
      <c r="Q34" s="125">
        <v>1</v>
      </c>
      <c r="R34" s="125" t="s">
        <v>1768</v>
      </c>
      <c r="S34" s="125">
        <v>1</v>
      </c>
      <c r="T34" s="125">
        <v>2.4</v>
      </c>
      <c r="U34"/>
      <c r="V34"/>
      <c r="W34">
        <v>56.013890000000004</v>
      </c>
      <c r="X34">
        <v>-132.82777999999999</v>
      </c>
    </row>
    <row r="35" spans="1:26" x14ac:dyDescent="0.3">
      <c r="A35" s="125">
        <v>331110</v>
      </c>
      <c r="B35" s="125" t="s">
        <v>595</v>
      </c>
      <c r="C35" s="125" t="s">
        <v>2432</v>
      </c>
      <c r="D35">
        <v>2</v>
      </c>
      <c r="E35" s="125">
        <v>7375</v>
      </c>
      <c r="F35" s="125">
        <v>331110</v>
      </c>
      <c r="G35" t="s">
        <v>86</v>
      </c>
      <c r="H35" t="s">
        <v>1465</v>
      </c>
      <c r="I35" s="125">
        <v>219</v>
      </c>
      <c r="J35" t="s">
        <v>79</v>
      </c>
      <c r="K35" t="s">
        <v>1685</v>
      </c>
      <c r="L35" t="s">
        <v>596</v>
      </c>
      <c r="M35" t="b">
        <v>0</v>
      </c>
      <c r="N35" t="b">
        <v>1</v>
      </c>
      <c r="O35" s="125" t="s">
        <v>1773</v>
      </c>
      <c r="P35">
        <v>0.45</v>
      </c>
      <c r="Q35" s="125">
        <v>1</v>
      </c>
      <c r="R35" s="125" t="s">
        <v>1768</v>
      </c>
      <c r="S35" s="125">
        <v>1</v>
      </c>
      <c r="T35" s="125">
        <v>7.2</v>
      </c>
      <c r="U35"/>
      <c r="V35"/>
      <c r="W35">
        <v>64.788060000000002</v>
      </c>
      <c r="X35">
        <v>-141.19999999999999</v>
      </c>
      <c r="Y35" s="125" t="s">
        <v>1769</v>
      </c>
    </row>
    <row r="36" spans="1:26" x14ac:dyDescent="0.3">
      <c r="A36" s="125">
        <v>332010</v>
      </c>
      <c r="B36" s="125" t="s">
        <v>796</v>
      </c>
      <c r="C36" s="125" t="s">
        <v>2433</v>
      </c>
      <c r="D36">
        <v>2</v>
      </c>
      <c r="F36" s="125">
        <v>332010</v>
      </c>
      <c r="G36" t="s">
        <v>225</v>
      </c>
      <c r="H36" t="s">
        <v>1465</v>
      </c>
      <c r="I36" s="125">
        <v>219</v>
      </c>
      <c r="J36" t="s">
        <v>79</v>
      </c>
      <c r="K36" t="s">
        <v>1708</v>
      </c>
      <c r="L36" t="s">
        <v>797</v>
      </c>
      <c r="M36" t="b">
        <v>0</v>
      </c>
      <c r="N36" t="b">
        <v>1</v>
      </c>
      <c r="O36" s="125" t="s">
        <v>1770</v>
      </c>
      <c r="P36">
        <v>0.84199999999999997</v>
      </c>
      <c r="Q36" s="125">
        <v>1</v>
      </c>
      <c r="R36" s="125" t="s">
        <v>1768</v>
      </c>
      <c r="S36" s="125">
        <v>1</v>
      </c>
      <c r="T36" s="125">
        <v>7.2</v>
      </c>
      <c r="U36"/>
      <c r="V36"/>
      <c r="W36">
        <v>58.413330000000002</v>
      </c>
      <c r="X36">
        <v>-135.73694</v>
      </c>
      <c r="Y36" s="125" t="s">
        <v>1769</v>
      </c>
    </row>
    <row r="37" spans="1:26" x14ac:dyDescent="0.3">
      <c r="A37" s="125">
        <v>331130</v>
      </c>
      <c r="B37" s="125" t="s">
        <v>598</v>
      </c>
      <c r="C37" s="125" t="s">
        <v>2434</v>
      </c>
      <c r="D37">
        <v>2</v>
      </c>
      <c r="E37" s="125">
        <v>7506</v>
      </c>
      <c r="F37" s="125">
        <v>331130</v>
      </c>
      <c r="G37" t="s">
        <v>89</v>
      </c>
      <c r="H37" t="s">
        <v>1465</v>
      </c>
      <c r="I37" s="125">
        <v>219</v>
      </c>
      <c r="J37" t="s">
        <v>79</v>
      </c>
      <c r="K37" t="s">
        <v>1709</v>
      </c>
      <c r="L37" t="s">
        <v>599</v>
      </c>
      <c r="M37" t="b">
        <v>0</v>
      </c>
      <c r="N37" t="b">
        <v>1</v>
      </c>
      <c r="O37" s="125" t="s">
        <v>1770</v>
      </c>
      <c r="P37">
        <v>8.3000000000000004E-2</v>
      </c>
      <c r="Q37" s="125">
        <v>1</v>
      </c>
      <c r="R37" s="125" t="s">
        <v>1768</v>
      </c>
      <c r="S37" s="125">
        <v>1</v>
      </c>
      <c r="T37" s="125">
        <v>2.4</v>
      </c>
      <c r="U37"/>
      <c r="V37"/>
      <c r="W37">
        <v>64.026889999999995</v>
      </c>
      <c r="X37">
        <v>-144.66162</v>
      </c>
    </row>
    <row r="38" spans="1:26" x14ac:dyDescent="0.3">
      <c r="A38" s="125">
        <v>331140</v>
      </c>
      <c r="B38" s="125" t="s">
        <v>1291</v>
      </c>
      <c r="C38" s="125" t="s">
        <v>2435</v>
      </c>
      <c r="D38">
        <v>2</v>
      </c>
      <c r="E38" s="125">
        <v>7249</v>
      </c>
      <c r="F38" s="125">
        <v>331140</v>
      </c>
      <c r="G38" t="s">
        <v>90</v>
      </c>
      <c r="H38" t="s">
        <v>1465</v>
      </c>
      <c r="I38" s="125">
        <v>219</v>
      </c>
      <c r="J38" t="s">
        <v>79</v>
      </c>
      <c r="K38" t="s">
        <v>1475</v>
      </c>
      <c r="L38" t="s">
        <v>563</v>
      </c>
      <c r="M38" t="b">
        <v>0</v>
      </c>
      <c r="N38" t="b">
        <v>1</v>
      </c>
      <c r="O38" s="125" t="s">
        <v>1770</v>
      </c>
      <c r="P38">
        <v>0.45</v>
      </c>
      <c r="Q38" s="125">
        <v>1</v>
      </c>
      <c r="R38" s="125" t="s">
        <v>1768</v>
      </c>
      <c r="S38" s="125">
        <v>1</v>
      </c>
      <c r="T38" s="125">
        <v>2.4</v>
      </c>
      <c r="U38"/>
      <c r="V38"/>
      <c r="W38" t="s">
        <v>472</v>
      </c>
    </row>
    <row r="39" spans="1:26" x14ac:dyDescent="0.3">
      <c r="A39" s="125">
        <v>331160</v>
      </c>
      <c r="B39" s="125" t="s">
        <v>1381</v>
      </c>
      <c r="C39" s="125" t="s">
        <v>2436</v>
      </c>
      <c r="D39">
        <v>2</v>
      </c>
      <c r="E39" s="125">
        <v>7341</v>
      </c>
      <c r="F39" s="125">
        <v>331160</v>
      </c>
      <c r="G39" t="s">
        <v>392</v>
      </c>
      <c r="H39" t="s">
        <v>1465</v>
      </c>
      <c r="I39" s="125">
        <v>219</v>
      </c>
      <c r="J39" t="s">
        <v>79</v>
      </c>
      <c r="K39" t="s">
        <v>1806</v>
      </c>
      <c r="L39" t="s">
        <v>584</v>
      </c>
      <c r="M39" t="b">
        <v>0</v>
      </c>
      <c r="N39" t="b">
        <v>1</v>
      </c>
      <c r="O39" s="146" t="b">
        <v>0</v>
      </c>
      <c r="Q39" s="125">
        <v>1</v>
      </c>
      <c r="R39" s="125" t="s">
        <v>1768</v>
      </c>
      <c r="S39" s="125">
        <v>1</v>
      </c>
      <c r="U39"/>
      <c r="V39"/>
      <c r="W39">
        <v>62.931550000000001</v>
      </c>
      <c r="X39">
        <v>-143.79273000000001</v>
      </c>
    </row>
    <row r="40" spans="1:26" x14ac:dyDescent="0.3">
      <c r="A40" s="125">
        <v>331200</v>
      </c>
      <c r="B40" s="125" t="s">
        <v>1382</v>
      </c>
      <c r="C40" s="125" t="s">
        <v>2437</v>
      </c>
      <c r="D40">
        <v>2</v>
      </c>
      <c r="E40" s="125">
        <v>7371</v>
      </c>
      <c r="F40" s="125">
        <v>331200</v>
      </c>
      <c r="G40" t="s">
        <v>393</v>
      </c>
      <c r="H40" t="s">
        <v>1465</v>
      </c>
      <c r="I40" s="125">
        <v>219</v>
      </c>
      <c r="J40" t="s">
        <v>79</v>
      </c>
      <c r="K40" t="s">
        <v>1566</v>
      </c>
      <c r="L40" t="s">
        <v>587</v>
      </c>
      <c r="M40" t="b">
        <v>0</v>
      </c>
      <c r="N40" t="b">
        <v>1</v>
      </c>
      <c r="O40" s="125" t="b">
        <v>0</v>
      </c>
      <c r="Q40" s="125">
        <v>1</v>
      </c>
      <c r="R40" s="125" t="s">
        <v>1768</v>
      </c>
      <c r="S40" s="125">
        <v>1</v>
      </c>
      <c r="U40"/>
      <c r="V40"/>
      <c r="W40">
        <v>63.137219999999999</v>
      </c>
      <c r="X40">
        <v>-142.51611</v>
      </c>
    </row>
    <row r="41" spans="1:26" x14ac:dyDescent="0.3">
      <c r="A41" s="125">
        <v>331230</v>
      </c>
      <c r="B41" s="125" t="s">
        <v>600</v>
      </c>
      <c r="C41" s="125" t="s">
        <v>2438</v>
      </c>
      <c r="D41">
        <v>2</v>
      </c>
      <c r="E41" s="125">
        <v>7753</v>
      </c>
      <c r="F41" s="125">
        <v>331230</v>
      </c>
      <c r="G41" t="s">
        <v>101</v>
      </c>
      <c r="H41" t="s">
        <v>1465</v>
      </c>
      <c r="I41" s="125">
        <v>219</v>
      </c>
      <c r="J41" t="s">
        <v>79</v>
      </c>
      <c r="K41" t="s">
        <v>1586</v>
      </c>
      <c r="L41" t="s">
        <v>601</v>
      </c>
      <c r="M41" t="b">
        <v>0</v>
      </c>
      <c r="N41" t="b">
        <v>1</v>
      </c>
      <c r="O41" s="146" t="b">
        <v>0</v>
      </c>
      <c r="P41">
        <v>0.25</v>
      </c>
      <c r="Q41" s="125">
        <v>1</v>
      </c>
      <c r="R41" s="125" t="s">
        <v>1768</v>
      </c>
      <c r="S41" s="125">
        <v>1</v>
      </c>
      <c r="T41" s="125">
        <v>2.4</v>
      </c>
      <c r="U41"/>
      <c r="V41"/>
      <c r="W41">
        <v>56.115279999999998</v>
      </c>
      <c r="X41">
        <v>-133.12083000000001</v>
      </c>
      <c r="Y41" s="125" t="s">
        <v>1769</v>
      </c>
    </row>
    <row r="42" spans="1:26" x14ac:dyDescent="0.3">
      <c r="B42" s="125" t="s">
        <v>1292</v>
      </c>
      <c r="C42" s="125" t="s">
        <v>2439</v>
      </c>
      <c r="D42">
        <v>2</v>
      </c>
      <c r="G42" s="190" t="s">
        <v>1293</v>
      </c>
      <c r="H42" t="s">
        <v>1465</v>
      </c>
      <c r="I42" s="125">
        <v>219</v>
      </c>
      <c r="J42" t="s">
        <v>79</v>
      </c>
      <c r="K42" t="s">
        <v>1549</v>
      </c>
      <c r="L42" t="s">
        <v>567</v>
      </c>
      <c r="M42" t="b">
        <v>0</v>
      </c>
      <c r="N42" t="b">
        <v>0</v>
      </c>
      <c r="O42" t="b">
        <v>0</v>
      </c>
      <c r="P42">
        <v>0.94299999999999995</v>
      </c>
      <c r="Q42" s="125">
        <v>1</v>
      </c>
      <c r="R42" s="125" t="s">
        <v>1768</v>
      </c>
      <c r="S42" s="125">
        <v>1</v>
      </c>
      <c r="U42"/>
      <c r="V42"/>
      <c r="W42">
        <v>59.451099999999997</v>
      </c>
      <c r="X42">
        <v>-135.3081</v>
      </c>
      <c r="Y42" s="125" t="s">
        <v>1769</v>
      </c>
      <c r="Z42" t="s">
        <v>1784</v>
      </c>
    </row>
    <row r="43" spans="1:26" x14ac:dyDescent="0.3">
      <c r="B43" s="125" t="s">
        <v>1294</v>
      </c>
      <c r="C43" s="125" t="s">
        <v>2440</v>
      </c>
      <c r="D43">
        <v>2</v>
      </c>
      <c r="G43" s="190" t="s">
        <v>1295</v>
      </c>
      <c r="H43" t="s">
        <v>1465</v>
      </c>
      <c r="I43" s="125">
        <v>219</v>
      </c>
      <c r="J43" t="s">
        <v>79</v>
      </c>
      <c r="K43" t="s">
        <v>1549</v>
      </c>
      <c r="L43" t="s">
        <v>567</v>
      </c>
      <c r="M43" t="b">
        <v>0</v>
      </c>
      <c r="N43" t="b">
        <v>0</v>
      </c>
      <c r="O43" s="125" t="b">
        <v>0</v>
      </c>
      <c r="Q43" s="125">
        <v>1</v>
      </c>
      <c r="R43" s="125" t="s">
        <v>1768</v>
      </c>
      <c r="S43" s="125">
        <v>1</v>
      </c>
      <c r="U43"/>
      <c r="V43"/>
      <c r="W43">
        <v>59.341111099999999</v>
      </c>
      <c r="X43">
        <v>-135.56555560000001</v>
      </c>
      <c r="Y43" s="125" t="s">
        <v>1769</v>
      </c>
      <c r="Z43" t="s">
        <v>1784</v>
      </c>
    </row>
    <row r="44" spans="1:26" x14ac:dyDescent="0.3">
      <c r="A44" s="125">
        <v>331170</v>
      </c>
      <c r="B44" s="125" t="s">
        <v>1321</v>
      </c>
      <c r="C44" s="125" t="s">
        <v>2441</v>
      </c>
      <c r="D44">
        <v>2</v>
      </c>
      <c r="E44" s="125">
        <v>7792</v>
      </c>
      <c r="F44" s="125">
        <v>331170</v>
      </c>
      <c r="G44" s="68" t="s">
        <v>92</v>
      </c>
      <c r="H44" t="s">
        <v>1465</v>
      </c>
      <c r="I44" s="125">
        <v>219</v>
      </c>
      <c r="J44" t="s">
        <v>79</v>
      </c>
      <c r="K44" t="s">
        <v>1475</v>
      </c>
      <c r="L44" t="s">
        <v>563</v>
      </c>
      <c r="M44" t="b">
        <v>0</v>
      </c>
      <c r="N44" t="b">
        <v>1</v>
      </c>
      <c r="O44" s="114" t="b">
        <v>0</v>
      </c>
      <c r="P44" s="114"/>
      <c r="Q44" s="125">
        <v>1</v>
      </c>
      <c r="R44" s="125" t="s">
        <v>1768</v>
      </c>
      <c r="S44" s="125">
        <v>1</v>
      </c>
      <c r="U44"/>
      <c r="V44"/>
      <c r="W44">
        <v>55.880769999999998</v>
      </c>
      <c r="X44">
        <v>-133.19499999999999</v>
      </c>
    </row>
    <row r="45" spans="1:26" x14ac:dyDescent="0.3">
      <c r="B45" s="125" t="s">
        <v>1383</v>
      </c>
      <c r="C45" s="125" t="s">
        <v>2442</v>
      </c>
      <c r="D45">
        <v>2</v>
      </c>
      <c r="E45" s="185">
        <v>60814</v>
      </c>
      <c r="G45" s="186" t="s">
        <v>1838</v>
      </c>
      <c r="H45" t="s">
        <v>1465</v>
      </c>
      <c r="I45" s="191">
        <v>219</v>
      </c>
      <c r="J45" t="s">
        <v>79</v>
      </c>
      <c r="M45" t="b">
        <v>0</v>
      </c>
      <c r="N45" t="b">
        <v>0</v>
      </c>
      <c r="O45" s="114" t="b">
        <v>0</v>
      </c>
      <c r="P45" s="114"/>
      <c r="Q45" s="146"/>
      <c r="R45" s="125" t="s">
        <v>1768</v>
      </c>
      <c r="S45" s="125">
        <v>1</v>
      </c>
      <c r="T45" s="146"/>
      <c r="U45" s="146"/>
      <c r="V45" s="146"/>
      <c r="W45" s="189">
        <v>63.210689000000002</v>
      </c>
      <c r="X45" s="189">
        <v>-143.24715599999999</v>
      </c>
      <c r="Y45" s="146"/>
    </row>
    <row r="46" spans="1:26" x14ac:dyDescent="0.3">
      <c r="A46" s="125">
        <v>331240</v>
      </c>
      <c r="B46" s="125" t="s">
        <v>602</v>
      </c>
      <c r="C46" s="125" t="s">
        <v>2443</v>
      </c>
      <c r="D46">
        <v>169</v>
      </c>
      <c r="E46" s="125">
        <v>6308</v>
      </c>
      <c r="F46" s="125">
        <v>331240</v>
      </c>
      <c r="G46" t="s">
        <v>103</v>
      </c>
      <c r="H46" t="s">
        <v>1438</v>
      </c>
      <c r="I46" s="125">
        <v>221</v>
      </c>
      <c r="J46" t="s">
        <v>102</v>
      </c>
      <c r="K46" t="s">
        <v>1839</v>
      </c>
      <c r="L46" t="s">
        <v>1296</v>
      </c>
      <c r="M46" t="b">
        <v>0</v>
      </c>
      <c r="N46" t="b">
        <v>1</v>
      </c>
      <c r="O46" t="b">
        <v>0</v>
      </c>
      <c r="P46">
        <v>0.8</v>
      </c>
      <c r="Q46" s="125">
        <v>1</v>
      </c>
      <c r="R46" s="125" t="s">
        <v>1768</v>
      </c>
      <c r="S46" s="125">
        <v>1</v>
      </c>
      <c r="T46" s="125">
        <v>13.47</v>
      </c>
      <c r="U46" t="s">
        <v>1442</v>
      </c>
      <c r="V46"/>
      <c r="W46">
        <v>62.683300000000003</v>
      </c>
      <c r="X46">
        <v>-164.65440000000001</v>
      </c>
    </row>
    <row r="47" spans="1:26" x14ac:dyDescent="0.3">
      <c r="A47" s="125">
        <v>331240</v>
      </c>
      <c r="B47" s="125" t="s">
        <v>602</v>
      </c>
      <c r="C47" s="125" t="s">
        <v>2443</v>
      </c>
      <c r="D47">
        <v>169</v>
      </c>
      <c r="E47" s="125">
        <v>57053</v>
      </c>
      <c r="F47" s="125">
        <v>331240</v>
      </c>
      <c r="G47" t="s">
        <v>103</v>
      </c>
      <c r="H47" t="s">
        <v>1438</v>
      </c>
      <c r="I47" s="125">
        <v>221</v>
      </c>
      <c r="J47" t="s">
        <v>102</v>
      </c>
      <c r="K47" t="s">
        <v>1839</v>
      </c>
      <c r="L47" t="s">
        <v>1296</v>
      </c>
      <c r="M47" t="b">
        <v>1</v>
      </c>
      <c r="N47" t="b">
        <v>1</v>
      </c>
      <c r="O47" t="b">
        <v>0</v>
      </c>
      <c r="P47">
        <v>0.8</v>
      </c>
      <c r="Q47" s="125">
        <v>1</v>
      </c>
      <c r="R47" s="125" t="s">
        <v>1768</v>
      </c>
      <c r="S47" s="125">
        <v>1</v>
      </c>
      <c r="T47" s="125">
        <v>13.47</v>
      </c>
      <c r="U47" t="s">
        <v>1442</v>
      </c>
      <c r="V47"/>
      <c r="W47">
        <v>62.683300000000003</v>
      </c>
      <c r="X47">
        <v>-164.65440000000001</v>
      </c>
    </row>
    <row r="48" spans="1:26" x14ac:dyDescent="0.3">
      <c r="A48" s="125">
        <v>331250</v>
      </c>
      <c r="B48" s="125" t="s">
        <v>604</v>
      </c>
      <c r="C48" s="125" t="s">
        <v>2444</v>
      </c>
      <c r="D48">
        <v>169</v>
      </c>
      <c r="E48" s="125">
        <v>6556</v>
      </c>
      <c r="F48" s="125">
        <v>331250</v>
      </c>
      <c r="G48" t="s">
        <v>104</v>
      </c>
      <c r="H48" t="s">
        <v>1438</v>
      </c>
      <c r="I48" s="125">
        <v>221</v>
      </c>
      <c r="J48" t="s">
        <v>102</v>
      </c>
      <c r="K48" t="s">
        <v>1571</v>
      </c>
      <c r="L48" t="s">
        <v>605</v>
      </c>
      <c r="M48" t="b">
        <v>0</v>
      </c>
      <c r="N48" t="b">
        <v>1</v>
      </c>
      <c r="O48" t="b">
        <v>1</v>
      </c>
      <c r="P48">
        <v>1.1000000000000001</v>
      </c>
      <c r="Q48" s="125">
        <v>1</v>
      </c>
      <c r="R48" s="125" t="s">
        <v>1768</v>
      </c>
      <c r="S48" s="125">
        <v>1</v>
      </c>
      <c r="T48" s="125">
        <v>12.5</v>
      </c>
      <c r="U48" t="s">
        <v>1442</v>
      </c>
      <c r="V48"/>
      <c r="W48">
        <v>67.087980000000002</v>
      </c>
      <c r="X48">
        <v>-157.856719</v>
      </c>
      <c r="Y48" s="125" t="s">
        <v>1769</v>
      </c>
    </row>
    <row r="49" spans="1:25" x14ac:dyDescent="0.3">
      <c r="A49" s="125">
        <v>331250</v>
      </c>
      <c r="B49" s="125" t="s">
        <v>604</v>
      </c>
      <c r="C49" s="125" t="s">
        <v>2444</v>
      </c>
      <c r="D49">
        <v>169</v>
      </c>
      <c r="E49" s="125">
        <v>60243</v>
      </c>
      <c r="F49" s="125">
        <v>331250</v>
      </c>
      <c r="G49" t="s">
        <v>104</v>
      </c>
      <c r="H49" t="s">
        <v>1438</v>
      </c>
      <c r="I49" s="125">
        <v>221</v>
      </c>
      <c r="J49" t="s">
        <v>102</v>
      </c>
      <c r="K49" t="s">
        <v>1571</v>
      </c>
      <c r="L49" t="s">
        <v>605</v>
      </c>
      <c r="M49" t="b">
        <v>1</v>
      </c>
      <c r="N49" t="b">
        <v>1</v>
      </c>
      <c r="O49" t="b">
        <v>1</v>
      </c>
      <c r="P49">
        <v>1.1000000000000001</v>
      </c>
      <c r="Q49" s="125">
        <v>1</v>
      </c>
      <c r="R49" s="125" t="s">
        <v>1768</v>
      </c>
      <c r="S49" s="125">
        <v>1</v>
      </c>
      <c r="T49" s="125">
        <v>12.5</v>
      </c>
      <c r="U49" t="s">
        <v>1442</v>
      </c>
      <c r="V49"/>
      <c r="W49">
        <v>67.087980000000002</v>
      </c>
      <c r="X49">
        <v>-157.856719</v>
      </c>
      <c r="Y49" s="125" t="s">
        <v>1769</v>
      </c>
    </row>
    <row r="50" spans="1:25" x14ac:dyDescent="0.3">
      <c r="A50" s="125">
        <v>331800</v>
      </c>
      <c r="B50" s="125" t="s">
        <v>606</v>
      </c>
      <c r="C50" s="125" t="s">
        <v>2445</v>
      </c>
      <c r="D50">
        <v>169</v>
      </c>
      <c r="E50" s="125">
        <v>6566</v>
      </c>
      <c r="F50" s="125">
        <v>331800</v>
      </c>
      <c r="G50" t="s">
        <v>172</v>
      </c>
      <c r="H50" t="s">
        <v>1438</v>
      </c>
      <c r="I50" s="125">
        <v>221</v>
      </c>
      <c r="J50" t="s">
        <v>102</v>
      </c>
      <c r="K50" t="s">
        <v>1472</v>
      </c>
      <c r="L50" t="s">
        <v>607</v>
      </c>
      <c r="M50" t="b">
        <v>1</v>
      </c>
      <c r="N50" t="b">
        <v>1</v>
      </c>
      <c r="O50" s="114" t="b">
        <v>0</v>
      </c>
      <c r="P50">
        <v>12.6</v>
      </c>
      <c r="Q50" s="125">
        <v>1</v>
      </c>
      <c r="R50" s="125" t="s">
        <v>1768</v>
      </c>
      <c r="S50" s="125">
        <v>1</v>
      </c>
      <c r="T50" s="125">
        <v>2.4</v>
      </c>
      <c r="U50" t="s">
        <v>1442</v>
      </c>
      <c r="V50"/>
      <c r="W50">
        <v>60.789700000000003</v>
      </c>
      <c r="X50">
        <v>-161.787778</v>
      </c>
      <c r="Y50" s="125" t="s">
        <v>1769</v>
      </c>
    </row>
    <row r="51" spans="1:25" x14ac:dyDescent="0.3">
      <c r="A51" s="125">
        <v>331270</v>
      </c>
      <c r="B51" s="125" t="s">
        <v>609</v>
      </c>
      <c r="C51" s="125" t="s">
        <v>2446</v>
      </c>
      <c r="D51">
        <v>169</v>
      </c>
      <c r="E51" s="125">
        <v>7374</v>
      </c>
      <c r="F51" s="125">
        <v>331270</v>
      </c>
      <c r="G51" t="s">
        <v>106</v>
      </c>
      <c r="H51" t="s">
        <v>1438</v>
      </c>
      <c r="I51" s="125">
        <v>221</v>
      </c>
      <c r="J51" t="s">
        <v>102</v>
      </c>
      <c r="K51" t="s">
        <v>1645</v>
      </c>
      <c r="L51" t="s">
        <v>610</v>
      </c>
      <c r="M51" t="b">
        <v>0</v>
      </c>
      <c r="N51" t="b">
        <v>1</v>
      </c>
      <c r="O51" s="114" t="b">
        <v>0</v>
      </c>
      <c r="P51">
        <v>1.1000000000000001</v>
      </c>
      <c r="Q51" s="125">
        <v>1</v>
      </c>
      <c r="R51" s="125" t="s">
        <v>1768</v>
      </c>
      <c r="S51" s="125">
        <v>1</v>
      </c>
      <c r="T51" s="125">
        <v>12.5</v>
      </c>
      <c r="U51" t="s">
        <v>1442</v>
      </c>
      <c r="V51"/>
      <c r="W51">
        <v>65.331716</v>
      </c>
      <c r="X51">
        <v>-166.47950599999999</v>
      </c>
      <c r="Y51" s="125" t="s">
        <v>1769</v>
      </c>
    </row>
    <row r="52" spans="1:25" x14ac:dyDescent="0.3">
      <c r="A52" s="125">
        <v>331270</v>
      </c>
      <c r="B52" s="125" t="s">
        <v>609</v>
      </c>
      <c r="C52" s="125" t="s">
        <v>2446</v>
      </c>
      <c r="D52">
        <v>169</v>
      </c>
      <c r="E52" s="125">
        <v>60260</v>
      </c>
      <c r="F52" s="125">
        <v>331270</v>
      </c>
      <c r="G52" t="s">
        <v>106</v>
      </c>
      <c r="H52" t="s">
        <v>1438</v>
      </c>
      <c r="I52" s="125">
        <v>221</v>
      </c>
      <c r="J52" t="s">
        <v>102</v>
      </c>
      <c r="K52" t="s">
        <v>1645</v>
      </c>
      <c r="L52" t="s">
        <v>610</v>
      </c>
      <c r="M52" t="b">
        <v>1</v>
      </c>
      <c r="N52" t="b">
        <v>1</v>
      </c>
      <c r="O52" s="114" t="b">
        <v>0</v>
      </c>
      <c r="P52">
        <v>1.1000000000000001</v>
      </c>
      <c r="Q52" s="125">
        <v>1</v>
      </c>
      <c r="R52" s="125" t="s">
        <v>1768</v>
      </c>
      <c r="S52" s="125">
        <v>1</v>
      </c>
      <c r="T52" s="125">
        <v>12.5</v>
      </c>
      <c r="U52" t="s">
        <v>1442</v>
      </c>
      <c r="V52"/>
      <c r="W52">
        <v>65.331716</v>
      </c>
      <c r="X52">
        <v>-166.47950599999999</v>
      </c>
      <c r="Y52" s="125" t="s">
        <v>1769</v>
      </c>
    </row>
    <row r="53" spans="1:25" x14ac:dyDescent="0.3">
      <c r="A53" s="125">
        <v>331280</v>
      </c>
      <c r="B53" s="125" t="s">
        <v>611</v>
      </c>
      <c r="C53" s="125" t="s">
        <v>2447</v>
      </c>
      <c r="D53">
        <v>169</v>
      </c>
      <c r="E53" s="125">
        <v>6311</v>
      </c>
      <c r="F53" s="125">
        <v>331280</v>
      </c>
      <c r="G53" t="s">
        <v>107</v>
      </c>
      <c r="H53" t="s">
        <v>1438</v>
      </c>
      <c r="I53" s="125">
        <v>221</v>
      </c>
      <c r="J53" t="s">
        <v>102</v>
      </c>
      <c r="K53" t="s">
        <v>1658</v>
      </c>
      <c r="L53" t="s">
        <v>612</v>
      </c>
      <c r="M53" t="b">
        <v>1</v>
      </c>
      <c r="N53" t="b">
        <v>1</v>
      </c>
      <c r="O53" s="114" t="b">
        <v>1</v>
      </c>
      <c r="P53">
        <v>1.8</v>
      </c>
      <c r="Q53" s="125">
        <v>1</v>
      </c>
      <c r="R53" s="125" t="s">
        <v>1768</v>
      </c>
      <c r="S53" s="125">
        <v>1</v>
      </c>
      <c r="T53" s="125">
        <v>12.5</v>
      </c>
      <c r="U53" t="s">
        <v>1442</v>
      </c>
      <c r="V53"/>
      <c r="W53">
        <v>61.525297000000002</v>
      </c>
      <c r="X53">
        <v>-165.59015199999999</v>
      </c>
      <c r="Y53" s="125" t="s">
        <v>1769</v>
      </c>
    </row>
    <row r="54" spans="1:25" x14ac:dyDescent="0.3">
      <c r="A54" s="125">
        <v>331300</v>
      </c>
      <c r="B54" s="125" t="s">
        <v>613</v>
      </c>
      <c r="C54" s="125" t="s">
        <v>2448</v>
      </c>
      <c r="D54">
        <v>169</v>
      </c>
      <c r="E54" s="125">
        <v>6313</v>
      </c>
      <c r="F54" s="125">
        <v>331300</v>
      </c>
      <c r="G54" t="s">
        <v>110</v>
      </c>
      <c r="H54" t="s">
        <v>1438</v>
      </c>
      <c r="I54" s="125">
        <v>221</v>
      </c>
      <c r="J54" t="s">
        <v>102</v>
      </c>
      <c r="K54" t="s">
        <v>1693</v>
      </c>
      <c r="L54" t="s">
        <v>614</v>
      </c>
      <c r="M54" t="b">
        <v>0</v>
      </c>
      <c r="N54" t="b">
        <v>1</v>
      </c>
      <c r="O54" t="b">
        <v>0</v>
      </c>
      <c r="P54">
        <v>1.1000000000000001</v>
      </c>
      <c r="Q54" s="125">
        <v>1</v>
      </c>
      <c r="R54" s="125" t="s">
        <v>1768</v>
      </c>
      <c r="S54" s="125">
        <v>1</v>
      </c>
      <c r="T54" s="125">
        <v>13.47</v>
      </c>
      <c r="U54" t="s">
        <v>1442</v>
      </c>
      <c r="V54"/>
      <c r="W54">
        <v>64.616557999999998</v>
      </c>
      <c r="X54">
        <v>-162.26371700000001</v>
      </c>
      <c r="Y54" s="125" t="s">
        <v>1769</v>
      </c>
    </row>
    <row r="55" spans="1:25" x14ac:dyDescent="0.3">
      <c r="A55" s="125">
        <v>331300</v>
      </c>
      <c r="B55" s="125" t="s">
        <v>613</v>
      </c>
      <c r="C55" s="125" t="s">
        <v>2448</v>
      </c>
      <c r="D55">
        <v>169</v>
      </c>
      <c r="E55" s="125">
        <v>57060</v>
      </c>
      <c r="F55" s="125">
        <v>331300</v>
      </c>
      <c r="G55" t="s">
        <v>110</v>
      </c>
      <c r="H55" t="s">
        <v>1438</v>
      </c>
      <c r="I55" s="125">
        <v>221</v>
      </c>
      <c r="J55" t="s">
        <v>102</v>
      </c>
      <c r="K55" t="s">
        <v>1693</v>
      </c>
      <c r="L55" t="s">
        <v>614</v>
      </c>
      <c r="M55" t="b">
        <v>1</v>
      </c>
      <c r="N55" t="b">
        <v>1</v>
      </c>
      <c r="O55" t="b">
        <v>0</v>
      </c>
      <c r="P55">
        <v>1.1000000000000001</v>
      </c>
      <c r="Q55" s="125">
        <v>1</v>
      </c>
      <c r="R55" s="125" t="s">
        <v>1768</v>
      </c>
      <c r="S55" s="125">
        <v>1</v>
      </c>
      <c r="T55" s="125">
        <v>13.47</v>
      </c>
      <c r="U55" t="s">
        <v>1442</v>
      </c>
      <c r="V55"/>
      <c r="W55">
        <v>64.616557999999998</v>
      </c>
      <c r="X55">
        <v>-162.26371700000001</v>
      </c>
      <c r="Y55" s="125" t="s">
        <v>1769</v>
      </c>
    </row>
    <row r="56" spans="1:25" x14ac:dyDescent="0.3">
      <c r="A56" s="125">
        <v>331310</v>
      </c>
      <c r="B56" s="125" t="s">
        <v>615</v>
      </c>
      <c r="C56" s="125" t="s">
        <v>2449</v>
      </c>
      <c r="D56">
        <v>169</v>
      </c>
      <c r="E56" s="125">
        <v>6314</v>
      </c>
      <c r="F56" s="125">
        <v>331310</v>
      </c>
      <c r="G56" t="s">
        <v>111</v>
      </c>
      <c r="H56" t="s">
        <v>1438</v>
      </c>
      <c r="I56" s="125">
        <v>221</v>
      </c>
      <c r="J56" t="s">
        <v>102</v>
      </c>
      <c r="K56" t="s">
        <v>1840</v>
      </c>
      <c r="L56" t="s">
        <v>603</v>
      </c>
      <c r="M56" t="b">
        <v>1</v>
      </c>
      <c r="N56" t="b">
        <v>1</v>
      </c>
      <c r="O56" t="b">
        <v>1</v>
      </c>
      <c r="P56">
        <v>3.2</v>
      </c>
      <c r="Q56" s="125">
        <v>1</v>
      </c>
      <c r="R56" s="125" t="s">
        <v>1768</v>
      </c>
      <c r="S56" s="125">
        <v>1</v>
      </c>
      <c r="T56" s="125">
        <v>12.5</v>
      </c>
      <c r="U56" t="s">
        <v>1442</v>
      </c>
      <c r="V56"/>
      <c r="W56">
        <v>62.777693999999997</v>
      </c>
      <c r="X56">
        <v>-164.53151700000001</v>
      </c>
      <c r="Y56" s="125" t="s">
        <v>1769</v>
      </c>
    </row>
    <row r="57" spans="1:25" x14ac:dyDescent="0.3">
      <c r="A57" s="125">
        <v>331320</v>
      </c>
      <c r="B57" s="125" t="s">
        <v>616</v>
      </c>
      <c r="C57" s="125" t="s">
        <v>2450</v>
      </c>
      <c r="D57">
        <v>169</v>
      </c>
      <c r="E57" s="125">
        <v>6315</v>
      </c>
      <c r="F57" s="125">
        <v>331320</v>
      </c>
      <c r="G57" t="s">
        <v>112</v>
      </c>
      <c r="H57" t="s">
        <v>1438</v>
      </c>
      <c r="I57" s="125">
        <v>221</v>
      </c>
      <c r="J57" t="s">
        <v>102</v>
      </c>
      <c r="K57" t="s">
        <v>1700</v>
      </c>
      <c r="L57" t="s">
        <v>617</v>
      </c>
      <c r="M57" t="b">
        <v>0</v>
      </c>
      <c r="N57" t="b">
        <v>1</v>
      </c>
      <c r="O57" t="b">
        <v>1</v>
      </c>
      <c r="P57">
        <v>1.6</v>
      </c>
      <c r="Q57" s="125">
        <v>1</v>
      </c>
      <c r="R57" s="125" t="s">
        <v>1768</v>
      </c>
      <c r="S57" s="125">
        <v>1</v>
      </c>
      <c r="T57" s="125">
        <v>13.47</v>
      </c>
      <c r="U57" t="s">
        <v>1442</v>
      </c>
      <c r="V57"/>
      <c r="W57">
        <v>63.777057999999997</v>
      </c>
      <c r="X57">
        <v>-171.71243899999999</v>
      </c>
      <c r="Y57" s="125" t="s">
        <v>1769</v>
      </c>
    </row>
    <row r="58" spans="1:25" x14ac:dyDescent="0.3">
      <c r="A58" s="125">
        <v>331320</v>
      </c>
      <c r="B58" s="125" t="s">
        <v>616</v>
      </c>
      <c r="C58" s="125" t="s">
        <v>2450</v>
      </c>
      <c r="D58">
        <v>169</v>
      </c>
      <c r="E58" s="125">
        <v>57062</v>
      </c>
      <c r="F58" s="125">
        <v>331320</v>
      </c>
      <c r="G58" t="s">
        <v>112</v>
      </c>
      <c r="H58" t="s">
        <v>1438</v>
      </c>
      <c r="I58" s="125">
        <v>221</v>
      </c>
      <c r="J58" t="s">
        <v>102</v>
      </c>
      <c r="K58" t="s">
        <v>1700</v>
      </c>
      <c r="L58" t="s">
        <v>617</v>
      </c>
      <c r="M58" t="b">
        <v>1</v>
      </c>
      <c r="N58" t="b">
        <v>1</v>
      </c>
      <c r="O58" t="b">
        <v>1</v>
      </c>
      <c r="P58">
        <v>1.6</v>
      </c>
      <c r="Q58" s="125">
        <v>1</v>
      </c>
      <c r="R58" s="125" t="s">
        <v>1768</v>
      </c>
      <c r="S58" s="125">
        <v>1</v>
      </c>
      <c r="T58" s="125">
        <v>13.47</v>
      </c>
      <c r="U58" t="s">
        <v>1442</v>
      </c>
      <c r="V58"/>
      <c r="W58">
        <v>63.777057999999997</v>
      </c>
      <c r="X58">
        <v>-171.71243899999999</v>
      </c>
      <c r="Y58" s="125" t="s">
        <v>1769</v>
      </c>
    </row>
    <row r="59" spans="1:25" x14ac:dyDescent="0.3">
      <c r="A59" s="125">
        <v>331360</v>
      </c>
      <c r="B59" s="125" t="s">
        <v>618</v>
      </c>
      <c r="C59" s="125" t="s">
        <v>2451</v>
      </c>
      <c r="D59">
        <v>169</v>
      </c>
      <c r="E59" s="125">
        <v>6319</v>
      </c>
      <c r="F59" s="125">
        <v>331360</v>
      </c>
      <c r="G59" t="s">
        <v>116</v>
      </c>
      <c r="H59" t="s">
        <v>1438</v>
      </c>
      <c r="I59" s="125">
        <v>221</v>
      </c>
      <c r="J59" t="s">
        <v>102</v>
      </c>
      <c r="K59" t="s">
        <v>1712</v>
      </c>
      <c r="L59" t="s">
        <v>619</v>
      </c>
      <c r="M59" t="b">
        <v>1</v>
      </c>
      <c r="N59" t="b">
        <v>1</v>
      </c>
      <c r="O59" t="b">
        <v>1</v>
      </c>
      <c r="P59">
        <v>2.1</v>
      </c>
      <c r="Q59" s="125">
        <v>1</v>
      </c>
      <c r="R59" s="125" t="s">
        <v>1768</v>
      </c>
      <c r="S59" s="125">
        <v>1</v>
      </c>
      <c r="T59" s="125">
        <v>12.5</v>
      </c>
      <c r="U59" t="s">
        <v>1442</v>
      </c>
      <c r="V59"/>
      <c r="W59">
        <v>61.530858000000002</v>
      </c>
      <c r="X59">
        <v>-166.101944</v>
      </c>
      <c r="Y59" s="125" t="s">
        <v>1769</v>
      </c>
    </row>
    <row r="60" spans="1:25" x14ac:dyDescent="0.3">
      <c r="A60" s="125">
        <v>331390</v>
      </c>
      <c r="B60" s="125" t="s">
        <v>620</v>
      </c>
      <c r="C60" s="125" t="s">
        <v>2452</v>
      </c>
      <c r="D60">
        <v>169</v>
      </c>
      <c r="E60" s="125">
        <v>57066</v>
      </c>
      <c r="F60" s="125">
        <v>331390</v>
      </c>
      <c r="G60" t="s">
        <v>119</v>
      </c>
      <c r="H60" t="s">
        <v>1438</v>
      </c>
      <c r="I60" s="125">
        <v>221</v>
      </c>
      <c r="J60" t="s">
        <v>102</v>
      </c>
      <c r="K60" t="s">
        <v>1841</v>
      </c>
      <c r="L60" t="s">
        <v>621</v>
      </c>
      <c r="M60" t="b">
        <v>1</v>
      </c>
      <c r="N60" t="b">
        <v>1</v>
      </c>
      <c r="O60" t="b">
        <v>1</v>
      </c>
      <c r="P60">
        <v>2</v>
      </c>
      <c r="Q60" s="125">
        <v>1</v>
      </c>
      <c r="R60" s="125" t="s">
        <v>1768</v>
      </c>
      <c r="S60" s="125">
        <v>1</v>
      </c>
      <c r="T60" s="125">
        <v>13.47</v>
      </c>
      <c r="U60" t="s">
        <v>1442</v>
      </c>
      <c r="V60"/>
      <c r="W60">
        <v>60.873100000000001</v>
      </c>
      <c r="X60">
        <v>-162.5197</v>
      </c>
      <c r="Y60" s="125" t="s">
        <v>1769</v>
      </c>
    </row>
    <row r="61" spans="1:25" x14ac:dyDescent="0.3">
      <c r="A61" s="125">
        <v>331400</v>
      </c>
      <c r="B61" s="125" t="s">
        <v>622</v>
      </c>
      <c r="C61" s="125" t="s">
        <v>2399</v>
      </c>
      <c r="D61">
        <v>169</v>
      </c>
      <c r="E61" s="125">
        <v>6323</v>
      </c>
      <c r="F61" s="125">
        <v>331400</v>
      </c>
      <c r="G61" t="s">
        <v>120</v>
      </c>
      <c r="H61" t="s">
        <v>1438</v>
      </c>
      <c r="I61" s="125">
        <v>221</v>
      </c>
      <c r="J61" t="s">
        <v>102</v>
      </c>
      <c r="K61" t="s">
        <v>1726</v>
      </c>
      <c r="L61" t="s">
        <v>623</v>
      </c>
      <c r="M61" t="b">
        <v>1</v>
      </c>
      <c r="N61" t="b">
        <v>1</v>
      </c>
      <c r="O61" t="b">
        <v>1</v>
      </c>
      <c r="P61">
        <v>1.1000000000000001</v>
      </c>
      <c r="Q61" s="125">
        <v>1</v>
      </c>
      <c r="R61" s="125" t="s">
        <v>1768</v>
      </c>
      <c r="S61" s="125">
        <v>1</v>
      </c>
      <c r="T61" s="125">
        <v>12.5</v>
      </c>
      <c r="U61" t="s">
        <v>1442</v>
      </c>
      <c r="V61"/>
      <c r="W61">
        <v>66.973889</v>
      </c>
      <c r="X61">
        <v>-160.42859200000001</v>
      </c>
      <c r="Y61" s="125" t="s">
        <v>1769</v>
      </c>
    </row>
    <row r="62" spans="1:25" x14ac:dyDescent="0.3">
      <c r="A62" s="125">
        <v>331410</v>
      </c>
      <c r="B62" s="125" t="s">
        <v>624</v>
      </c>
      <c r="C62" s="125" t="s">
        <v>2453</v>
      </c>
      <c r="D62">
        <v>169</v>
      </c>
      <c r="E62" s="125">
        <v>6324</v>
      </c>
      <c r="F62" s="125">
        <v>331410</v>
      </c>
      <c r="G62" t="s">
        <v>121</v>
      </c>
      <c r="H62" t="s">
        <v>1438</v>
      </c>
      <c r="I62" s="125">
        <v>221</v>
      </c>
      <c r="J62" t="s">
        <v>102</v>
      </c>
      <c r="K62" t="s">
        <v>1735</v>
      </c>
      <c r="L62" t="s">
        <v>625</v>
      </c>
      <c r="M62" t="b">
        <v>0</v>
      </c>
      <c r="N62" t="b">
        <v>1</v>
      </c>
      <c r="O62" t="b">
        <v>1</v>
      </c>
      <c r="P62">
        <v>1.1000000000000001</v>
      </c>
      <c r="Q62" s="125">
        <v>1</v>
      </c>
      <c r="R62" s="125" t="s">
        <v>1768</v>
      </c>
      <c r="S62" s="125">
        <v>1</v>
      </c>
      <c r="T62" s="125">
        <v>13.47</v>
      </c>
      <c r="U62" t="s">
        <v>1442</v>
      </c>
      <c r="V62"/>
      <c r="W62">
        <v>67.726643999999993</v>
      </c>
      <c r="X62">
        <v>-164.53844699999999</v>
      </c>
      <c r="Y62" s="125" t="s">
        <v>1769</v>
      </c>
    </row>
    <row r="63" spans="1:25" x14ac:dyDescent="0.3">
      <c r="A63" s="125">
        <v>331410</v>
      </c>
      <c r="B63" s="125" t="s">
        <v>624</v>
      </c>
      <c r="C63" s="125" t="s">
        <v>2453</v>
      </c>
      <c r="D63">
        <v>169</v>
      </c>
      <c r="E63" s="125">
        <v>57065</v>
      </c>
      <c r="F63" s="125">
        <v>331410</v>
      </c>
      <c r="G63" t="s">
        <v>121</v>
      </c>
      <c r="H63" t="s">
        <v>1438</v>
      </c>
      <c r="I63" s="125">
        <v>221</v>
      </c>
      <c r="J63" t="s">
        <v>102</v>
      </c>
      <c r="K63" t="s">
        <v>1735</v>
      </c>
      <c r="L63" t="s">
        <v>625</v>
      </c>
      <c r="M63" t="b">
        <v>1</v>
      </c>
      <c r="N63" t="b">
        <v>1</v>
      </c>
      <c r="O63" t="b">
        <v>1</v>
      </c>
      <c r="P63">
        <v>1.1000000000000001</v>
      </c>
      <c r="Q63" s="125">
        <v>1</v>
      </c>
      <c r="R63" s="125" t="s">
        <v>1768</v>
      </c>
      <c r="S63" s="125">
        <v>1</v>
      </c>
      <c r="T63" s="125">
        <v>13.47</v>
      </c>
      <c r="U63" t="s">
        <v>1442</v>
      </c>
      <c r="V63"/>
      <c r="W63">
        <v>67.726643999999993</v>
      </c>
      <c r="X63">
        <v>-164.53844699999999</v>
      </c>
      <c r="Y63" s="125" t="s">
        <v>1769</v>
      </c>
    </row>
    <row r="64" spans="1:25" x14ac:dyDescent="0.3">
      <c r="A64" s="125">
        <v>332120</v>
      </c>
      <c r="B64" s="125" t="s">
        <v>626</v>
      </c>
      <c r="C64" s="125" t="s">
        <v>2454</v>
      </c>
      <c r="D64">
        <v>169</v>
      </c>
      <c r="E64" s="125">
        <v>57064</v>
      </c>
      <c r="F64" s="125">
        <v>332120</v>
      </c>
      <c r="G64" t="s">
        <v>122</v>
      </c>
      <c r="H64" t="s">
        <v>1438</v>
      </c>
      <c r="I64" s="125">
        <v>221</v>
      </c>
      <c r="J64" t="s">
        <v>102</v>
      </c>
      <c r="K64" t="s">
        <v>1744</v>
      </c>
      <c r="L64" t="s">
        <v>627</v>
      </c>
      <c r="M64" t="b">
        <v>1</v>
      </c>
      <c r="N64" t="b">
        <v>1</v>
      </c>
      <c r="O64" t="b">
        <v>1</v>
      </c>
      <c r="P64">
        <v>1.4</v>
      </c>
      <c r="Q64" s="125">
        <v>1</v>
      </c>
      <c r="R64" s="125" t="s">
        <v>1768</v>
      </c>
      <c r="S64" s="125">
        <v>1</v>
      </c>
      <c r="T64" s="125">
        <v>13.47</v>
      </c>
      <c r="U64" t="s">
        <v>1442</v>
      </c>
      <c r="V64"/>
      <c r="W64">
        <v>63.032150000000001</v>
      </c>
      <c r="X64">
        <v>-163.55310600000001</v>
      </c>
      <c r="Y64" s="125" t="s">
        <v>1769</v>
      </c>
    </row>
    <row r="65" spans="1:25" x14ac:dyDescent="0.3">
      <c r="A65" s="125">
        <v>331420</v>
      </c>
      <c r="B65" s="125" t="s">
        <v>628</v>
      </c>
      <c r="C65" s="125" t="s">
        <v>2455</v>
      </c>
      <c r="D65">
        <v>169</v>
      </c>
      <c r="E65" s="125">
        <v>6325</v>
      </c>
      <c r="F65" s="125">
        <v>331420</v>
      </c>
      <c r="G65" t="s">
        <v>123</v>
      </c>
      <c r="H65" t="s">
        <v>1438</v>
      </c>
      <c r="I65" s="125">
        <v>221</v>
      </c>
      <c r="J65" t="s">
        <v>102</v>
      </c>
      <c r="K65" t="s">
        <v>1440</v>
      </c>
      <c r="L65" t="s">
        <v>629</v>
      </c>
      <c r="M65" t="b">
        <v>0</v>
      </c>
      <c r="N65" t="b">
        <v>1</v>
      </c>
      <c r="O65" t="b">
        <v>1</v>
      </c>
      <c r="P65">
        <v>1.1000000000000001</v>
      </c>
      <c r="Q65" s="125">
        <v>1</v>
      </c>
      <c r="R65" s="125" t="s">
        <v>1768</v>
      </c>
      <c r="S65" s="125">
        <v>1</v>
      </c>
      <c r="T65" s="125">
        <v>13.47</v>
      </c>
      <c r="U65" t="s">
        <v>1442</v>
      </c>
      <c r="V65"/>
      <c r="W65">
        <v>64.932089000000005</v>
      </c>
      <c r="X65">
        <v>-161.167103</v>
      </c>
      <c r="Y65" s="125" t="s">
        <v>1769</v>
      </c>
    </row>
    <row r="66" spans="1:25" x14ac:dyDescent="0.3">
      <c r="A66" s="125">
        <v>331420</v>
      </c>
      <c r="B66" s="125" t="s">
        <v>628</v>
      </c>
      <c r="C66" s="125" t="s">
        <v>2455</v>
      </c>
      <c r="D66">
        <v>169</v>
      </c>
      <c r="E66" s="125">
        <v>57059</v>
      </c>
      <c r="F66" s="125">
        <v>331420</v>
      </c>
      <c r="G66" t="s">
        <v>123</v>
      </c>
      <c r="H66" t="s">
        <v>1438</v>
      </c>
      <c r="I66" s="125">
        <v>221</v>
      </c>
      <c r="J66" t="s">
        <v>102</v>
      </c>
      <c r="K66" t="s">
        <v>1440</v>
      </c>
      <c r="L66" t="s">
        <v>629</v>
      </c>
      <c r="M66" t="b">
        <v>1</v>
      </c>
      <c r="N66" t="b">
        <v>1</v>
      </c>
      <c r="O66" t="b">
        <v>1</v>
      </c>
      <c r="P66">
        <v>1.1000000000000001</v>
      </c>
      <c r="Q66" s="125">
        <v>1</v>
      </c>
      <c r="R66" s="125" t="s">
        <v>1768</v>
      </c>
      <c r="S66" s="125">
        <v>1</v>
      </c>
      <c r="T66" s="125">
        <v>13.47</v>
      </c>
      <c r="U66" t="s">
        <v>1442</v>
      </c>
      <c r="V66"/>
      <c r="W66">
        <v>64.932089000000005</v>
      </c>
      <c r="X66">
        <v>-161.167103</v>
      </c>
      <c r="Y66" s="125" t="s">
        <v>1769</v>
      </c>
    </row>
    <row r="67" spans="1:25" x14ac:dyDescent="0.3">
      <c r="A67" s="125">
        <v>331440</v>
      </c>
      <c r="B67" s="125" t="s">
        <v>630</v>
      </c>
      <c r="C67" s="125" t="s">
        <v>2456</v>
      </c>
      <c r="D67">
        <v>169</v>
      </c>
      <c r="E67" s="125">
        <v>6326</v>
      </c>
      <c r="F67" s="125">
        <v>331440</v>
      </c>
      <c r="G67" t="s">
        <v>124</v>
      </c>
      <c r="H67" t="s">
        <v>1438</v>
      </c>
      <c r="I67" s="125">
        <v>221</v>
      </c>
      <c r="J67" t="s">
        <v>102</v>
      </c>
      <c r="K67" t="s">
        <v>1461</v>
      </c>
      <c r="L67" t="s">
        <v>631</v>
      </c>
      <c r="M67" t="b">
        <v>0</v>
      </c>
      <c r="N67" t="b">
        <v>1</v>
      </c>
      <c r="O67" t="b">
        <v>1</v>
      </c>
      <c r="P67">
        <v>1.1000000000000001</v>
      </c>
      <c r="Q67" s="125">
        <v>1</v>
      </c>
      <c r="R67" s="125" t="s">
        <v>1768</v>
      </c>
      <c r="S67" s="125">
        <v>1</v>
      </c>
      <c r="T67" s="125">
        <v>12.5</v>
      </c>
      <c r="U67" t="s">
        <v>1442</v>
      </c>
      <c r="V67"/>
      <c r="W67">
        <v>61.878185999999999</v>
      </c>
      <c r="X67">
        <v>-162.08514700000001</v>
      </c>
      <c r="Y67" s="125" t="s">
        <v>1769</v>
      </c>
    </row>
    <row r="68" spans="1:25" x14ac:dyDescent="0.3">
      <c r="A68" s="125">
        <v>331440</v>
      </c>
      <c r="B68" s="125" t="s">
        <v>630</v>
      </c>
      <c r="C68" s="125" t="s">
        <v>2456</v>
      </c>
      <c r="D68">
        <v>169</v>
      </c>
      <c r="E68" s="125">
        <v>60244</v>
      </c>
      <c r="F68" s="125">
        <v>331440</v>
      </c>
      <c r="G68" t="s">
        <v>124</v>
      </c>
      <c r="H68" t="s">
        <v>1438</v>
      </c>
      <c r="I68" s="125">
        <v>221</v>
      </c>
      <c r="J68" t="s">
        <v>102</v>
      </c>
      <c r="K68" t="s">
        <v>1461</v>
      </c>
      <c r="L68" t="s">
        <v>631</v>
      </c>
      <c r="M68" t="b">
        <v>1</v>
      </c>
      <c r="N68" t="b">
        <v>1</v>
      </c>
      <c r="O68" t="b">
        <v>1</v>
      </c>
      <c r="P68">
        <v>1.1000000000000001</v>
      </c>
      <c r="Q68" s="125">
        <v>1</v>
      </c>
      <c r="R68" s="125" t="s">
        <v>1768</v>
      </c>
      <c r="S68" s="125">
        <v>1</v>
      </c>
      <c r="T68" s="125">
        <v>12.5</v>
      </c>
      <c r="U68" t="s">
        <v>1442</v>
      </c>
      <c r="V68"/>
      <c r="W68">
        <v>61.878185999999999</v>
      </c>
      <c r="X68">
        <v>-162.08514700000001</v>
      </c>
      <c r="Y68" s="125" t="s">
        <v>1769</v>
      </c>
    </row>
    <row r="69" spans="1:25" x14ac:dyDescent="0.3">
      <c r="A69" s="125">
        <v>331470</v>
      </c>
      <c r="B69" s="125" t="s">
        <v>632</v>
      </c>
      <c r="C69" s="125" t="s">
        <v>2457</v>
      </c>
      <c r="D69">
        <v>169</v>
      </c>
      <c r="E69" s="125">
        <v>6329</v>
      </c>
      <c r="F69" s="125">
        <v>331470</v>
      </c>
      <c r="G69" t="s">
        <v>127</v>
      </c>
      <c r="H69" t="s">
        <v>1438</v>
      </c>
      <c r="I69" s="125">
        <v>221</v>
      </c>
      <c r="J69" t="s">
        <v>102</v>
      </c>
      <c r="K69" s="114" t="s">
        <v>1468</v>
      </c>
      <c r="L69" t="s">
        <v>645</v>
      </c>
      <c r="M69" t="b">
        <v>1</v>
      </c>
      <c r="N69" t="b">
        <v>1</v>
      </c>
      <c r="O69" t="b">
        <v>0</v>
      </c>
      <c r="P69" s="114">
        <v>2.2999999999999998</v>
      </c>
      <c r="Q69" s="125">
        <v>1</v>
      </c>
      <c r="R69" s="125" t="s">
        <v>1768</v>
      </c>
      <c r="S69" s="125">
        <v>1</v>
      </c>
      <c r="T69" s="125">
        <v>12.5</v>
      </c>
      <c r="U69" t="s">
        <v>1442</v>
      </c>
      <c r="V69"/>
      <c r="W69">
        <v>62.085569</v>
      </c>
      <c r="X69">
        <v>-163.729072</v>
      </c>
      <c r="Y69" s="125" t="s">
        <v>1842</v>
      </c>
    </row>
    <row r="70" spans="1:25" x14ac:dyDescent="0.3">
      <c r="A70" s="125">
        <v>331480</v>
      </c>
      <c r="B70" s="125" t="s">
        <v>634</v>
      </c>
      <c r="C70" s="125" t="s">
        <v>2458</v>
      </c>
      <c r="D70">
        <v>169</v>
      </c>
      <c r="E70" s="125">
        <v>6334</v>
      </c>
      <c r="F70" s="125">
        <v>331480</v>
      </c>
      <c r="G70" t="s">
        <v>128</v>
      </c>
      <c r="H70" t="s">
        <v>1438</v>
      </c>
      <c r="I70" s="125">
        <v>221</v>
      </c>
      <c r="J70" t="s">
        <v>102</v>
      </c>
      <c r="K70" t="s">
        <v>1843</v>
      </c>
      <c r="L70" t="s">
        <v>635</v>
      </c>
      <c r="M70" t="b">
        <v>0</v>
      </c>
      <c r="N70" t="b">
        <v>1</v>
      </c>
      <c r="O70" t="b">
        <v>1</v>
      </c>
      <c r="P70">
        <v>1.4</v>
      </c>
      <c r="Q70" s="125">
        <v>1</v>
      </c>
      <c r="R70" s="125" t="s">
        <v>1768</v>
      </c>
      <c r="S70" s="125">
        <v>1</v>
      </c>
      <c r="T70" s="125">
        <v>12.5</v>
      </c>
      <c r="U70" t="s">
        <v>1442</v>
      </c>
      <c r="V70"/>
      <c r="W70">
        <v>59.448357999999999</v>
      </c>
      <c r="X70">
        <v>-157.32552799999999</v>
      </c>
      <c r="Y70" s="125" t="s">
        <v>1769</v>
      </c>
    </row>
    <row r="71" spans="1:25" x14ac:dyDescent="0.3">
      <c r="A71" s="125">
        <v>331480</v>
      </c>
      <c r="B71" s="125" t="s">
        <v>634</v>
      </c>
      <c r="C71" s="125" t="s">
        <v>2458</v>
      </c>
      <c r="D71">
        <v>169</v>
      </c>
      <c r="E71" s="125">
        <v>60245</v>
      </c>
      <c r="F71" s="125">
        <v>331480</v>
      </c>
      <c r="G71" t="s">
        <v>128</v>
      </c>
      <c r="H71" t="s">
        <v>1438</v>
      </c>
      <c r="I71" s="125">
        <v>221</v>
      </c>
      <c r="J71" t="s">
        <v>102</v>
      </c>
      <c r="K71" t="s">
        <v>1843</v>
      </c>
      <c r="L71" t="s">
        <v>635</v>
      </c>
      <c r="M71" t="b">
        <v>1</v>
      </c>
      <c r="N71" t="b">
        <v>1</v>
      </c>
      <c r="O71" t="b">
        <v>1</v>
      </c>
      <c r="P71">
        <v>1.4</v>
      </c>
      <c r="Q71" s="125">
        <v>1</v>
      </c>
      <c r="R71" s="125" t="s">
        <v>1768</v>
      </c>
      <c r="S71" s="125">
        <v>1</v>
      </c>
      <c r="T71" s="125">
        <v>12.5</v>
      </c>
      <c r="U71" t="s">
        <v>1442</v>
      </c>
      <c r="V71"/>
      <c r="W71">
        <v>59.448357999999999</v>
      </c>
      <c r="X71">
        <v>-157.32552799999999</v>
      </c>
      <c r="Y71" s="125" t="s">
        <v>1769</v>
      </c>
    </row>
    <row r="72" spans="1:25" x14ac:dyDescent="0.3">
      <c r="A72" s="125">
        <v>331500</v>
      </c>
      <c r="B72" s="125" t="s">
        <v>636</v>
      </c>
      <c r="C72" s="125" t="s">
        <v>2459</v>
      </c>
      <c r="D72">
        <v>169</v>
      </c>
      <c r="E72" s="125">
        <v>6331</v>
      </c>
      <c r="F72" s="125">
        <v>331500</v>
      </c>
      <c r="G72" t="s">
        <v>130</v>
      </c>
      <c r="H72" t="s">
        <v>1438</v>
      </c>
      <c r="I72" s="125">
        <v>221</v>
      </c>
      <c r="J72" t="s">
        <v>102</v>
      </c>
      <c r="K72" t="s">
        <v>1488</v>
      </c>
      <c r="L72" t="s">
        <v>637</v>
      </c>
      <c r="M72" t="b">
        <v>0</v>
      </c>
      <c r="N72" t="b">
        <v>1</v>
      </c>
      <c r="O72" t="b">
        <v>1</v>
      </c>
      <c r="P72">
        <v>1.3</v>
      </c>
      <c r="Q72" s="125">
        <v>1</v>
      </c>
      <c r="R72" s="125" t="s">
        <v>1768</v>
      </c>
      <c r="S72" s="125">
        <v>1</v>
      </c>
      <c r="T72" s="125">
        <v>13.47</v>
      </c>
      <c r="U72" t="s">
        <v>1442</v>
      </c>
      <c r="V72"/>
      <c r="W72">
        <v>67.570931000000002</v>
      </c>
      <c r="X72">
        <v>-162.96572800000001</v>
      </c>
      <c r="Y72" s="125" t="s">
        <v>1769</v>
      </c>
    </row>
    <row r="73" spans="1:25" x14ac:dyDescent="0.3">
      <c r="A73" s="125">
        <v>331500</v>
      </c>
      <c r="B73" s="125" t="s">
        <v>636</v>
      </c>
      <c r="C73" s="125" t="s">
        <v>2459</v>
      </c>
      <c r="D73">
        <v>169</v>
      </c>
      <c r="E73" s="125">
        <v>57051</v>
      </c>
      <c r="F73" s="125">
        <v>331500</v>
      </c>
      <c r="G73" t="s">
        <v>130</v>
      </c>
      <c r="H73" t="s">
        <v>1438</v>
      </c>
      <c r="I73" s="125">
        <v>221</v>
      </c>
      <c r="J73" t="s">
        <v>102</v>
      </c>
      <c r="K73" t="s">
        <v>1488</v>
      </c>
      <c r="L73" t="s">
        <v>637</v>
      </c>
      <c r="M73" t="b">
        <v>1</v>
      </c>
      <c r="N73" t="b">
        <v>1</v>
      </c>
      <c r="O73" t="b">
        <v>1</v>
      </c>
      <c r="P73">
        <v>1.3</v>
      </c>
      <c r="Q73" s="125">
        <v>1</v>
      </c>
      <c r="R73" s="125" t="s">
        <v>1768</v>
      </c>
      <c r="S73" s="125">
        <v>1</v>
      </c>
      <c r="T73" s="125">
        <v>13.47</v>
      </c>
      <c r="U73" t="s">
        <v>1442</v>
      </c>
      <c r="V73"/>
      <c r="W73">
        <v>67.570931000000002</v>
      </c>
      <c r="X73">
        <v>-162.96572800000001</v>
      </c>
      <c r="Y73" s="125" t="s">
        <v>1769</v>
      </c>
    </row>
    <row r="74" spans="1:25" x14ac:dyDescent="0.3">
      <c r="A74" s="125">
        <v>331510</v>
      </c>
      <c r="B74" s="125" t="s">
        <v>638</v>
      </c>
      <c r="C74" s="125" t="s">
        <v>2460</v>
      </c>
      <c r="D74">
        <v>169</v>
      </c>
      <c r="E74" s="125">
        <v>6330</v>
      </c>
      <c r="F74" s="125">
        <v>331510</v>
      </c>
      <c r="G74" t="s">
        <v>131</v>
      </c>
      <c r="H74" t="s">
        <v>1438</v>
      </c>
      <c r="I74" s="125">
        <v>221</v>
      </c>
      <c r="J74" t="s">
        <v>102</v>
      </c>
      <c r="K74" t="s">
        <v>1491</v>
      </c>
      <c r="L74" t="s">
        <v>639</v>
      </c>
      <c r="M74" t="b">
        <v>1</v>
      </c>
      <c r="N74" t="b">
        <v>1</v>
      </c>
      <c r="O74" t="b">
        <v>1</v>
      </c>
      <c r="P74">
        <v>1.5</v>
      </c>
      <c r="Q74" s="125">
        <v>1</v>
      </c>
      <c r="R74" s="125" t="s">
        <v>1768</v>
      </c>
      <c r="S74" s="125">
        <v>1</v>
      </c>
      <c r="T74" s="125">
        <v>12.5</v>
      </c>
      <c r="U74" t="s">
        <v>1442</v>
      </c>
      <c r="V74"/>
      <c r="W74">
        <v>66.834519</v>
      </c>
      <c r="X74">
        <v>-161.03871699999999</v>
      </c>
      <c r="Y74" s="125" t="s">
        <v>1769</v>
      </c>
    </row>
    <row r="75" spans="1:25" x14ac:dyDescent="0.3">
      <c r="A75" s="125">
        <v>331530</v>
      </c>
      <c r="B75" s="125" t="s">
        <v>1297</v>
      </c>
      <c r="C75" s="125" t="s">
        <v>2461</v>
      </c>
      <c r="D75">
        <v>169</v>
      </c>
      <c r="E75" s="125">
        <v>6333</v>
      </c>
      <c r="F75" s="125">
        <v>331530</v>
      </c>
      <c r="G75" t="s">
        <v>133</v>
      </c>
      <c r="H75" t="s">
        <v>1438</v>
      </c>
      <c r="I75" s="125">
        <v>221</v>
      </c>
      <c r="J75" t="s">
        <v>102</v>
      </c>
      <c r="K75" t="s">
        <v>1500</v>
      </c>
      <c r="L75" t="s">
        <v>621</v>
      </c>
      <c r="M75" t="b">
        <v>0</v>
      </c>
      <c r="N75" t="b">
        <v>1</v>
      </c>
      <c r="O75" t="b">
        <v>0</v>
      </c>
      <c r="P75">
        <v>0.5</v>
      </c>
      <c r="Q75" s="125">
        <v>1</v>
      </c>
      <c r="R75" s="125" t="s">
        <v>1768</v>
      </c>
      <c r="S75" s="125">
        <v>1</v>
      </c>
      <c r="T75" s="125">
        <v>12.5</v>
      </c>
      <c r="U75" t="s">
        <v>1442</v>
      </c>
      <c r="V75"/>
      <c r="W75">
        <v>60.895879999999998</v>
      </c>
      <c r="X75">
        <v>-162.459756</v>
      </c>
      <c r="Y75" s="125" t="s">
        <v>1769</v>
      </c>
    </row>
    <row r="76" spans="1:25" x14ac:dyDescent="0.3">
      <c r="A76" s="125">
        <v>331550</v>
      </c>
      <c r="B76" s="125" t="s">
        <v>640</v>
      </c>
      <c r="C76" s="125" t="s">
        <v>2462</v>
      </c>
      <c r="D76">
        <v>169</v>
      </c>
      <c r="E76" s="125">
        <v>6335</v>
      </c>
      <c r="F76" s="125">
        <v>331550</v>
      </c>
      <c r="G76" t="s">
        <v>135</v>
      </c>
      <c r="H76" t="s">
        <v>1438</v>
      </c>
      <c r="I76" s="125">
        <v>221</v>
      </c>
      <c r="J76" t="s">
        <v>102</v>
      </c>
      <c r="K76" t="s">
        <v>1514</v>
      </c>
      <c r="L76" t="s">
        <v>641</v>
      </c>
      <c r="M76" t="b">
        <v>0</v>
      </c>
      <c r="N76" t="b">
        <v>1</v>
      </c>
      <c r="O76" t="b">
        <v>1</v>
      </c>
      <c r="P76">
        <v>1.2</v>
      </c>
      <c r="Q76" s="125">
        <v>1</v>
      </c>
      <c r="R76" s="125" t="s">
        <v>1768</v>
      </c>
      <c r="S76" s="125">
        <v>1</v>
      </c>
      <c r="T76" s="125">
        <v>13.47</v>
      </c>
      <c r="U76" t="s">
        <v>1442</v>
      </c>
      <c r="V76"/>
      <c r="W76">
        <v>61.936456</v>
      </c>
      <c r="X76">
        <v>-162.880706</v>
      </c>
      <c r="Y76" s="125" t="s">
        <v>1769</v>
      </c>
    </row>
    <row r="77" spans="1:25" x14ac:dyDescent="0.3">
      <c r="A77" s="125">
        <v>331550</v>
      </c>
      <c r="B77" s="125" t="s">
        <v>640</v>
      </c>
      <c r="C77" s="125" t="s">
        <v>2462</v>
      </c>
      <c r="D77">
        <v>169</v>
      </c>
      <c r="E77" s="125">
        <v>57058</v>
      </c>
      <c r="F77" s="125">
        <v>331550</v>
      </c>
      <c r="G77" t="s">
        <v>135</v>
      </c>
      <c r="H77" t="s">
        <v>1438</v>
      </c>
      <c r="I77" s="125">
        <v>221</v>
      </c>
      <c r="J77" t="s">
        <v>102</v>
      </c>
      <c r="K77" t="s">
        <v>1514</v>
      </c>
      <c r="L77" t="s">
        <v>641</v>
      </c>
      <c r="M77" t="b">
        <v>1</v>
      </c>
      <c r="N77" t="b">
        <v>1</v>
      </c>
      <c r="O77" t="b">
        <v>1</v>
      </c>
      <c r="P77">
        <v>1.2</v>
      </c>
      <c r="Q77" s="125">
        <v>1</v>
      </c>
      <c r="R77" s="125" t="s">
        <v>1768</v>
      </c>
      <c r="S77" s="125">
        <v>1</v>
      </c>
      <c r="T77" s="125">
        <v>13.47</v>
      </c>
      <c r="U77" t="s">
        <v>1442</v>
      </c>
      <c r="V77"/>
      <c r="W77">
        <v>61.936456</v>
      </c>
      <c r="X77">
        <v>-162.880706</v>
      </c>
      <c r="Y77" s="125" t="s">
        <v>1769</v>
      </c>
    </row>
    <row r="78" spans="1:25" x14ac:dyDescent="0.3">
      <c r="A78" s="125">
        <v>331570</v>
      </c>
      <c r="B78" s="125" t="s">
        <v>642</v>
      </c>
      <c r="C78" s="125" t="s">
        <v>2463</v>
      </c>
      <c r="D78">
        <v>169</v>
      </c>
      <c r="E78" s="125">
        <v>6337</v>
      </c>
      <c r="F78" s="125">
        <v>331570</v>
      </c>
      <c r="G78" t="s">
        <v>136</v>
      </c>
      <c r="H78" t="s">
        <v>1438</v>
      </c>
      <c r="I78" s="125">
        <v>221</v>
      </c>
      <c r="J78" t="s">
        <v>102</v>
      </c>
      <c r="K78" t="s">
        <v>1524</v>
      </c>
      <c r="L78" t="s">
        <v>643</v>
      </c>
      <c r="M78" t="b">
        <v>0</v>
      </c>
      <c r="N78" t="b">
        <v>1</v>
      </c>
      <c r="O78" t="b">
        <v>1</v>
      </c>
      <c r="P78">
        <v>1.1000000000000001</v>
      </c>
      <c r="Q78" s="125">
        <v>1</v>
      </c>
      <c r="R78" s="125" t="s">
        <v>1768</v>
      </c>
      <c r="S78" s="125">
        <v>1</v>
      </c>
      <c r="T78" s="125">
        <v>13.47</v>
      </c>
      <c r="U78" t="s">
        <v>1442</v>
      </c>
      <c r="V78"/>
      <c r="W78">
        <v>59.747436</v>
      </c>
      <c r="X78">
        <v>-161.91064700000001</v>
      </c>
      <c r="Y78" s="125" t="s">
        <v>1769</v>
      </c>
    </row>
    <row r="79" spans="1:25" x14ac:dyDescent="0.3">
      <c r="A79" s="125">
        <v>331570</v>
      </c>
      <c r="B79" s="125" t="s">
        <v>642</v>
      </c>
      <c r="C79" s="125" t="s">
        <v>2463</v>
      </c>
      <c r="D79">
        <v>169</v>
      </c>
      <c r="E79" s="125">
        <v>57057</v>
      </c>
      <c r="F79" s="125">
        <v>331570</v>
      </c>
      <c r="G79" t="s">
        <v>136</v>
      </c>
      <c r="H79" t="s">
        <v>1438</v>
      </c>
      <c r="I79" s="125">
        <v>221</v>
      </c>
      <c r="J79" t="s">
        <v>102</v>
      </c>
      <c r="K79" t="s">
        <v>1524</v>
      </c>
      <c r="L79" t="s">
        <v>643</v>
      </c>
      <c r="M79" t="b">
        <v>1</v>
      </c>
      <c r="N79" t="b">
        <v>1</v>
      </c>
      <c r="O79" t="b">
        <v>1</v>
      </c>
      <c r="P79">
        <v>1.1000000000000001</v>
      </c>
      <c r="Q79" s="125">
        <v>1</v>
      </c>
      <c r="R79" s="125" t="s">
        <v>1768</v>
      </c>
      <c r="S79" s="125">
        <v>1</v>
      </c>
      <c r="T79" s="125">
        <v>13.47</v>
      </c>
      <c r="U79" t="s">
        <v>1442</v>
      </c>
      <c r="V79"/>
      <c r="W79">
        <v>59.747436</v>
      </c>
      <c r="X79">
        <v>-161.91064700000001</v>
      </c>
      <c r="Y79" s="125" t="s">
        <v>1769</v>
      </c>
    </row>
    <row r="80" spans="1:25" x14ac:dyDescent="0.3">
      <c r="A80" s="125">
        <v>331660</v>
      </c>
      <c r="B80" s="125" t="s">
        <v>644</v>
      </c>
      <c r="C80" s="125" t="s">
        <v>2464</v>
      </c>
      <c r="D80">
        <v>169</v>
      </c>
      <c r="E80" s="125">
        <v>6338</v>
      </c>
      <c r="F80" s="125">
        <v>331660</v>
      </c>
      <c r="G80" t="s">
        <v>138</v>
      </c>
      <c r="H80" t="s">
        <v>1438</v>
      </c>
      <c r="I80" s="125">
        <v>221</v>
      </c>
      <c r="J80" t="s">
        <v>102</v>
      </c>
      <c r="K80" s="114" t="s">
        <v>1468</v>
      </c>
      <c r="L80" t="s">
        <v>645</v>
      </c>
      <c r="M80" t="b">
        <v>1</v>
      </c>
      <c r="N80" t="b">
        <v>1</v>
      </c>
      <c r="O80" t="b">
        <v>1</v>
      </c>
      <c r="P80">
        <v>2.0180000000000002</v>
      </c>
      <c r="Q80" s="125">
        <v>1</v>
      </c>
      <c r="R80" s="125" t="s">
        <v>1768</v>
      </c>
      <c r="S80" s="125">
        <v>1</v>
      </c>
      <c r="T80" s="125">
        <v>12.5</v>
      </c>
      <c r="U80" t="s">
        <v>1442</v>
      </c>
      <c r="V80"/>
      <c r="W80">
        <v>62.051524999999998</v>
      </c>
      <c r="X80">
        <v>-163.17256699999999</v>
      </c>
      <c r="Y80" s="125" t="s">
        <v>1769</v>
      </c>
    </row>
    <row r="81" spans="1:25" x14ac:dyDescent="0.3">
      <c r="A81" s="125">
        <v>331590</v>
      </c>
      <c r="B81" s="125" t="s">
        <v>647</v>
      </c>
      <c r="C81" s="125" t="s">
        <v>2465</v>
      </c>
      <c r="D81">
        <v>169</v>
      </c>
      <c r="E81" s="125">
        <v>6340</v>
      </c>
      <c r="F81" s="125">
        <v>331590</v>
      </c>
      <c r="G81" t="s">
        <v>140</v>
      </c>
      <c r="H81" t="s">
        <v>1438</v>
      </c>
      <c r="I81" s="125">
        <v>221</v>
      </c>
      <c r="J81" t="s">
        <v>102</v>
      </c>
      <c r="K81" t="s">
        <v>1541</v>
      </c>
      <c r="L81" t="s">
        <v>648</v>
      </c>
      <c r="M81" t="b">
        <v>0</v>
      </c>
      <c r="N81" t="b">
        <v>1</v>
      </c>
      <c r="O81" t="b">
        <v>1</v>
      </c>
      <c r="P81">
        <v>1.7</v>
      </c>
      <c r="Q81" s="125">
        <v>1</v>
      </c>
      <c r="R81" s="125" t="s">
        <v>1768</v>
      </c>
      <c r="S81" s="125">
        <v>1</v>
      </c>
      <c r="T81" s="125">
        <v>13.47</v>
      </c>
      <c r="U81" t="s">
        <v>1442</v>
      </c>
      <c r="V81"/>
      <c r="W81">
        <v>63.695267000000001</v>
      </c>
      <c r="X81">
        <v>-170.475661</v>
      </c>
      <c r="Y81" s="125" t="s">
        <v>1769</v>
      </c>
    </row>
    <row r="82" spans="1:25" x14ac:dyDescent="0.3">
      <c r="A82" s="125">
        <v>331590</v>
      </c>
      <c r="B82" s="125" t="s">
        <v>647</v>
      </c>
      <c r="C82" s="125" t="s">
        <v>2465</v>
      </c>
      <c r="D82">
        <v>169</v>
      </c>
      <c r="E82" s="125">
        <v>57052</v>
      </c>
      <c r="F82" s="125">
        <v>331590</v>
      </c>
      <c r="G82" t="s">
        <v>140</v>
      </c>
      <c r="H82" t="s">
        <v>1438</v>
      </c>
      <c r="I82" s="125">
        <v>221</v>
      </c>
      <c r="J82" t="s">
        <v>102</v>
      </c>
      <c r="K82" t="s">
        <v>1541</v>
      </c>
      <c r="L82" t="s">
        <v>648</v>
      </c>
      <c r="M82" t="b">
        <v>1</v>
      </c>
      <c r="N82" t="b">
        <v>1</v>
      </c>
      <c r="O82" t="b">
        <v>1</v>
      </c>
      <c r="P82">
        <v>1.7</v>
      </c>
      <c r="Q82" s="125">
        <v>1</v>
      </c>
      <c r="R82" s="125" t="s">
        <v>1768</v>
      </c>
      <c r="S82" s="125">
        <v>1</v>
      </c>
      <c r="T82" s="125">
        <v>13.47</v>
      </c>
      <c r="U82" t="s">
        <v>1442</v>
      </c>
      <c r="V82"/>
      <c r="W82">
        <v>63.695267000000001</v>
      </c>
      <c r="X82">
        <v>-170.475661</v>
      </c>
      <c r="Y82" s="125" t="s">
        <v>1769</v>
      </c>
    </row>
    <row r="83" spans="1:25" x14ac:dyDescent="0.3">
      <c r="A83" s="125">
        <v>331600</v>
      </c>
      <c r="B83" s="125" t="s">
        <v>649</v>
      </c>
      <c r="C83" s="125" t="s">
        <v>2466</v>
      </c>
      <c r="D83">
        <v>169</v>
      </c>
      <c r="E83" s="125">
        <v>6342</v>
      </c>
      <c r="F83" s="125">
        <v>331600</v>
      </c>
      <c r="G83" t="s">
        <v>141</v>
      </c>
      <c r="H83" t="s">
        <v>1438</v>
      </c>
      <c r="I83" s="125">
        <v>221</v>
      </c>
      <c r="J83" t="s">
        <v>102</v>
      </c>
      <c r="K83" t="s">
        <v>1542</v>
      </c>
      <c r="L83" t="s">
        <v>650</v>
      </c>
      <c r="M83" t="b">
        <v>0</v>
      </c>
      <c r="N83" t="b">
        <v>1</v>
      </c>
      <c r="O83" t="b">
        <v>1</v>
      </c>
      <c r="P83">
        <v>1.3</v>
      </c>
      <c r="Q83" s="125">
        <v>1</v>
      </c>
      <c r="R83" s="125" t="s">
        <v>1768</v>
      </c>
      <c r="S83" s="125">
        <v>1</v>
      </c>
      <c r="T83" s="125">
        <v>13.47</v>
      </c>
      <c r="U83" t="s">
        <v>1442</v>
      </c>
      <c r="V83"/>
      <c r="W83">
        <v>61.843035999999998</v>
      </c>
      <c r="X83">
        <v>-165.58149700000001</v>
      </c>
      <c r="Y83" s="125" t="s">
        <v>1769</v>
      </c>
    </row>
    <row r="84" spans="1:25" x14ac:dyDescent="0.3">
      <c r="A84" s="125">
        <v>331600</v>
      </c>
      <c r="B84" s="125" t="s">
        <v>649</v>
      </c>
      <c r="C84" s="125" t="s">
        <v>2466</v>
      </c>
      <c r="D84">
        <v>169</v>
      </c>
      <c r="E84" s="125">
        <v>57056</v>
      </c>
      <c r="F84" s="125">
        <v>331600</v>
      </c>
      <c r="G84" t="s">
        <v>141</v>
      </c>
      <c r="H84" t="s">
        <v>1438</v>
      </c>
      <c r="I84" s="125">
        <v>221</v>
      </c>
      <c r="J84" t="s">
        <v>102</v>
      </c>
      <c r="K84" t="s">
        <v>1542</v>
      </c>
      <c r="L84" t="s">
        <v>650</v>
      </c>
      <c r="M84" t="b">
        <v>1</v>
      </c>
      <c r="N84" t="b">
        <v>1</v>
      </c>
      <c r="O84" t="b">
        <v>1</v>
      </c>
      <c r="P84">
        <v>1.3</v>
      </c>
      <c r="Q84" s="125">
        <v>1</v>
      </c>
      <c r="R84" s="125" t="s">
        <v>1768</v>
      </c>
      <c r="S84" s="125">
        <v>1</v>
      </c>
      <c r="T84" s="125">
        <v>13.47</v>
      </c>
      <c r="U84" t="s">
        <v>1442</v>
      </c>
      <c r="V84"/>
      <c r="W84">
        <v>61.843035999999998</v>
      </c>
      <c r="X84">
        <v>-165.58149700000001</v>
      </c>
      <c r="Y84" s="125" t="s">
        <v>1769</v>
      </c>
    </row>
    <row r="85" spans="1:25" x14ac:dyDescent="0.3">
      <c r="A85" s="125">
        <v>331610</v>
      </c>
      <c r="B85" s="125" t="s">
        <v>651</v>
      </c>
      <c r="C85" s="125" t="s">
        <v>2467</v>
      </c>
      <c r="D85">
        <v>169</v>
      </c>
      <c r="E85" s="125">
        <v>6341</v>
      </c>
      <c r="F85" s="125">
        <v>331610</v>
      </c>
      <c r="G85" t="s">
        <v>142</v>
      </c>
      <c r="H85" t="s">
        <v>1438</v>
      </c>
      <c r="I85" s="125">
        <v>221</v>
      </c>
      <c r="J85" t="s">
        <v>102</v>
      </c>
      <c r="K85" t="s">
        <v>1543</v>
      </c>
      <c r="L85" t="s">
        <v>652</v>
      </c>
      <c r="M85" t="b">
        <v>1</v>
      </c>
      <c r="N85" t="b">
        <v>1</v>
      </c>
      <c r="O85" t="b">
        <v>1</v>
      </c>
      <c r="P85">
        <v>1.7</v>
      </c>
      <c r="Q85" s="125">
        <v>1</v>
      </c>
      <c r="R85" s="125" t="s">
        <v>1768</v>
      </c>
      <c r="S85" s="125">
        <v>1</v>
      </c>
      <c r="T85" s="125">
        <v>12.5</v>
      </c>
      <c r="U85" t="s">
        <v>1442</v>
      </c>
      <c r="V85"/>
      <c r="W85">
        <v>66.606778000000006</v>
      </c>
      <c r="X85">
        <v>-160.01480799999999</v>
      </c>
      <c r="Y85" s="125" t="s">
        <v>1769</v>
      </c>
    </row>
    <row r="86" spans="1:25" x14ac:dyDescent="0.3">
      <c r="A86" s="125">
        <v>331640</v>
      </c>
      <c r="B86" s="125" t="s">
        <v>653</v>
      </c>
      <c r="C86" s="125" t="s">
        <v>2468</v>
      </c>
      <c r="D86">
        <v>169</v>
      </c>
      <c r="E86" s="125">
        <v>6345</v>
      </c>
      <c r="F86" s="125">
        <v>331640</v>
      </c>
      <c r="G86" t="s">
        <v>145</v>
      </c>
      <c r="H86" t="s">
        <v>1438</v>
      </c>
      <c r="I86" s="125">
        <v>221</v>
      </c>
      <c r="J86" t="s">
        <v>102</v>
      </c>
      <c r="K86" t="s">
        <v>1547</v>
      </c>
      <c r="L86" t="s">
        <v>654</v>
      </c>
      <c r="M86" t="b">
        <v>1</v>
      </c>
      <c r="N86" t="b">
        <v>1</v>
      </c>
      <c r="O86" s="114" t="b">
        <v>0</v>
      </c>
      <c r="P86">
        <v>1.5</v>
      </c>
      <c r="Q86" s="125">
        <v>1</v>
      </c>
      <c r="R86" s="125" t="s">
        <v>1768</v>
      </c>
      <c r="S86" s="125">
        <v>1</v>
      </c>
      <c r="T86" s="125">
        <v>12.5</v>
      </c>
      <c r="U86" t="s">
        <v>1442</v>
      </c>
      <c r="V86"/>
      <c r="W86">
        <v>66.255071999999998</v>
      </c>
      <c r="X86">
        <v>-166.073589</v>
      </c>
      <c r="Y86" s="125" t="s">
        <v>1769</v>
      </c>
    </row>
    <row r="87" spans="1:25" x14ac:dyDescent="0.3">
      <c r="A87" s="125">
        <v>331650</v>
      </c>
      <c r="B87" s="125" t="s">
        <v>655</v>
      </c>
      <c r="C87" s="125" t="s">
        <v>2469</v>
      </c>
      <c r="D87">
        <v>169</v>
      </c>
      <c r="E87" s="125">
        <v>6346</v>
      </c>
      <c r="F87" s="125">
        <v>331650</v>
      </c>
      <c r="G87" t="s">
        <v>146</v>
      </c>
      <c r="H87" t="s">
        <v>1438</v>
      </c>
      <c r="I87" s="125">
        <v>221</v>
      </c>
      <c r="J87" t="s">
        <v>102</v>
      </c>
      <c r="K87" t="s">
        <v>1548</v>
      </c>
      <c r="L87" t="s">
        <v>656</v>
      </c>
      <c r="M87" t="b">
        <v>0</v>
      </c>
      <c r="N87" t="b">
        <v>1</v>
      </c>
      <c r="O87" t="b">
        <v>1</v>
      </c>
      <c r="P87">
        <v>1.2</v>
      </c>
      <c r="Q87" s="125">
        <v>1</v>
      </c>
      <c r="R87" s="125" t="s">
        <v>1768</v>
      </c>
      <c r="S87" s="125">
        <v>1</v>
      </c>
      <c r="T87" s="125">
        <v>13.47</v>
      </c>
      <c r="U87" t="s">
        <v>1442</v>
      </c>
      <c r="V87"/>
      <c r="W87">
        <v>66.888114000000002</v>
      </c>
      <c r="X87">
        <v>-157.14020600000001</v>
      </c>
      <c r="Y87" s="125" t="s">
        <v>1769</v>
      </c>
    </row>
    <row r="88" spans="1:25" x14ac:dyDescent="0.3">
      <c r="A88" s="125">
        <v>331650</v>
      </c>
      <c r="B88" s="125" t="s">
        <v>655</v>
      </c>
      <c r="C88" s="125" t="s">
        <v>2469</v>
      </c>
      <c r="D88">
        <v>169</v>
      </c>
      <c r="E88" s="125">
        <v>57063</v>
      </c>
      <c r="F88" s="125">
        <v>331650</v>
      </c>
      <c r="G88" t="s">
        <v>146</v>
      </c>
      <c r="H88" t="s">
        <v>1438</v>
      </c>
      <c r="I88" s="125">
        <v>221</v>
      </c>
      <c r="J88" t="s">
        <v>102</v>
      </c>
      <c r="K88" t="s">
        <v>1548</v>
      </c>
      <c r="L88" t="s">
        <v>656</v>
      </c>
      <c r="M88" t="b">
        <v>1</v>
      </c>
      <c r="N88" t="b">
        <v>1</v>
      </c>
      <c r="O88" t="b">
        <v>1</v>
      </c>
      <c r="P88">
        <v>1.2</v>
      </c>
      <c r="Q88" s="125">
        <v>1</v>
      </c>
      <c r="R88" s="125" t="s">
        <v>1768</v>
      </c>
      <c r="S88" s="125">
        <v>1</v>
      </c>
      <c r="T88" s="125">
        <v>13.47</v>
      </c>
      <c r="U88" t="s">
        <v>1442</v>
      </c>
      <c r="V88"/>
      <c r="W88">
        <v>66.888114000000002</v>
      </c>
      <c r="X88">
        <v>-157.14020600000001</v>
      </c>
      <c r="Y88" s="125" t="s">
        <v>1769</v>
      </c>
    </row>
    <row r="89" spans="1:25" x14ac:dyDescent="0.3">
      <c r="A89" s="125">
        <v>331670</v>
      </c>
      <c r="B89" s="125" t="s">
        <v>1298</v>
      </c>
      <c r="C89" s="125" t="s">
        <v>2470</v>
      </c>
      <c r="D89">
        <v>169</v>
      </c>
      <c r="E89" s="125">
        <v>6339</v>
      </c>
      <c r="F89" s="125">
        <v>331670</v>
      </c>
      <c r="G89" t="s">
        <v>139</v>
      </c>
      <c r="H89" t="s">
        <v>1438</v>
      </c>
      <c r="I89" s="125">
        <v>221</v>
      </c>
      <c r="J89" t="s">
        <v>102</v>
      </c>
      <c r="K89" t="s">
        <v>1536</v>
      </c>
      <c r="L89" t="s">
        <v>659</v>
      </c>
      <c r="M89" t="b">
        <v>0</v>
      </c>
      <c r="N89" t="b">
        <v>1</v>
      </c>
      <c r="O89" t="b">
        <v>0</v>
      </c>
      <c r="P89">
        <v>0.7</v>
      </c>
      <c r="Q89" s="125">
        <v>1</v>
      </c>
      <c r="R89" s="125" t="s">
        <v>1768</v>
      </c>
      <c r="S89" s="125">
        <v>1</v>
      </c>
      <c r="T89" s="125">
        <v>13.47</v>
      </c>
      <c r="U89" t="s">
        <v>1442</v>
      </c>
      <c r="V89"/>
      <c r="W89">
        <v>63.477499999999999</v>
      </c>
      <c r="X89">
        <v>-162.03829999999999</v>
      </c>
    </row>
    <row r="90" spans="1:25" x14ac:dyDescent="0.3">
      <c r="A90" s="125">
        <v>331670</v>
      </c>
      <c r="B90" s="125" t="s">
        <v>1298</v>
      </c>
      <c r="C90" s="125" t="s">
        <v>2470</v>
      </c>
      <c r="D90">
        <v>169</v>
      </c>
      <c r="E90" s="125">
        <v>57061</v>
      </c>
      <c r="F90" s="125">
        <v>331670</v>
      </c>
      <c r="G90" t="s">
        <v>139</v>
      </c>
      <c r="H90" t="s">
        <v>1438</v>
      </c>
      <c r="I90" s="125">
        <v>221</v>
      </c>
      <c r="J90" t="s">
        <v>102</v>
      </c>
      <c r="K90" t="s">
        <v>1536</v>
      </c>
      <c r="L90" t="s">
        <v>659</v>
      </c>
      <c r="M90" t="b">
        <v>0</v>
      </c>
      <c r="N90" t="b">
        <v>1</v>
      </c>
      <c r="O90" t="b">
        <v>0</v>
      </c>
      <c r="P90">
        <v>0.7</v>
      </c>
      <c r="Q90" s="125">
        <v>1</v>
      </c>
      <c r="R90" s="125" t="s">
        <v>1768</v>
      </c>
      <c r="S90" s="125">
        <v>1</v>
      </c>
      <c r="T90" s="125">
        <v>13.47</v>
      </c>
      <c r="U90" t="s">
        <v>1442</v>
      </c>
      <c r="V90"/>
      <c r="W90">
        <v>63.477499999999999</v>
      </c>
      <c r="X90">
        <v>-162.03829999999999</v>
      </c>
    </row>
    <row r="91" spans="1:25" x14ac:dyDescent="0.3">
      <c r="A91" s="125">
        <v>331680</v>
      </c>
      <c r="B91" s="125" t="s">
        <v>658</v>
      </c>
      <c r="C91" s="125" t="s">
        <v>2471</v>
      </c>
      <c r="D91">
        <v>169</v>
      </c>
      <c r="E91" s="125">
        <v>6347</v>
      </c>
      <c r="F91" s="125">
        <v>331680</v>
      </c>
      <c r="G91" t="s">
        <v>147</v>
      </c>
      <c r="H91" t="s">
        <v>1438</v>
      </c>
      <c r="I91" s="125">
        <v>221</v>
      </c>
      <c r="J91" t="s">
        <v>102</v>
      </c>
      <c r="K91" t="s">
        <v>1845</v>
      </c>
      <c r="L91" t="s">
        <v>659</v>
      </c>
      <c r="M91" t="b">
        <v>0</v>
      </c>
      <c r="N91" t="b">
        <v>1</v>
      </c>
      <c r="O91" t="b">
        <v>1</v>
      </c>
      <c r="P91">
        <v>2</v>
      </c>
      <c r="Q91" s="125">
        <v>1</v>
      </c>
      <c r="R91" s="125" t="s">
        <v>1768</v>
      </c>
      <c r="S91" s="125">
        <v>1</v>
      </c>
      <c r="T91" s="125">
        <v>13.47</v>
      </c>
      <c r="U91" t="s">
        <v>1442</v>
      </c>
      <c r="V91"/>
      <c r="W91">
        <v>63.521047000000003</v>
      </c>
      <c r="X91">
        <v>-162.28632200000001</v>
      </c>
      <c r="Y91" s="125" t="s">
        <v>1769</v>
      </c>
    </row>
    <row r="92" spans="1:25" x14ac:dyDescent="0.3">
      <c r="A92" s="125">
        <v>331680</v>
      </c>
      <c r="B92" s="125" t="s">
        <v>658</v>
      </c>
      <c r="C92" s="125" t="s">
        <v>2471</v>
      </c>
      <c r="D92">
        <v>169</v>
      </c>
      <c r="E92" s="125">
        <v>57055</v>
      </c>
      <c r="F92" s="125">
        <v>331680</v>
      </c>
      <c r="G92" t="s">
        <v>147</v>
      </c>
      <c r="H92" t="s">
        <v>1438</v>
      </c>
      <c r="I92" s="125">
        <v>221</v>
      </c>
      <c r="J92" t="s">
        <v>102</v>
      </c>
      <c r="K92" t="s">
        <v>1845</v>
      </c>
      <c r="L92" t="s">
        <v>659</v>
      </c>
      <c r="M92" t="b">
        <v>1</v>
      </c>
      <c r="N92" t="b">
        <v>1</v>
      </c>
      <c r="O92" t="b">
        <v>1</v>
      </c>
      <c r="P92">
        <v>2</v>
      </c>
      <c r="Q92" s="125">
        <v>1</v>
      </c>
      <c r="R92" s="125" t="s">
        <v>1768</v>
      </c>
      <c r="S92" s="125">
        <v>1</v>
      </c>
      <c r="T92" s="125">
        <v>13.47</v>
      </c>
      <c r="U92" t="s">
        <v>1442</v>
      </c>
      <c r="V92"/>
      <c r="W92">
        <v>63.521047000000003</v>
      </c>
      <c r="X92">
        <v>-162.28632200000001</v>
      </c>
      <c r="Y92" s="125" t="s">
        <v>1769</v>
      </c>
    </row>
    <row r="93" spans="1:25" x14ac:dyDescent="0.3">
      <c r="A93" s="125">
        <v>331690</v>
      </c>
      <c r="B93" s="125" t="s">
        <v>660</v>
      </c>
      <c r="C93" s="125" t="s">
        <v>2472</v>
      </c>
      <c r="D93">
        <v>169</v>
      </c>
      <c r="E93" s="125">
        <v>6348</v>
      </c>
      <c r="F93" s="125">
        <v>331690</v>
      </c>
      <c r="G93" t="s">
        <v>149</v>
      </c>
      <c r="H93" t="s">
        <v>1438</v>
      </c>
      <c r="I93" s="125">
        <v>221</v>
      </c>
      <c r="J93" t="s">
        <v>102</v>
      </c>
      <c r="K93" t="s">
        <v>1570</v>
      </c>
      <c r="L93" t="s">
        <v>661</v>
      </c>
      <c r="M93" t="b">
        <v>1</v>
      </c>
      <c r="N93" t="b">
        <v>1</v>
      </c>
      <c r="O93" s="114" t="b">
        <v>1</v>
      </c>
      <c r="P93">
        <v>2.4</v>
      </c>
      <c r="Q93" s="125">
        <v>1</v>
      </c>
      <c r="R93" s="125" t="s">
        <v>1768</v>
      </c>
      <c r="S93" s="125">
        <v>1</v>
      </c>
      <c r="T93" s="125">
        <v>12.5</v>
      </c>
      <c r="U93" t="s">
        <v>1442</v>
      </c>
      <c r="V93"/>
      <c r="W93">
        <v>59.059744000000002</v>
      </c>
      <c r="X93">
        <v>-160.380278</v>
      </c>
      <c r="Y93" s="125" t="s">
        <v>1769</v>
      </c>
    </row>
    <row r="94" spans="1:25" x14ac:dyDescent="0.3">
      <c r="A94" s="125">
        <v>331700</v>
      </c>
      <c r="B94" s="125" t="s">
        <v>662</v>
      </c>
      <c r="C94" s="125" t="s">
        <v>2473</v>
      </c>
      <c r="D94">
        <v>169</v>
      </c>
      <c r="E94" s="125">
        <v>6349</v>
      </c>
      <c r="F94" s="125">
        <v>331700</v>
      </c>
      <c r="G94" t="s">
        <v>150</v>
      </c>
      <c r="H94" t="s">
        <v>1438</v>
      </c>
      <c r="I94" s="125">
        <v>221</v>
      </c>
      <c r="J94" t="s">
        <v>102</v>
      </c>
      <c r="K94" t="s">
        <v>1483</v>
      </c>
      <c r="L94" t="s">
        <v>663</v>
      </c>
      <c r="M94" t="b">
        <v>0</v>
      </c>
      <c r="N94" t="b">
        <v>1</v>
      </c>
      <c r="O94" t="b">
        <v>1</v>
      </c>
      <c r="P94">
        <v>1.7</v>
      </c>
      <c r="Q94" s="125">
        <v>1</v>
      </c>
      <c r="R94" s="125" t="s">
        <v>1768</v>
      </c>
      <c r="S94" s="125">
        <v>1</v>
      </c>
      <c r="T94" s="125">
        <v>13.47</v>
      </c>
      <c r="U94" t="s">
        <v>1442</v>
      </c>
      <c r="V94"/>
      <c r="W94">
        <v>60.530141999999998</v>
      </c>
      <c r="X94">
        <v>-165.108575</v>
      </c>
      <c r="Y94" s="125" t="s">
        <v>1769</v>
      </c>
    </row>
    <row r="95" spans="1:25" x14ac:dyDescent="0.3">
      <c r="A95" s="125">
        <v>331700</v>
      </c>
      <c r="B95" s="125" t="s">
        <v>662</v>
      </c>
      <c r="C95" s="125" t="s">
        <v>2473</v>
      </c>
      <c r="D95">
        <v>169</v>
      </c>
      <c r="E95" s="125">
        <v>57067</v>
      </c>
      <c r="F95" s="125">
        <v>331700</v>
      </c>
      <c r="G95" t="s">
        <v>150</v>
      </c>
      <c r="H95" t="s">
        <v>1438</v>
      </c>
      <c r="I95" s="125">
        <v>221</v>
      </c>
      <c r="J95" t="s">
        <v>102</v>
      </c>
      <c r="K95" t="s">
        <v>1483</v>
      </c>
      <c r="L95" t="s">
        <v>663</v>
      </c>
      <c r="M95" t="b">
        <v>1</v>
      </c>
      <c r="N95" t="b">
        <v>1</v>
      </c>
      <c r="O95" t="b">
        <v>1</v>
      </c>
      <c r="P95">
        <v>1.7</v>
      </c>
      <c r="Q95" s="125">
        <v>1</v>
      </c>
      <c r="R95" s="125" t="s">
        <v>1768</v>
      </c>
      <c r="S95" s="125">
        <v>1</v>
      </c>
      <c r="T95" s="125">
        <v>13.47</v>
      </c>
      <c r="U95" t="s">
        <v>1442</v>
      </c>
      <c r="V95"/>
      <c r="W95">
        <v>60.530141999999998</v>
      </c>
      <c r="X95">
        <v>-165.108575</v>
      </c>
      <c r="Y95" s="125" t="s">
        <v>1769</v>
      </c>
    </row>
    <row r="96" spans="1:25" x14ac:dyDescent="0.3">
      <c r="A96" s="125">
        <v>331720</v>
      </c>
      <c r="B96" s="125" t="s">
        <v>664</v>
      </c>
      <c r="C96" s="125" t="s">
        <v>2474</v>
      </c>
      <c r="D96">
        <v>169</v>
      </c>
      <c r="E96" s="125">
        <v>57054</v>
      </c>
      <c r="F96" s="125">
        <v>331720</v>
      </c>
      <c r="G96" t="s">
        <v>1336</v>
      </c>
      <c r="H96" t="s">
        <v>1438</v>
      </c>
      <c r="I96" s="125">
        <v>221</v>
      </c>
      <c r="J96" t="s">
        <v>102</v>
      </c>
      <c r="K96" t="s">
        <v>1454</v>
      </c>
      <c r="L96" t="s">
        <v>665</v>
      </c>
      <c r="M96" t="b">
        <v>1</v>
      </c>
      <c r="N96" t="b">
        <v>1</v>
      </c>
      <c r="O96" s="114" t="b">
        <v>0</v>
      </c>
      <c r="P96">
        <v>1.1000000000000001</v>
      </c>
      <c r="Q96" s="125">
        <v>1</v>
      </c>
      <c r="R96" s="125" t="s">
        <v>1768</v>
      </c>
      <c r="S96" s="125">
        <v>1</v>
      </c>
      <c r="T96" s="125">
        <v>13.47</v>
      </c>
      <c r="U96" t="s">
        <v>1442</v>
      </c>
      <c r="V96"/>
      <c r="W96">
        <v>61.526857999999997</v>
      </c>
      <c r="X96">
        <v>-160.348128</v>
      </c>
      <c r="Y96" s="125" t="s">
        <v>1769</v>
      </c>
    </row>
    <row r="97" spans="1:25" x14ac:dyDescent="0.3">
      <c r="A97" s="125">
        <v>332900</v>
      </c>
      <c r="B97" s="125" t="s">
        <v>666</v>
      </c>
      <c r="C97" s="125" t="s">
        <v>2475</v>
      </c>
      <c r="D97">
        <v>169</v>
      </c>
      <c r="E97" s="125">
        <v>6637</v>
      </c>
      <c r="F97" s="125">
        <v>332900</v>
      </c>
      <c r="G97" t="s">
        <v>383</v>
      </c>
      <c r="H97" t="s">
        <v>1438</v>
      </c>
      <c r="I97" s="125">
        <v>221</v>
      </c>
      <c r="J97" t="s">
        <v>102</v>
      </c>
      <c r="K97" t="s">
        <v>1591</v>
      </c>
      <c r="L97" t="s">
        <v>667</v>
      </c>
      <c r="M97" t="b">
        <v>1</v>
      </c>
      <c r="N97" t="b">
        <v>1</v>
      </c>
      <c r="O97" s="125" t="s">
        <v>1773</v>
      </c>
      <c r="P97">
        <v>4.16</v>
      </c>
      <c r="Q97" s="125">
        <v>1</v>
      </c>
      <c r="R97" s="125" t="s">
        <v>1768</v>
      </c>
      <c r="S97" s="125">
        <v>1</v>
      </c>
      <c r="T97" s="125">
        <v>4.16</v>
      </c>
      <c r="U97" t="s">
        <v>1442</v>
      </c>
      <c r="V97"/>
      <c r="W97">
        <v>59.544553000000001</v>
      </c>
      <c r="X97">
        <v>-139.72430600000001</v>
      </c>
      <c r="Y97" s="125" t="s">
        <v>1769</v>
      </c>
    </row>
    <row r="98" spans="1:25" x14ac:dyDescent="0.3">
      <c r="A98" s="125">
        <v>331260</v>
      </c>
      <c r="B98" s="125" t="s">
        <v>668</v>
      </c>
      <c r="C98" s="125" t="s">
        <v>2476</v>
      </c>
      <c r="D98">
        <v>169</v>
      </c>
      <c r="E98" s="125">
        <v>6310</v>
      </c>
      <c r="F98" s="125">
        <v>331260</v>
      </c>
      <c r="G98" t="s">
        <v>105</v>
      </c>
      <c r="H98" t="s">
        <v>1438</v>
      </c>
      <c r="I98" s="125">
        <v>221</v>
      </c>
      <c r="J98" t="s">
        <v>102</v>
      </c>
      <c r="K98" t="s">
        <v>1628</v>
      </c>
      <c r="L98" t="s">
        <v>669</v>
      </c>
      <c r="M98" t="b">
        <v>0</v>
      </c>
      <c r="N98" t="b">
        <v>1</v>
      </c>
      <c r="O98" s="146" t="s">
        <v>1773</v>
      </c>
      <c r="P98">
        <v>0.503</v>
      </c>
      <c r="Q98" s="125">
        <v>1</v>
      </c>
      <c r="R98" s="125" t="s">
        <v>1768</v>
      </c>
      <c r="S98" s="125">
        <v>1</v>
      </c>
      <c r="T98" s="125">
        <v>7.2</v>
      </c>
      <c r="U98"/>
      <c r="V98"/>
      <c r="W98">
        <v>62.656109999999998</v>
      </c>
      <c r="X98">
        <v>-160.20667</v>
      </c>
      <c r="Y98" s="125" t="s">
        <v>1769</v>
      </c>
    </row>
    <row r="99" spans="1:25" x14ac:dyDescent="0.3">
      <c r="A99" s="125">
        <v>331290</v>
      </c>
      <c r="B99" s="125" t="s">
        <v>670</v>
      </c>
      <c r="C99" s="125" t="s">
        <v>2402</v>
      </c>
      <c r="D99">
        <v>169</v>
      </c>
      <c r="E99" s="125">
        <v>6312</v>
      </c>
      <c r="F99" s="125">
        <v>331290</v>
      </c>
      <c r="G99" t="s">
        <v>108</v>
      </c>
      <c r="H99" t="s">
        <v>1438</v>
      </c>
      <c r="I99" s="125">
        <v>221</v>
      </c>
      <c r="J99" t="s">
        <v>102</v>
      </c>
      <c r="K99" t="s">
        <v>1686</v>
      </c>
      <c r="L99" t="s">
        <v>671</v>
      </c>
      <c r="M99" t="b">
        <v>0</v>
      </c>
      <c r="N99" t="b">
        <v>1</v>
      </c>
      <c r="O99" s="146" t="s">
        <v>1773</v>
      </c>
      <c r="P99">
        <v>0.57899999999999996</v>
      </c>
      <c r="Q99" s="125">
        <v>1</v>
      </c>
      <c r="R99" s="125" t="s">
        <v>1768</v>
      </c>
      <c r="S99" s="125">
        <v>1</v>
      </c>
      <c r="T99" s="125">
        <v>7.2</v>
      </c>
      <c r="U99"/>
      <c r="V99"/>
      <c r="W99">
        <v>60.218890000000002</v>
      </c>
      <c r="X99">
        <v>-162.02444</v>
      </c>
      <c r="Y99" s="125" t="s">
        <v>1769</v>
      </c>
    </row>
    <row r="100" spans="1:25" x14ac:dyDescent="0.3">
      <c r="A100" s="125">
        <v>331950</v>
      </c>
      <c r="B100" s="125" t="s">
        <v>1299</v>
      </c>
      <c r="C100" s="125" t="s">
        <v>2403</v>
      </c>
      <c r="D100">
        <v>169</v>
      </c>
      <c r="F100" s="125">
        <v>331950</v>
      </c>
      <c r="G100" t="s">
        <v>109</v>
      </c>
      <c r="H100" t="s">
        <v>1438</v>
      </c>
      <c r="I100" s="125">
        <v>221</v>
      </c>
      <c r="J100" t="s">
        <v>102</v>
      </c>
      <c r="K100" t="s">
        <v>1846</v>
      </c>
      <c r="L100" t="s">
        <v>1300</v>
      </c>
      <c r="M100" t="b">
        <v>0</v>
      </c>
      <c r="N100" t="b">
        <v>1</v>
      </c>
      <c r="O100" s="125" t="s">
        <v>1770</v>
      </c>
      <c r="Q100" s="125">
        <v>1</v>
      </c>
      <c r="R100" s="125" t="s">
        <v>1768</v>
      </c>
      <c r="S100" s="125">
        <v>1</v>
      </c>
      <c r="T100" s="125">
        <v>7.2</v>
      </c>
      <c r="U100"/>
      <c r="V100"/>
      <c r="W100" t="s">
        <v>472</v>
      </c>
      <c r="Y100" s="125" t="s">
        <v>1769</v>
      </c>
    </row>
    <row r="101" spans="1:25" x14ac:dyDescent="0.3">
      <c r="A101" s="125">
        <v>331330</v>
      </c>
      <c r="B101" s="125" t="s">
        <v>672</v>
      </c>
      <c r="C101" s="125" t="s">
        <v>2477</v>
      </c>
      <c r="D101">
        <v>169</v>
      </c>
      <c r="E101" s="125">
        <v>6316</v>
      </c>
      <c r="F101" s="125">
        <v>331330</v>
      </c>
      <c r="G101" t="s">
        <v>113</v>
      </c>
      <c r="H101" t="s">
        <v>1438</v>
      </c>
      <c r="I101" s="125">
        <v>221</v>
      </c>
      <c r="J101" t="s">
        <v>102</v>
      </c>
      <c r="K101" t="s">
        <v>1703</v>
      </c>
      <c r="L101" t="s">
        <v>673</v>
      </c>
      <c r="M101" t="b">
        <v>0</v>
      </c>
      <c r="N101" t="b">
        <v>1</v>
      </c>
      <c r="O101" s="125" t="s">
        <v>1773</v>
      </c>
      <c r="P101">
        <v>0.66100000000000003</v>
      </c>
      <c r="Q101" s="125">
        <v>1</v>
      </c>
      <c r="R101" s="125" t="s">
        <v>1768</v>
      </c>
      <c r="S101" s="125">
        <v>1</v>
      </c>
      <c r="T101" s="125">
        <v>7.2</v>
      </c>
      <c r="U101"/>
      <c r="V101"/>
      <c r="W101">
        <v>59.11889</v>
      </c>
      <c r="X101">
        <v>-161.58750000000001</v>
      </c>
      <c r="Y101" s="125" t="s">
        <v>1769</v>
      </c>
    </row>
    <row r="102" spans="1:25" x14ac:dyDescent="0.3">
      <c r="A102" s="125">
        <v>331340</v>
      </c>
      <c r="B102" s="125" t="s">
        <v>674</v>
      </c>
      <c r="C102" s="125" t="s">
        <v>2478</v>
      </c>
      <c r="D102">
        <v>169</v>
      </c>
      <c r="E102" s="125">
        <v>6317</v>
      </c>
      <c r="F102" s="125">
        <v>331340</v>
      </c>
      <c r="G102" t="s">
        <v>114</v>
      </c>
      <c r="H102" t="s">
        <v>1438</v>
      </c>
      <c r="I102" s="125">
        <v>221</v>
      </c>
      <c r="J102" t="s">
        <v>102</v>
      </c>
      <c r="K102" t="s">
        <v>1704</v>
      </c>
      <c r="L102" t="s">
        <v>675</v>
      </c>
      <c r="M102" t="b">
        <v>0</v>
      </c>
      <c r="N102" t="b">
        <v>1</v>
      </c>
      <c r="O102" s="146" t="s">
        <v>1770</v>
      </c>
      <c r="P102">
        <v>0.60699999999999998</v>
      </c>
      <c r="Q102" s="125">
        <v>1</v>
      </c>
      <c r="R102" s="125" t="s">
        <v>1768</v>
      </c>
      <c r="S102" s="125">
        <v>1</v>
      </c>
      <c r="T102" s="125">
        <v>7.2</v>
      </c>
      <c r="U102"/>
      <c r="V102"/>
      <c r="W102">
        <v>62.90361</v>
      </c>
      <c r="X102">
        <v>-160.06471999999999</v>
      </c>
      <c r="Y102" s="125" t="s">
        <v>1769</v>
      </c>
    </row>
    <row r="103" spans="1:25" x14ac:dyDescent="0.3">
      <c r="A103" s="125">
        <v>331350</v>
      </c>
      <c r="B103" s="125" t="s">
        <v>676</v>
      </c>
      <c r="C103" s="125" t="s">
        <v>2479</v>
      </c>
      <c r="D103">
        <v>169</v>
      </c>
      <c r="E103" s="125">
        <v>6318</v>
      </c>
      <c r="F103" s="125">
        <v>331350</v>
      </c>
      <c r="G103" t="s">
        <v>115</v>
      </c>
      <c r="H103" t="s">
        <v>1438</v>
      </c>
      <c r="I103" s="125">
        <v>221</v>
      </c>
      <c r="J103" t="s">
        <v>102</v>
      </c>
      <c r="K103" t="s">
        <v>1710</v>
      </c>
      <c r="L103" t="s">
        <v>677</v>
      </c>
      <c r="M103" t="b">
        <v>0</v>
      </c>
      <c r="N103" t="b">
        <v>1</v>
      </c>
      <c r="O103" s="146" t="s">
        <v>1770</v>
      </c>
      <c r="P103">
        <v>0.69300000000000006</v>
      </c>
      <c r="Q103" s="125">
        <v>1</v>
      </c>
      <c r="R103" s="125" t="s">
        <v>1768</v>
      </c>
      <c r="S103" s="125">
        <v>1</v>
      </c>
      <c r="T103" s="125">
        <v>7.2</v>
      </c>
      <c r="U103"/>
      <c r="V103"/>
      <c r="W103">
        <v>62.199440000000003</v>
      </c>
      <c r="X103">
        <v>-159.77139</v>
      </c>
      <c r="Y103" s="125" t="s">
        <v>1769</v>
      </c>
    </row>
    <row r="104" spans="1:25" x14ac:dyDescent="0.3">
      <c r="A104" s="125">
        <v>331370</v>
      </c>
      <c r="B104" s="125" t="s">
        <v>678</v>
      </c>
      <c r="C104" s="125" t="s">
        <v>2480</v>
      </c>
      <c r="D104">
        <v>169</v>
      </c>
      <c r="E104" s="125">
        <v>6320</v>
      </c>
      <c r="F104" s="125">
        <v>331370</v>
      </c>
      <c r="G104" t="s">
        <v>117</v>
      </c>
      <c r="H104" t="s">
        <v>1438</v>
      </c>
      <c r="I104" s="125">
        <v>221</v>
      </c>
      <c r="J104" t="s">
        <v>102</v>
      </c>
      <c r="K104" t="s">
        <v>1715</v>
      </c>
      <c r="L104" t="s">
        <v>679</v>
      </c>
      <c r="M104" t="b">
        <v>0</v>
      </c>
      <c r="N104" t="b">
        <v>1</v>
      </c>
      <c r="O104" s="125" t="s">
        <v>1773</v>
      </c>
      <c r="P104">
        <v>0.8</v>
      </c>
      <c r="Q104" s="125">
        <v>1</v>
      </c>
      <c r="R104" s="125" t="s">
        <v>1768</v>
      </c>
      <c r="S104" s="125">
        <v>1</v>
      </c>
      <c r="T104" s="125">
        <v>7.2</v>
      </c>
      <c r="U104"/>
      <c r="V104"/>
      <c r="W104">
        <v>65.698610000000002</v>
      </c>
      <c r="X104">
        <v>-156.39972</v>
      </c>
      <c r="Y104" s="125" t="s">
        <v>1769</v>
      </c>
    </row>
    <row r="105" spans="1:25" x14ac:dyDescent="0.3">
      <c r="A105" s="125">
        <v>331380</v>
      </c>
      <c r="B105" s="125" t="s">
        <v>680</v>
      </c>
      <c r="C105" s="125" t="s">
        <v>2481</v>
      </c>
      <c r="D105">
        <v>169</v>
      </c>
      <c r="E105" s="125">
        <v>6322</v>
      </c>
      <c r="F105" s="125">
        <v>331380</v>
      </c>
      <c r="G105" t="s">
        <v>118</v>
      </c>
      <c r="H105" t="s">
        <v>1438</v>
      </c>
      <c r="I105" s="125">
        <v>221</v>
      </c>
      <c r="J105" t="s">
        <v>102</v>
      </c>
      <c r="K105" t="s">
        <v>1723</v>
      </c>
      <c r="L105" t="s">
        <v>681</v>
      </c>
      <c r="M105" t="b">
        <v>0</v>
      </c>
      <c r="N105" t="b">
        <v>1</v>
      </c>
      <c r="O105" s="125" t="s">
        <v>1773</v>
      </c>
      <c r="P105">
        <v>0.83499999999999996</v>
      </c>
      <c r="Q105" s="125">
        <v>1</v>
      </c>
      <c r="R105" s="125" t="s">
        <v>1768</v>
      </c>
      <c r="S105" s="125">
        <v>1</v>
      </c>
      <c r="T105" s="125">
        <v>7.2</v>
      </c>
      <c r="U105"/>
      <c r="V105"/>
      <c r="W105">
        <v>64.327219999999997</v>
      </c>
      <c r="X105">
        <v>-158.72193999999999</v>
      </c>
      <c r="Y105" s="125" t="s">
        <v>1769</v>
      </c>
    </row>
    <row r="106" spans="1:25" x14ac:dyDescent="0.3">
      <c r="A106" s="125">
        <v>331450</v>
      </c>
      <c r="B106" s="125" t="s">
        <v>682</v>
      </c>
      <c r="C106" s="125" t="s">
        <v>2482</v>
      </c>
      <c r="D106">
        <v>169</v>
      </c>
      <c r="E106" s="125">
        <v>6327</v>
      </c>
      <c r="F106" s="125">
        <v>331450</v>
      </c>
      <c r="G106" t="s">
        <v>125</v>
      </c>
      <c r="H106" t="s">
        <v>1438</v>
      </c>
      <c r="I106" s="125">
        <v>221</v>
      </c>
      <c r="J106" t="s">
        <v>102</v>
      </c>
      <c r="K106" t="s">
        <v>1464</v>
      </c>
      <c r="L106" t="s">
        <v>683</v>
      </c>
      <c r="M106" t="b">
        <v>0</v>
      </c>
      <c r="N106" t="b">
        <v>1</v>
      </c>
      <c r="O106" s="125" t="s">
        <v>1773</v>
      </c>
      <c r="P106">
        <v>0.84899999999999998</v>
      </c>
      <c r="Q106" s="125">
        <v>1</v>
      </c>
      <c r="R106" s="125" t="s">
        <v>1768</v>
      </c>
      <c r="S106" s="125">
        <v>1</v>
      </c>
      <c r="T106" s="125">
        <v>7.2</v>
      </c>
      <c r="U106"/>
      <c r="V106"/>
      <c r="W106">
        <v>60.388060000000003</v>
      </c>
      <c r="X106">
        <v>-166.185</v>
      </c>
      <c r="Y106" s="125" t="s">
        <v>1769</v>
      </c>
    </row>
    <row r="107" spans="1:25" x14ac:dyDescent="0.3">
      <c r="A107" s="125">
        <v>331460</v>
      </c>
      <c r="B107" s="125" t="s">
        <v>684</v>
      </c>
      <c r="C107" s="125" t="s">
        <v>2483</v>
      </c>
      <c r="D107">
        <v>169</v>
      </c>
      <c r="E107" s="125">
        <v>6328</v>
      </c>
      <c r="F107" s="125">
        <v>331460</v>
      </c>
      <c r="G107" t="s">
        <v>126</v>
      </c>
      <c r="H107" t="s">
        <v>1438</v>
      </c>
      <c r="I107" s="125">
        <v>221</v>
      </c>
      <c r="J107" t="s">
        <v>102</v>
      </c>
      <c r="K107" t="s">
        <v>1467</v>
      </c>
      <c r="L107" t="s">
        <v>685</v>
      </c>
      <c r="M107" t="b">
        <v>0</v>
      </c>
      <c r="N107" t="b">
        <v>1</v>
      </c>
      <c r="O107" s="125" t="s">
        <v>1773</v>
      </c>
      <c r="P107">
        <v>0.64700000000000002</v>
      </c>
      <c r="Q107" s="125">
        <v>1</v>
      </c>
      <c r="R107" s="125" t="s">
        <v>1768</v>
      </c>
      <c r="S107" s="125">
        <v>1</v>
      </c>
      <c r="T107" s="125">
        <v>7.2</v>
      </c>
      <c r="U107"/>
      <c r="V107"/>
      <c r="W107">
        <v>65.153329999999997</v>
      </c>
      <c r="X107">
        <v>-149.33694</v>
      </c>
      <c r="Y107" s="125" t="s">
        <v>1769</v>
      </c>
    </row>
    <row r="108" spans="1:25" x14ac:dyDescent="0.3">
      <c r="A108" s="125">
        <v>331490</v>
      </c>
      <c r="B108" s="125" t="s">
        <v>1301</v>
      </c>
      <c r="C108" s="125" t="s">
        <v>2484</v>
      </c>
      <c r="D108">
        <v>169</v>
      </c>
      <c r="F108" s="125">
        <v>331490</v>
      </c>
      <c r="G108" t="s">
        <v>129</v>
      </c>
      <c r="H108" t="s">
        <v>1438</v>
      </c>
      <c r="I108" s="125">
        <v>221</v>
      </c>
      <c r="J108" t="s">
        <v>102</v>
      </c>
      <c r="K108" t="s">
        <v>1483</v>
      </c>
      <c r="L108" t="s">
        <v>663</v>
      </c>
      <c r="M108" t="b">
        <v>0</v>
      </c>
      <c r="N108" t="b">
        <v>1</v>
      </c>
      <c r="O108" s="125" t="s">
        <v>1770</v>
      </c>
      <c r="P108">
        <v>0.34400000000000003</v>
      </c>
      <c r="Q108" s="125">
        <v>1</v>
      </c>
      <c r="R108" s="125" t="s">
        <v>1768</v>
      </c>
      <c r="S108" s="125">
        <v>1</v>
      </c>
      <c r="T108" s="125">
        <v>7.2</v>
      </c>
      <c r="U108"/>
      <c r="V108"/>
      <c r="W108">
        <v>60.479439999999997</v>
      </c>
      <c r="X108">
        <v>-164.72389000000001</v>
      </c>
    </row>
    <row r="109" spans="1:25" x14ac:dyDescent="0.3">
      <c r="A109" s="125">
        <v>331520</v>
      </c>
      <c r="B109" s="125" t="s">
        <v>686</v>
      </c>
      <c r="C109" s="125" t="s">
        <v>2485</v>
      </c>
      <c r="D109">
        <v>169</v>
      </c>
      <c r="E109" s="125">
        <v>6332</v>
      </c>
      <c r="F109" s="125">
        <v>331520</v>
      </c>
      <c r="G109" t="s">
        <v>132</v>
      </c>
      <c r="H109" t="s">
        <v>1438</v>
      </c>
      <c r="I109" s="125">
        <v>221</v>
      </c>
      <c r="J109" t="s">
        <v>102</v>
      </c>
      <c r="K109" t="s">
        <v>1497</v>
      </c>
      <c r="L109" t="s">
        <v>687</v>
      </c>
      <c r="M109" t="b">
        <v>0</v>
      </c>
      <c r="N109" t="b">
        <v>1</v>
      </c>
      <c r="O109" s="125" t="b">
        <v>0</v>
      </c>
      <c r="P109">
        <v>0.98899999999999999</v>
      </c>
      <c r="Q109" s="125">
        <v>1</v>
      </c>
      <c r="R109" s="125" t="s">
        <v>1768</v>
      </c>
      <c r="S109" s="125">
        <v>1</v>
      </c>
      <c r="T109" s="125">
        <v>7.2</v>
      </c>
      <c r="U109"/>
      <c r="V109"/>
      <c r="W109">
        <v>64.719440000000006</v>
      </c>
      <c r="X109">
        <v>-158.10306</v>
      </c>
      <c r="Y109" s="125" t="s">
        <v>1769</v>
      </c>
    </row>
    <row r="110" spans="1:25" x14ac:dyDescent="0.3">
      <c r="A110" s="125">
        <v>331540</v>
      </c>
      <c r="B110" s="125" t="s">
        <v>688</v>
      </c>
      <c r="C110" s="125" t="s">
        <v>2486</v>
      </c>
      <c r="D110">
        <v>169</v>
      </c>
      <c r="E110" s="125">
        <v>6557</v>
      </c>
      <c r="F110" s="125">
        <v>331540</v>
      </c>
      <c r="G110" t="s">
        <v>134</v>
      </c>
      <c r="H110" t="s">
        <v>1438</v>
      </c>
      <c r="I110" s="125">
        <v>221</v>
      </c>
      <c r="J110" t="s">
        <v>102</v>
      </c>
      <c r="K110" t="s">
        <v>1501</v>
      </c>
      <c r="L110" t="s">
        <v>689</v>
      </c>
      <c r="M110" t="b">
        <v>0</v>
      </c>
      <c r="N110" t="b">
        <v>1</v>
      </c>
      <c r="O110" s="125" t="s">
        <v>1770</v>
      </c>
      <c r="P110">
        <v>0.70599999999999996</v>
      </c>
      <c r="Q110" s="125">
        <v>1</v>
      </c>
      <c r="R110" s="125" t="s">
        <v>1768</v>
      </c>
      <c r="S110" s="125">
        <v>1</v>
      </c>
      <c r="T110" s="125">
        <v>7.2</v>
      </c>
      <c r="U110"/>
      <c r="V110"/>
      <c r="W110">
        <v>57.202779999999997</v>
      </c>
      <c r="X110">
        <v>-153.30389</v>
      </c>
      <c r="Y110" s="125" t="s">
        <v>1769</v>
      </c>
    </row>
    <row r="111" spans="1:25" x14ac:dyDescent="0.3">
      <c r="A111" s="125">
        <v>331560</v>
      </c>
      <c r="B111" s="125" t="s">
        <v>1386</v>
      </c>
      <c r="C111" s="125" t="s">
        <v>2487</v>
      </c>
      <c r="D111">
        <v>169</v>
      </c>
      <c r="F111" s="125">
        <v>331560</v>
      </c>
      <c r="G111" t="s">
        <v>396</v>
      </c>
      <c r="H111" t="s">
        <v>1438</v>
      </c>
      <c r="I111" s="125">
        <v>221</v>
      </c>
      <c r="J111" t="s">
        <v>102</v>
      </c>
      <c r="K111" s="114" t="s">
        <v>1468</v>
      </c>
      <c r="L111" t="s">
        <v>645</v>
      </c>
      <c r="M111" t="b">
        <v>0</v>
      </c>
      <c r="N111" t="b">
        <v>1</v>
      </c>
      <c r="O111" s="125" t="b">
        <v>0</v>
      </c>
      <c r="Q111" s="125">
        <v>1</v>
      </c>
      <c r="R111" s="125" t="s">
        <v>1768</v>
      </c>
      <c r="S111" s="125">
        <v>1</v>
      </c>
      <c r="T111" s="125">
        <v>7.2</v>
      </c>
      <c r="U111"/>
      <c r="V111"/>
      <c r="W111" t="s">
        <v>472</v>
      </c>
    </row>
    <row r="112" spans="1:25" x14ac:dyDescent="0.3">
      <c r="A112" s="125">
        <v>331580</v>
      </c>
      <c r="B112" s="125" t="s">
        <v>690</v>
      </c>
      <c r="C112" s="125" t="s">
        <v>2488</v>
      </c>
      <c r="D112">
        <v>169</v>
      </c>
      <c r="E112" s="125">
        <v>7049</v>
      </c>
      <c r="F112" s="125">
        <v>331580</v>
      </c>
      <c r="G112" t="s">
        <v>137</v>
      </c>
      <c r="H112" s="114" t="s">
        <v>1438</v>
      </c>
      <c r="I112" s="146">
        <v>221</v>
      </c>
      <c r="J112" s="114" t="s">
        <v>102</v>
      </c>
      <c r="K112" s="114" t="s">
        <v>1533</v>
      </c>
      <c r="L112" s="114" t="s">
        <v>691</v>
      </c>
      <c r="M112" t="b">
        <v>0</v>
      </c>
      <c r="N112" s="114" t="b">
        <v>1</v>
      </c>
      <c r="O112" s="146" t="s">
        <v>1773</v>
      </c>
      <c r="P112" s="114">
        <v>0.84199999999999997</v>
      </c>
      <c r="Q112" s="146">
        <v>1</v>
      </c>
      <c r="R112" s="146" t="s">
        <v>1768</v>
      </c>
      <c r="S112" s="146">
        <v>1</v>
      </c>
      <c r="T112" s="146">
        <v>7.2</v>
      </c>
      <c r="U112" s="114"/>
      <c r="V112" s="114"/>
      <c r="W112" s="114">
        <v>61.784999999999997</v>
      </c>
      <c r="X112" s="114">
        <v>-161.32028</v>
      </c>
      <c r="Y112" s="146"/>
    </row>
    <row r="113" spans="1:25" x14ac:dyDescent="0.3">
      <c r="A113" s="125">
        <v>331620</v>
      </c>
      <c r="B113" s="125" t="s">
        <v>692</v>
      </c>
      <c r="C113" s="125" t="s">
        <v>2489</v>
      </c>
      <c r="D113">
        <v>169</v>
      </c>
      <c r="E113" s="125">
        <v>6343</v>
      </c>
      <c r="F113" s="125">
        <v>331620</v>
      </c>
      <c r="G113" t="s">
        <v>143</v>
      </c>
      <c r="H113" t="s">
        <v>1438</v>
      </c>
      <c r="I113" s="125">
        <v>221</v>
      </c>
      <c r="J113" t="s">
        <v>102</v>
      </c>
      <c r="K113" t="s">
        <v>1545</v>
      </c>
      <c r="L113" t="s">
        <v>693</v>
      </c>
      <c r="M113" t="b">
        <v>0</v>
      </c>
      <c r="N113" t="b">
        <v>1</v>
      </c>
      <c r="O113" s="146" t="b">
        <v>0</v>
      </c>
      <c r="P113">
        <v>0.41000000000000003</v>
      </c>
      <c r="Q113" s="125">
        <v>1</v>
      </c>
      <c r="R113" s="125" t="s">
        <v>1768</v>
      </c>
      <c r="S113" s="125">
        <v>1</v>
      </c>
      <c r="T113" s="125">
        <v>7.2</v>
      </c>
      <c r="U113"/>
      <c r="V113"/>
      <c r="W113">
        <v>62.682220000000001</v>
      </c>
      <c r="X113">
        <v>-159.56193999999999</v>
      </c>
      <c r="Y113" s="125" t="s">
        <v>1769</v>
      </c>
    </row>
    <row r="114" spans="1:25" x14ac:dyDescent="0.3">
      <c r="A114" s="125">
        <v>331630</v>
      </c>
      <c r="B114" s="125" t="s">
        <v>694</v>
      </c>
      <c r="C114" s="125" t="s">
        <v>2490</v>
      </c>
      <c r="D114">
        <v>169</v>
      </c>
      <c r="E114" s="125">
        <v>6344</v>
      </c>
      <c r="F114" s="125">
        <v>331630</v>
      </c>
      <c r="G114" t="s">
        <v>144</v>
      </c>
      <c r="H114" t="s">
        <v>1438</v>
      </c>
      <c r="I114" s="125">
        <v>221</v>
      </c>
      <c r="J114" t="s">
        <v>102</v>
      </c>
      <c r="K114" t="s">
        <v>1546</v>
      </c>
      <c r="L114" t="s">
        <v>695</v>
      </c>
      <c r="M114" t="b">
        <v>0</v>
      </c>
      <c r="N114" t="b">
        <v>1</v>
      </c>
      <c r="O114" s="125" t="s">
        <v>1773</v>
      </c>
      <c r="P114">
        <v>0.8</v>
      </c>
      <c r="Q114" s="125">
        <v>1</v>
      </c>
      <c r="R114" s="125" t="s">
        <v>1768</v>
      </c>
      <c r="S114" s="125">
        <v>1</v>
      </c>
      <c r="T114" s="125">
        <v>7.2</v>
      </c>
      <c r="U114"/>
      <c r="V114"/>
      <c r="W114">
        <v>64.333889999999997</v>
      </c>
      <c r="X114">
        <v>-161.15388999999999</v>
      </c>
      <c r="Y114" s="125" t="s">
        <v>1769</v>
      </c>
    </row>
    <row r="115" spans="1:25" x14ac:dyDescent="0.3">
      <c r="A115" s="125">
        <v>331685</v>
      </c>
      <c r="B115" s="125" t="s">
        <v>696</v>
      </c>
      <c r="C115" s="125" t="s">
        <v>2491</v>
      </c>
      <c r="D115">
        <v>169</v>
      </c>
      <c r="F115" s="125">
        <v>331685</v>
      </c>
      <c r="G115" t="s">
        <v>148</v>
      </c>
      <c r="H115" t="s">
        <v>1438</v>
      </c>
      <c r="I115" s="125">
        <v>221</v>
      </c>
      <c r="J115" t="s">
        <v>102</v>
      </c>
      <c r="K115" t="s">
        <v>1563</v>
      </c>
      <c r="L115" t="s">
        <v>697</v>
      </c>
      <c r="M115" t="b">
        <v>0</v>
      </c>
      <c r="N115" t="b">
        <v>1</v>
      </c>
      <c r="O115" s="146" t="s">
        <v>1770</v>
      </c>
      <c r="P115">
        <v>0.75</v>
      </c>
      <c r="Q115" s="125">
        <v>1</v>
      </c>
      <c r="R115" s="125" t="s">
        <v>1768</v>
      </c>
      <c r="S115" s="125">
        <v>1</v>
      </c>
      <c r="T115" s="125">
        <v>7.2</v>
      </c>
      <c r="U115"/>
      <c r="V115"/>
      <c r="W115">
        <v>65.26361</v>
      </c>
      <c r="X115">
        <v>-166.36082999999999</v>
      </c>
      <c r="Y115" s="125" t="s">
        <v>1769</v>
      </c>
    </row>
    <row r="116" spans="1:25" x14ac:dyDescent="0.3">
      <c r="A116" s="125">
        <v>332620</v>
      </c>
      <c r="B116" s="125" t="s">
        <v>696</v>
      </c>
      <c r="C116" s="125" t="s">
        <v>2491</v>
      </c>
      <c r="D116">
        <v>169</v>
      </c>
      <c r="F116" s="125">
        <v>332620</v>
      </c>
      <c r="G116" t="s">
        <v>148</v>
      </c>
      <c r="H116" t="s">
        <v>1438</v>
      </c>
      <c r="I116" s="125">
        <v>221</v>
      </c>
      <c r="J116" t="s">
        <v>102</v>
      </c>
      <c r="K116" t="s">
        <v>1563</v>
      </c>
      <c r="L116" t="s">
        <v>697</v>
      </c>
      <c r="M116" t="b">
        <v>0</v>
      </c>
      <c r="N116" t="b">
        <v>1</v>
      </c>
      <c r="O116" s="146" t="s">
        <v>1770</v>
      </c>
      <c r="P116">
        <v>0.75</v>
      </c>
      <c r="Q116" s="125">
        <v>1</v>
      </c>
      <c r="R116" s="125" t="s">
        <v>1768</v>
      </c>
      <c r="S116" s="125">
        <v>1</v>
      </c>
      <c r="T116" s="125">
        <v>7.2</v>
      </c>
      <c r="U116"/>
      <c r="V116"/>
      <c r="W116">
        <v>65.26361</v>
      </c>
      <c r="X116">
        <v>-166.36082999999999</v>
      </c>
      <c r="Y116" s="125" t="s">
        <v>1769</v>
      </c>
    </row>
    <row r="117" spans="1:25" x14ac:dyDescent="0.3">
      <c r="A117" s="125">
        <v>331710</v>
      </c>
      <c r="B117" s="125" t="s">
        <v>1302</v>
      </c>
      <c r="C117" s="125" t="s">
        <v>2492</v>
      </c>
      <c r="D117">
        <v>169</v>
      </c>
      <c r="E117" s="125">
        <v>6350</v>
      </c>
      <c r="F117" s="125">
        <v>331710</v>
      </c>
      <c r="G117" t="s">
        <v>151</v>
      </c>
      <c r="H117" t="s">
        <v>1438</v>
      </c>
      <c r="I117" s="125">
        <v>221</v>
      </c>
      <c r="J117" t="s">
        <v>102</v>
      </c>
      <c r="K117" t="s">
        <v>1483</v>
      </c>
      <c r="L117" t="s">
        <v>663</v>
      </c>
      <c r="M117" t="b">
        <v>0</v>
      </c>
      <c r="N117" t="b">
        <v>1</v>
      </c>
      <c r="O117" s="125" t="s">
        <v>1770</v>
      </c>
      <c r="P117">
        <v>0.34400000000000003</v>
      </c>
      <c r="Q117" s="125">
        <v>1</v>
      </c>
      <c r="R117" s="125" t="s">
        <v>1768</v>
      </c>
      <c r="S117" s="125">
        <v>1</v>
      </c>
      <c r="T117" s="125">
        <v>7.2</v>
      </c>
      <c r="U117"/>
      <c r="V117"/>
      <c r="W117">
        <v>60.585129999999999</v>
      </c>
      <c r="X117">
        <v>-165.25549000000001</v>
      </c>
    </row>
    <row r="118" spans="1:25" x14ac:dyDescent="0.3">
      <c r="A118" s="125">
        <v>331730</v>
      </c>
      <c r="B118" s="125" t="s">
        <v>698</v>
      </c>
      <c r="C118" s="125" t="s">
        <v>2493</v>
      </c>
      <c r="D118">
        <v>169</v>
      </c>
      <c r="E118" s="125">
        <v>6351</v>
      </c>
      <c r="F118" s="125">
        <v>331730</v>
      </c>
      <c r="G118" t="s">
        <v>152</v>
      </c>
      <c r="H118" t="s">
        <v>1438</v>
      </c>
      <c r="I118" s="125">
        <v>221</v>
      </c>
      <c r="J118" t="s">
        <v>102</v>
      </c>
      <c r="K118" t="s">
        <v>1585</v>
      </c>
      <c r="L118" t="s">
        <v>699</v>
      </c>
      <c r="M118" t="b">
        <v>0</v>
      </c>
      <c r="N118" t="b">
        <v>1</v>
      </c>
      <c r="O118" s="146" t="s">
        <v>1770</v>
      </c>
      <c r="P118">
        <v>0.57200000000000006</v>
      </c>
      <c r="Q118" s="125">
        <v>1</v>
      </c>
      <c r="R118" s="125" t="s">
        <v>1768</v>
      </c>
      <c r="S118" s="125">
        <v>1</v>
      </c>
      <c r="T118" s="125">
        <v>7.2</v>
      </c>
      <c r="U118"/>
      <c r="V118"/>
      <c r="W118">
        <v>65.609170000000006</v>
      </c>
      <c r="X118">
        <v>-168.08750000000001</v>
      </c>
      <c r="Y118" s="125" t="s">
        <v>1769</v>
      </c>
    </row>
    <row r="119" spans="1:25" x14ac:dyDescent="0.3">
      <c r="A119" s="125">
        <v>331430</v>
      </c>
      <c r="B119" s="125" t="s">
        <v>1387</v>
      </c>
      <c r="C119" s="125" t="s">
        <v>2494</v>
      </c>
      <c r="D119">
        <v>169</v>
      </c>
      <c r="E119" s="125">
        <v>6321</v>
      </c>
      <c r="F119" s="125">
        <v>331430</v>
      </c>
      <c r="G119" s="190" t="s">
        <v>395</v>
      </c>
      <c r="H119" t="s">
        <v>1438</v>
      </c>
      <c r="I119" s="146">
        <v>221</v>
      </c>
      <c r="J119" s="114" t="s">
        <v>102</v>
      </c>
      <c r="K119" s="114" t="s">
        <v>1454</v>
      </c>
      <c r="L119" t="s">
        <v>665</v>
      </c>
      <c r="M119" t="b">
        <v>0</v>
      </c>
      <c r="N119" t="b">
        <v>1</v>
      </c>
      <c r="O119" s="146" t="b">
        <v>0</v>
      </c>
      <c r="P119" s="114"/>
      <c r="Q119" s="146"/>
      <c r="R119" s="146"/>
      <c r="S119" s="146"/>
      <c r="T119" s="146"/>
      <c r="U119" s="114"/>
      <c r="V119" s="114"/>
      <c r="W119" s="114" t="s">
        <v>472</v>
      </c>
      <c r="X119" s="114"/>
      <c r="Y119" s="146"/>
    </row>
    <row r="120" spans="1:25" x14ac:dyDescent="0.3">
      <c r="A120" s="125">
        <v>331740</v>
      </c>
      <c r="B120" s="125" t="s">
        <v>700</v>
      </c>
      <c r="C120" s="125" t="s">
        <v>700</v>
      </c>
      <c r="D120">
        <v>683</v>
      </c>
      <c r="F120" s="125">
        <v>331740</v>
      </c>
      <c r="G120" t="s">
        <v>154</v>
      </c>
      <c r="H120" t="s">
        <v>1724</v>
      </c>
      <c r="J120" t="s">
        <v>153</v>
      </c>
      <c r="K120" t="s">
        <v>1725</v>
      </c>
      <c r="L120" t="s">
        <v>701</v>
      </c>
      <c r="M120" t="b">
        <v>0</v>
      </c>
      <c r="N120" t="b">
        <v>1</v>
      </c>
      <c r="O120" s="125" t="s">
        <v>1770</v>
      </c>
      <c r="P120">
        <v>0.12</v>
      </c>
      <c r="Q120" s="125">
        <v>1</v>
      </c>
      <c r="R120" s="125" t="s">
        <v>1768</v>
      </c>
      <c r="S120" s="125">
        <v>1</v>
      </c>
      <c r="U120"/>
      <c r="V120"/>
      <c r="W120">
        <v>57.570210000000003</v>
      </c>
      <c r="X120">
        <v>-154.45433</v>
      </c>
      <c r="Y120" s="125" t="s">
        <v>1769</v>
      </c>
    </row>
    <row r="121" spans="1:25" x14ac:dyDescent="0.3">
      <c r="B121" s="125" t="s">
        <v>702</v>
      </c>
      <c r="C121" s="125" t="s">
        <v>702</v>
      </c>
      <c r="D121">
        <v>121</v>
      </c>
      <c r="E121" s="125">
        <v>75</v>
      </c>
      <c r="G121" t="s">
        <v>155</v>
      </c>
      <c r="H121" t="s">
        <v>1608</v>
      </c>
      <c r="I121" s="125">
        <v>599</v>
      </c>
      <c r="J121" t="s">
        <v>1771</v>
      </c>
      <c r="K121" t="s">
        <v>1607</v>
      </c>
      <c r="L121" t="s">
        <v>561</v>
      </c>
      <c r="M121" t="b">
        <v>1</v>
      </c>
      <c r="N121" t="b">
        <v>0</v>
      </c>
      <c r="O121" t="b">
        <v>0</v>
      </c>
      <c r="P121">
        <v>77.900000000000006</v>
      </c>
      <c r="Q121" s="125">
        <v>1</v>
      </c>
      <c r="R121" s="125" t="s">
        <v>1768</v>
      </c>
      <c r="S121" s="125">
        <v>1</v>
      </c>
      <c r="T121" s="125">
        <v>115</v>
      </c>
      <c r="U121" t="s">
        <v>1442</v>
      </c>
      <c r="V121"/>
      <c r="W121">
        <v>61.222099999999998</v>
      </c>
      <c r="X121">
        <v>-149.86609999999999</v>
      </c>
      <c r="Y121" s="125" t="s">
        <v>1769</v>
      </c>
    </row>
    <row r="122" spans="1:25" x14ac:dyDescent="0.3">
      <c r="B122" s="125" t="s">
        <v>703</v>
      </c>
      <c r="C122" s="125" t="s">
        <v>703</v>
      </c>
      <c r="D122">
        <v>121</v>
      </c>
      <c r="E122" s="125">
        <v>77</v>
      </c>
      <c r="G122" t="s">
        <v>704</v>
      </c>
      <c r="H122" t="s">
        <v>1608</v>
      </c>
      <c r="I122" s="125">
        <v>599</v>
      </c>
      <c r="J122" t="s">
        <v>1771</v>
      </c>
      <c r="K122" t="s">
        <v>1607</v>
      </c>
      <c r="L122" t="s">
        <v>561</v>
      </c>
      <c r="M122" t="b">
        <v>1</v>
      </c>
      <c r="N122" t="b">
        <v>0</v>
      </c>
      <c r="O122" t="b">
        <v>0</v>
      </c>
      <c r="P122">
        <v>44.4</v>
      </c>
      <c r="Q122" s="125">
        <v>1</v>
      </c>
      <c r="R122" s="125" t="s">
        <v>1768</v>
      </c>
      <c r="S122" s="125">
        <v>1</v>
      </c>
      <c r="T122" s="125">
        <v>115</v>
      </c>
      <c r="U122" t="s">
        <v>1442</v>
      </c>
      <c r="V122"/>
      <c r="W122">
        <v>61.475211000000002</v>
      </c>
      <c r="X122">
        <v>-149.15009000000001</v>
      </c>
      <c r="Y122" s="125" t="s">
        <v>1769</v>
      </c>
    </row>
    <row r="123" spans="1:25" x14ac:dyDescent="0.3">
      <c r="B123" s="125" t="s">
        <v>705</v>
      </c>
      <c r="C123" s="125" t="s">
        <v>705</v>
      </c>
      <c r="D123">
        <v>121</v>
      </c>
      <c r="E123" s="125">
        <v>6559</v>
      </c>
      <c r="G123" t="s">
        <v>157</v>
      </c>
      <c r="H123" t="s">
        <v>1608</v>
      </c>
      <c r="I123" s="125">
        <v>599</v>
      </c>
      <c r="J123" t="s">
        <v>1771</v>
      </c>
      <c r="K123" t="s">
        <v>1607</v>
      </c>
      <c r="L123" t="s">
        <v>561</v>
      </c>
      <c r="M123" t="b">
        <v>1</v>
      </c>
      <c r="N123" t="b">
        <v>0</v>
      </c>
      <c r="O123" t="b">
        <v>0</v>
      </c>
      <c r="P123">
        <v>346.9</v>
      </c>
      <c r="Q123" s="125">
        <v>1</v>
      </c>
      <c r="R123" s="125" t="s">
        <v>1768</v>
      </c>
      <c r="S123" s="125">
        <v>1</v>
      </c>
      <c r="T123" s="125">
        <v>115</v>
      </c>
      <c r="U123" t="s">
        <v>1442</v>
      </c>
      <c r="V123"/>
      <c r="W123">
        <v>61.229712999999997</v>
      </c>
      <c r="X123">
        <v>-149.71674400000001</v>
      </c>
      <c r="Y123" s="125" t="s">
        <v>1769</v>
      </c>
    </row>
    <row r="124" spans="1:25" x14ac:dyDescent="0.3">
      <c r="B124" s="125" t="s">
        <v>1344</v>
      </c>
      <c r="C124" s="125" t="s">
        <v>1344</v>
      </c>
      <c r="D124">
        <v>121</v>
      </c>
      <c r="G124" s="190" t="s">
        <v>1772</v>
      </c>
      <c r="H124" t="s">
        <v>1608</v>
      </c>
      <c r="I124" s="125">
        <v>599</v>
      </c>
      <c r="J124" t="s">
        <v>1771</v>
      </c>
      <c r="K124" t="s">
        <v>1607</v>
      </c>
      <c r="L124" t="s">
        <v>561</v>
      </c>
      <c r="M124" t="b">
        <v>0</v>
      </c>
      <c r="N124" t="b">
        <v>0</v>
      </c>
      <c r="O124" s="125" t="b">
        <v>0</v>
      </c>
      <c r="Q124" s="125">
        <v>1</v>
      </c>
      <c r="R124" s="125" t="s">
        <v>1768</v>
      </c>
      <c r="S124" s="125">
        <v>1</v>
      </c>
      <c r="T124" s="125">
        <v>115</v>
      </c>
      <c r="U124"/>
      <c r="V124"/>
    </row>
    <row r="125" spans="1:25" x14ac:dyDescent="0.3">
      <c r="A125" s="125">
        <v>331760</v>
      </c>
      <c r="B125" s="125" t="s">
        <v>706</v>
      </c>
      <c r="C125" s="125" t="s">
        <v>706</v>
      </c>
      <c r="D125">
        <v>5</v>
      </c>
      <c r="E125" s="125">
        <v>7182</v>
      </c>
      <c r="F125" s="125">
        <v>331760</v>
      </c>
      <c r="G125" t="s">
        <v>159</v>
      </c>
      <c r="H125" t="s">
        <v>1623</v>
      </c>
      <c r="I125" s="125">
        <v>4959</v>
      </c>
      <c r="J125" t="s">
        <v>158</v>
      </c>
      <c r="K125" t="s">
        <v>1624</v>
      </c>
      <c r="L125" t="s">
        <v>707</v>
      </c>
      <c r="M125" t="b">
        <v>1</v>
      </c>
      <c r="N125" t="b">
        <v>1</v>
      </c>
      <c r="O125" t="b">
        <v>0</v>
      </c>
      <c r="P125">
        <v>1.7</v>
      </c>
      <c r="Q125" s="125">
        <v>1</v>
      </c>
      <c r="R125" s="125" t="s">
        <v>1768</v>
      </c>
      <c r="S125" s="125">
        <v>1</v>
      </c>
      <c r="T125" s="125">
        <v>2.4</v>
      </c>
      <c r="U125" t="s">
        <v>1442</v>
      </c>
      <c r="V125"/>
      <c r="W125">
        <v>61.580677999999999</v>
      </c>
      <c r="X125">
        <v>-159.53564299999999</v>
      </c>
      <c r="Y125" s="125" t="s">
        <v>1769</v>
      </c>
    </row>
    <row r="126" spans="1:25" x14ac:dyDescent="0.3">
      <c r="A126" s="125">
        <v>331770</v>
      </c>
      <c r="B126" s="125" t="s">
        <v>708</v>
      </c>
      <c r="C126" s="125" t="s">
        <v>708</v>
      </c>
      <c r="D126">
        <v>747</v>
      </c>
      <c r="F126" s="125">
        <v>331770</v>
      </c>
      <c r="G126" t="s">
        <v>161</v>
      </c>
      <c r="H126" t="s">
        <v>1629</v>
      </c>
      <c r="J126" t="s">
        <v>160</v>
      </c>
      <c r="K126" t="s">
        <v>1630</v>
      </c>
      <c r="L126" t="s">
        <v>709</v>
      </c>
      <c r="M126" t="b">
        <v>0</v>
      </c>
      <c r="N126" t="b">
        <v>1</v>
      </c>
      <c r="O126" s="125" t="s">
        <v>1773</v>
      </c>
      <c r="P126">
        <v>0.39500000000000002</v>
      </c>
      <c r="Q126" s="125">
        <v>1</v>
      </c>
      <c r="R126" s="125" t="s">
        <v>1768</v>
      </c>
      <c r="S126" s="125">
        <v>1</v>
      </c>
      <c r="T126" s="125">
        <v>7.2</v>
      </c>
      <c r="U126"/>
      <c r="V126"/>
      <c r="Y126" s="125" t="s">
        <v>1769</v>
      </c>
    </row>
    <row r="127" spans="1:25" x14ac:dyDescent="0.3">
      <c r="A127" s="125">
        <v>331750</v>
      </c>
      <c r="B127" s="125" t="s">
        <v>710</v>
      </c>
      <c r="C127" s="125" t="s">
        <v>710</v>
      </c>
      <c r="D127">
        <v>291</v>
      </c>
      <c r="F127" s="125">
        <v>331750</v>
      </c>
      <c r="G127" t="s">
        <v>163</v>
      </c>
      <c r="H127" t="s">
        <v>1631</v>
      </c>
      <c r="J127" t="s">
        <v>162</v>
      </c>
      <c r="K127" t="s">
        <v>1632</v>
      </c>
      <c r="L127" t="s">
        <v>711</v>
      </c>
      <c r="M127" t="b">
        <v>0</v>
      </c>
      <c r="N127" t="b">
        <v>1</v>
      </c>
      <c r="O127" s="125" t="b">
        <v>1</v>
      </c>
      <c r="P127">
        <v>0.25700000000000001</v>
      </c>
      <c r="Q127" s="125">
        <v>1</v>
      </c>
      <c r="R127" s="125" t="s">
        <v>1768</v>
      </c>
      <c r="S127" s="125">
        <v>1</v>
      </c>
      <c r="T127" s="125">
        <v>7.2</v>
      </c>
      <c r="U127"/>
      <c r="V127"/>
      <c r="W127">
        <v>52.196109999999997</v>
      </c>
      <c r="X127">
        <v>-174.20056</v>
      </c>
      <c r="Y127" s="125" t="s">
        <v>1769</v>
      </c>
    </row>
    <row r="128" spans="1:25" x14ac:dyDescent="0.3">
      <c r="A128" s="125">
        <v>331780</v>
      </c>
      <c r="B128" s="125" t="s">
        <v>712</v>
      </c>
      <c r="C128" s="125" t="s">
        <v>712</v>
      </c>
      <c r="D128">
        <v>337</v>
      </c>
      <c r="F128" s="125">
        <v>331780</v>
      </c>
      <c r="G128" t="s">
        <v>165</v>
      </c>
      <c r="H128" t="s">
        <v>1635</v>
      </c>
      <c r="J128" t="s">
        <v>164</v>
      </c>
      <c r="K128" t="s">
        <v>1636</v>
      </c>
      <c r="L128" t="s">
        <v>713</v>
      </c>
      <c r="M128" t="b">
        <v>0</v>
      </c>
      <c r="N128" t="b">
        <v>1</v>
      </c>
      <c r="O128" s="125" t="b">
        <v>1</v>
      </c>
      <c r="P128">
        <v>1.1040000000000001</v>
      </c>
      <c r="Q128" s="125">
        <v>1</v>
      </c>
      <c r="R128" s="125" t="s">
        <v>1768</v>
      </c>
      <c r="S128" s="125">
        <v>1</v>
      </c>
      <c r="T128" s="125">
        <v>7.2</v>
      </c>
      <c r="U128"/>
      <c r="V128"/>
      <c r="W128">
        <v>60.86694</v>
      </c>
      <c r="X128">
        <v>-162.27305999999999</v>
      </c>
      <c r="Y128" s="125" t="s">
        <v>1769</v>
      </c>
    </row>
    <row r="129" spans="1:25" x14ac:dyDescent="0.3">
      <c r="B129" s="125" t="s">
        <v>714</v>
      </c>
      <c r="C129" s="125" t="s">
        <v>714</v>
      </c>
      <c r="D129">
        <v>520</v>
      </c>
      <c r="E129" s="125">
        <v>79</v>
      </c>
      <c r="G129" t="s">
        <v>166</v>
      </c>
      <c r="H129" t="s">
        <v>1774</v>
      </c>
      <c r="I129" s="125">
        <v>986</v>
      </c>
      <c r="J129" t="s">
        <v>166</v>
      </c>
      <c r="K129" t="s">
        <v>1607</v>
      </c>
      <c r="L129" t="s">
        <v>561</v>
      </c>
      <c r="M129" t="b">
        <v>1</v>
      </c>
      <c r="N129" t="b">
        <v>0</v>
      </c>
      <c r="O129" t="b">
        <v>1</v>
      </c>
      <c r="P129">
        <v>27.5</v>
      </c>
      <c r="Q129" s="125">
        <v>2</v>
      </c>
      <c r="R129" s="125" t="s">
        <v>1775</v>
      </c>
      <c r="S129" s="125">
        <v>3</v>
      </c>
      <c r="T129" s="125">
        <v>12.5</v>
      </c>
      <c r="U129" t="s">
        <v>1442</v>
      </c>
      <c r="V129"/>
      <c r="W129">
        <v>64.847742999999994</v>
      </c>
      <c r="X129">
        <v>-147.735063</v>
      </c>
      <c r="Y129" s="125" t="s">
        <v>1769</v>
      </c>
    </row>
    <row r="130" spans="1:25" x14ac:dyDescent="0.3">
      <c r="B130" s="125" t="s">
        <v>716</v>
      </c>
      <c r="C130" s="125" t="s">
        <v>716</v>
      </c>
      <c r="D130">
        <v>214</v>
      </c>
      <c r="E130" s="125">
        <v>7173</v>
      </c>
      <c r="G130" t="s">
        <v>169</v>
      </c>
      <c r="H130" t="s">
        <v>1596</v>
      </c>
      <c r="I130" s="125">
        <v>1276</v>
      </c>
      <c r="J130" t="s">
        <v>168</v>
      </c>
      <c r="K130" t="s">
        <v>1597</v>
      </c>
      <c r="L130" t="s">
        <v>718</v>
      </c>
      <c r="M130" t="b">
        <v>1</v>
      </c>
      <c r="N130" t="b">
        <v>0</v>
      </c>
      <c r="O130" t="b">
        <v>0</v>
      </c>
      <c r="P130">
        <v>20.3</v>
      </c>
      <c r="Q130" s="125">
        <v>1</v>
      </c>
      <c r="R130" s="125" t="s">
        <v>1768</v>
      </c>
      <c r="S130" s="125">
        <v>1</v>
      </c>
      <c r="T130" s="125">
        <v>4.16</v>
      </c>
      <c r="U130" t="s">
        <v>1442</v>
      </c>
      <c r="V130"/>
      <c r="W130">
        <v>71.292000000000002</v>
      </c>
      <c r="X130">
        <v>-156.77860000000001</v>
      </c>
      <c r="Y130" s="125" t="s">
        <v>1769</v>
      </c>
    </row>
    <row r="131" spans="1:25" x14ac:dyDescent="0.3">
      <c r="A131" s="125">
        <v>331790</v>
      </c>
      <c r="B131" s="125" t="s">
        <v>719</v>
      </c>
      <c r="C131" s="125" t="s">
        <v>719</v>
      </c>
      <c r="D131">
        <v>420</v>
      </c>
      <c r="F131" s="125">
        <v>331790</v>
      </c>
      <c r="G131" t="s">
        <v>171</v>
      </c>
      <c r="H131" t="s">
        <v>1638</v>
      </c>
      <c r="J131" t="s">
        <v>170</v>
      </c>
      <c r="K131" t="s">
        <v>1639</v>
      </c>
      <c r="L131" t="s">
        <v>720</v>
      </c>
      <c r="M131" t="b">
        <v>0</v>
      </c>
      <c r="N131" t="b">
        <v>1</v>
      </c>
      <c r="O131" s="146" t="s">
        <v>1773</v>
      </c>
      <c r="P131">
        <v>0.49199999999999999</v>
      </c>
      <c r="Q131" s="125">
        <v>1</v>
      </c>
      <c r="R131" s="125" t="s">
        <v>1768</v>
      </c>
      <c r="S131" s="125">
        <v>1</v>
      </c>
      <c r="T131" s="125">
        <v>7.2</v>
      </c>
      <c r="U131"/>
      <c r="V131"/>
      <c r="W131">
        <v>66.359440000000006</v>
      </c>
      <c r="X131">
        <v>-147.39639</v>
      </c>
      <c r="Y131" s="125" t="s">
        <v>1769</v>
      </c>
    </row>
    <row r="132" spans="1:25" x14ac:dyDescent="0.3">
      <c r="A132" s="125">
        <v>331810</v>
      </c>
      <c r="B132" s="125" t="s">
        <v>721</v>
      </c>
      <c r="C132" s="125" t="s">
        <v>721</v>
      </c>
      <c r="D132">
        <v>767</v>
      </c>
      <c r="F132" s="125">
        <v>331810</v>
      </c>
      <c r="G132" t="s">
        <v>173</v>
      </c>
      <c r="H132" t="s">
        <v>1643</v>
      </c>
      <c r="J132" t="s">
        <v>722</v>
      </c>
      <c r="K132" t="s">
        <v>1644</v>
      </c>
      <c r="L132" t="s">
        <v>723</v>
      </c>
      <c r="M132" t="b">
        <v>0</v>
      </c>
      <c r="N132" t="b">
        <v>1</v>
      </c>
      <c r="O132" s="125" t="s">
        <v>1770</v>
      </c>
      <c r="P132">
        <v>2.8000000000000001E-2</v>
      </c>
      <c r="Q132" s="125">
        <v>1</v>
      </c>
      <c r="R132" s="125" t="s">
        <v>1768</v>
      </c>
      <c r="S132" s="125">
        <v>1</v>
      </c>
      <c r="T132" s="125">
        <v>7.2</v>
      </c>
      <c r="U132"/>
      <c r="V132"/>
      <c r="W132">
        <v>66.256190000000004</v>
      </c>
      <c r="X132">
        <v>-145.84967</v>
      </c>
      <c r="Y132" s="125" t="s">
        <v>1769</v>
      </c>
    </row>
    <row r="133" spans="1:25" x14ac:dyDescent="0.3">
      <c r="A133" s="125">
        <v>331820</v>
      </c>
      <c r="B133" s="125" t="s">
        <v>724</v>
      </c>
      <c r="C133" s="125" t="s">
        <v>724</v>
      </c>
      <c r="D133">
        <v>432</v>
      </c>
      <c r="F133" s="125">
        <v>331820</v>
      </c>
      <c r="G133" t="s">
        <v>175</v>
      </c>
      <c r="H133" t="s">
        <v>1646</v>
      </c>
      <c r="J133" t="s">
        <v>174</v>
      </c>
      <c r="K133" t="s">
        <v>1647</v>
      </c>
      <c r="L133" t="s">
        <v>725</v>
      </c>
      <c r="M133" t="b">
        <v>0</v>
      </c>
      <c r="N133" t="b">
        <v>1</v>
      </c>
      <c r="O133" s="125" t="s">
        <v>1773</v>
      </c>
      <c r="P133">
        <v>1.127</v>
      </c>
      <c r="Q133" s="125">
        <v>1</v>
      </c>
      <c r="R133" s="125" t="s">
        <v>1768</v>
      </c>
      <c r="S133" s="125">
        <v>1</v>
      </c>
      <c r="T133" s="125">
        <v>7.2</v>
      </c>
      <c r="U133"/>
      <c r="V133"/>
      <c r="W133">
        <v>65.97972</v>
      </c>
      <c r="X133">
        <v>-161.12306000000001</v>
      </c>
      <c r="Y133" s="125" t="s">
        <v>1769</v>
      </c>
    </row>
    <row r="134" spans="1:25" x14ac:dyDescent="0.3">
      <c r="A134" s="125">
        <v>331840</v>
      </c>
      <c r="B134" s="125" t="s">
        <v>726</v>
      </c>
      <c r="C134" s="125" t="s">
        <v>726</v>
      </c>
      <c r="D134">
        <v>682</v>
      </c>
      <c r="F134" s="125">
        <v>331840</v>
      </c>
      <c r="G134" t="s">
        <v>177</v>
      </c>
      <c r="H134" t="s">
        <v>1652</v>
      </c>
      <c r="J134" t="s">
        <v>176</v>
      </c>
      <c r="K134" t="s">
        <v>1653</v>
      </c>
      <c r="L134" t="s">
        <v>727</v>
      </c>
      <c r="M134" t="b">
        <v>0</v>
      </c>
      <c r="N134" t="b">
        <v>1</v>
      </c>
      <c r="O134" s="125" t="s">
        <v>1773</v>
      </c>
      <c r="P134">
        <v>0.32700000000000001</v>
      </c>
      <c r="Q134" s="125">
        <v>1</v>
      </c>
      <c r="R134" s="125" t="s">
        <v>1768</v>
      </c>
      <c r="S134" s="125">
        <v>1</v>
      </c>
      <c r="T134" s="125">
        <v>7.2</v>
      </c>
      <c r="U134"/>
      <c r="V134"/>
      <c r="W134">
        <v>66.654439999999994</v>
      </c>
      <c r="X134">
        <v>-143.72221999999999</v>
      </c>
      <c r="Y134" s="125" t="s">
        <v>1769</v>
      </c>
    </row>
    <row r="135" spans="1:25" x14ac:dyDescent="0.3">
      <c r="A135" s="125">
        <v>331850</v>
      </c>
      <c r="B135" s="125" t="s">
        <v>728</v>
      </c>
      <c r="C135" s="125" t="s">
        <v>728</v>
      </c>
      <c r="D135">
        <v>686</v>
      </c>
      <c r="F135" s="125">
        <v>331850</v>
      </c>
      <c r="G135" t="s">
        <v>179</v>
      </c>
      <c r="H135" t="s">
        <v>1656</v>
      </c>
      <c r="J135" t="s">
        <v>178</v>
      </c>
      <c r="K135" t="s">
        <v>1657</v>
      </c>
      <c r="L135" t="s">
        <v>729</v>
      </c>
      <c r="M135" t="b">
        <v>0</v>
      </c>
      <c r="N135" t="b">
        <v>1</v>
      </c>
      <c r="O135" s="146" t="s">
        <v>1773</v>
      </c>
      <c r="P135">
        <v>0.19800000000000001</v>
      </c>
      <c r="Q135" s="125">
        <v>1</v>
      </c>
      <c r="R135" s="125" t="s">
        <v>1768</v>
      </c>
      <c r="S135" s="125">
        <v>1</v>
      </c>
      <c r="T135" s="125">
        <v>7.2</v>
      </c>
      <c r="U135"/>
      <c r="V135"/>
      <c r="W135">
        <v>60.065710000000003</v>
      </c>
      <c r="X135">
        <v>-148.01038</v>
      </c>
      <c r="Y135" s="125" t="s">
        <v>1769</v>
      </c>
    </row>
    <row r="136" spans="1:25" x14ac:dyDescent="0.3">
      <c r="A136" s="125">
        <v>331870</v>
      </c>
      <c r="B136" s="125" t="s">
        <v>730</v>
      </c>
      <c r="C136" s="125" t="s">
        <v>730</v>
      </c>
      <c r="D136">
        <v>658</v>
      </c>
      <c r="F136" s="125">
        <v>331870</v>
      </c>
      <c r="G136" t="s">
        <v>183</v>
      </c>
      <c r="H136" t="s">
        <v>1661</v>
      </c>
      <c r="J136" t="s">
        <v>182</v>
      </c>
      <c r="K136" t="s">
        <v>1662</v>
      </c>
      <c r="L136" t="s">
        <v>731</v>
      </c>
      <c r="M136" t="b">
        <v>0</v>
      </c>
      <c r="N136" t="b">
        <v>1</v>
      </c>
      <c r="O136" s="125" t="s">
        <v>1773</v>
      </c>
      <c r="P136">
        <v>0.46500000000000002</v>
      </c>
      <c r="Q136" s="125">
        <v>1</v>
      </c>
      <c r="R136" s="125" t="s">
        <v>1768</v>
      </c>
      <c r="S136" s="125">
        <v>1</v>
      </c>
      <c r="T136" s="125">
        <v>7.2</v>
      </c>
      <c r="U136"/>
      <c r="V136"/>
      <c r="W136">
        <v>56.309950000000001</v>
      </c>
      <c r="X136">
        <v>-158.53142</v>
      </c>
      <c r="Y136" s="125" t="s">
        <v>1769</v>
      </c>
    </row>
    <row r="137" spans="1:25" x14ac:dyDescent="0.3">
      <c r="A137" s="125">
        <v>331880</v>
      </c>
      <c r="B137" s="125" t="s">
        <v>732</v>
      </c>
      <c r="C137" s="125" t="s">
        <v>732</v>
      </c>
      <c r="D137">
        <v>437</v>
      </c>
      <c r="F137" s="125">
        <v>331880</v>
      </c>
      <c r="G137" t="s">
        <v>185</v>
      </c>
      <c r="H137" t="s">
        <v>1664</v>
      </c>
      <c r="J137" t="s">
        <v>184</v>
      </c>
      <c r="K137" t="s">
        <v>1665</v>
      </c>
      <c r="L137" t="s">
        <v>733</v>
      </c>
      <c r="M137" t="b">
        <v>0</v>
      </c>
      <c r="N137" t="b">
        <v>1</v>
      </c>
      <c r="O137" s="125" t="s">
        <v>1773</v>
      </c>
      <c r="P137">
        <v>0.44700000000000001</v>
      </c>
      <c r="Q137" s="125">
        <v>1</v>
      </c>
      <c r="R137" s="125" t="s">
        <v>1768</v>
      </c>
      <c r="S137" s="125">
        <v>1</v>
      </c>
      <c r="T137" s="125">
        <v>7.2</v>
      </c>
      <c r="U137"/>
      <c r="V137"/>
      <c r="Y137" s="125" t="s">
        <v>1769</v>
      </c>
    </row>
    <row r="138" spans="1:25" x14ac:dyDescent="0.3">
      <c r="A138" s="125">
        <v>331860</v>
      </c>
      <c r="B138" s="125" t="s">
        <v>734</v>
      </c>
      <c r="C138" s="125" t="s">
        <v>734</v>
      </c>
      <c r="D138">
        <v>297</v>
      </c>
      <c r="F138" s="125">
        <v>331860</v>
      </c>
      <c r="G138" t="s">
        <v>1263</v>
      </c>
      <c r="H138" t="s">
        <v>1659</v>
      </c>
      <c r="J138" t="s">
        <v>180</v>
      </c>
      <c r="K138" t="s">
        <v>1660</v>
      </c>
      <c r="L138" t="s">
        <v>735</v>
      </c>
      <c r="M138" t="b">
        <v>0</v>
      </c>
      <c r="N138" t="b">
        <v>1</v>
      </c>
      <c r="O138" s="125" t="s">
        <v>1773</v>
      </c>
      <c r="P138">
        <v>0.57699999999999996</v>
      </c>
      <c r="Q138" s="125">
        <v>1</v>
      </c>
      <c r="R138" s="125" t="s">
        <v>1768</v>
      </c>
      <c r="S138" s="125">
        <v>1</v>
      </c>
      <c r="T138" s="125">
        <v>7.2</v>
      </c>
      <c r="U138"/>
      <c r="V138"/>
      <c r="Y138" s="125" t="s">
        <v>1769</v>
      </c>
    </row>
    <row r="139" spans="1:25" x14ac:dyDescent="0.3">
      <c r="A139" s="125">
        <v>331890</v>
      </c>
      <c r="B139" s="125" t="s">
        <v>736</v>
      </c>
      <c r="C139" s="125" t="s">
        <v>736</v>
      </c>
      <c r="D139">
        <v>368</v>
      </c>
      <c r="F139" s="125">
        <v>331890</v>
      </c>
      <c r="G139" t="s">
        <v>187</v>
      </c>
      <c r="H139" t="s">
        <v>1666</v>
      </c>
      <c r="J139" t="s">
        <v>186</v>
      </c>
      <c r="K139" t="s">
        <v>1667</v>
      </c>
      <c r="L139" t="s">
        <v>737</v>
      </c>
      <c r="M139" t="b">
        <v>0</v>
      </c>
      <c r="N139" t="b">
        <v>1</v>
      </c>
      <c r="O139" s="125" t="s">
        <v>1773</v>
      </c>
      <c r="P139">
        <v>0.35100000000000003</v>
      </c>
      <c r="Q139" s="125">
        <v>1</v>
      </c>
      <c r="R139" s="125" t="s">
        <v>1768</v>
      </c>
      <c r="S139" s="125">
        <v>1</v>
      </c>
      <c r="T139" s="125">
        <v>7.2</v>
      </c>
      <c r="U139"/>
      <c r="V139"/>
      <c r="W139">
        <v>61.515830000000001</v>
      </c>
      <c r="X139">
        <v>-144.43693999999999</v>
      </c>
      <c r="Y139" s="125" t="s">
        <v>1769</v>
      </c>
    </row>
    <row r="140" spans="1:25" x14ac:dyDescent="0.3">
      <c r="B140" s="125" t="s">
        <v>738</v>
      </c>
      <c r="C140" s="125" t="s">
        <v>738</v>
      </c>
      <c r="D140">
        <v>8</v>
      </c>
      <c r="E140" s="125">
        <v>96</v>
      </c>
      <c r="G140" t="s">
        <v>189</v>
      </c>
      <c r="H140" t="s">
        <v>1642</v>
      </c>
      <c r="I140" s="125">
        <v>3522</v>
      </c>
      <c r="J140" t="s">
        <v>188</v>
      </c>
      <c r="K140" t="s">
        <v>1607</v>
      </c>
      <c r="L140" t="s">
        <v>561</v>
      </c>
      <c r="M140" t="b">
        <v>1</v>
      </c>
      <c r="N140" t="b">
        <v>0</v>
      </c>
      <c r="O140" t="b">
        <v>0</v>
      </c>
      <c r="P140">
        <v>312.39999999999998</v>
      </c>
      <c r="Q140" s="125">
        <v>1</v>
      </c>
      <c r="R140" s="125" t="s">
        <v>1768</v>
      </c>
      <c r="S140" s="125">
        <v>1</v>
      </c>
      <c r="T140" s="125">
        <v>138</v>
      </c>
      <c r="U140" t="s">
        <v>1442</v>
      </c>
      <c r="V140"/>
      <c r="W140">
        <v>61.186100000000003</v>
      </c>
      <c r="X140">
        <v>-151.03559999999999</v>
      </c>
    </row>
    <row r="141" spans="1:25" x14ac:dyDescent="0.3">
      <c r="B141" s="125" t="s">
        <v>739</v>
      </c>
      <c r="C141" s="125" t="s">
        <v>739</v>
      </c>
      <c r="D141">
        <v>8</v>
      </c>
      <c r="E141" s="125">
        <v>6291</v>
      </c>
      <c r="G141" t="s">
        <v>190</v>
      </c>
      <c r="H141" t="s">
        <v>1642</v>
      </c>
      <c r="I141" s="125">
        <v>3522</v>
      </c>
      <c r="J141" t="s">
        <v>188</v>
      </c>
      <c r="K141" t="s">
        <v>1607</v>
      </c>
      <c r="L141" t="s">
        <v>561</v>
      </c>
      <c r="M141" t="b">
        <v>1</v>
      </c>
      <c r="N141" t="b">
        <v>0</v>
      </c>
      <c r="O141" t="b">
        <v>0</v>
      </c>
      <c r="P141">
        <v>19.399999999999999</v>
      </c>
      <c r="Q141" s="125">
        <v>1</v>
      </c>
      <c r="R141" s="125" t="s">
        <v>1768</v>
      </c>
      <c r="S141" s="125">
        <v>1</v>
      </c>
      <c r="T141" s="125">
        <v>69</v>
      </c>
      <c r="U141" t="s">
        <v>1442</v>
      </c>
      <c r="V141"/>
      <c r="W141">
        <v>60.392330999999999</v>
      </c>
      <c r="X141">
        <v>-149.665603</v>
      </c>
      <c r="Y141" s="125" t="s">
        <v>1769</v>
      </c>
    </row>
    <row r="142" spans="1:25" x14ac:dyDescent="0.3">
      <c r="B142" s="125" t="s">
        <v>740</v>
      </c>
      <c r="C142" s="125" t="s">
        <v>740</v>
      </c>
      <c r="D142">
        <v>8</v>
      </c>
      <c r="E142" s="125">
        <v>6293</v>
      </c>
      <c r="G142" t="s">
        <v>191</v>
      </c>
      <c r="H142" t="s">
        <v>1642</v>
      </c>
      <c r="I142" s="125">
        <v>3522</v>
      </c>
      <c r="J142" t="s">
        <v>188</v>
      </c>
      <c r="K142" t="s">
        <v>1607</v>
      </c>
      <c r="L142" t="s">
        <v>561</v>
      </c>
      <c r="M142" t="b">
        <v>1</v>
      </c>
      <c r="N142" t="b">
        <v>0</v>
      </c>
      <c r="O142" t="b">
        <v>0</v>
      </c>
      <c r="P142">
        <v>30</v>
      </c>
      <c r="Q142" s="125">
        <v>1</v>
      </c>
      <c r="R142" s="125" t="s">
        <v>1768</v>
      </c>
      <c r="S142" s="125">
        <v>1</v>
      </c>
      <c r="T142" s="125">
        <v>138</v>
      </c>
      <c r="U142" t="s">
        <v>1442</v>
      </c>
      <c r="V142"/>
      <c r="W142">
        <v>61.168971999999997</v>
      </c>
      <c r="X142">
        <v>-149.91103799999999</v>
      </c>
      <c r="Y142" s="125" t="s">
        <v>1769</v>
      </c>
    </row>
    <row r="143" spans="1:25" x14ac:dyDescent="0.3">
      <c r="B143" s="125" t="s">
        <v>741</v>
      </c>
      <c r="C143" s="125" t="s">
        <v>741</v>
      </c>
      <c r="D143">
        <v>8</v>
      </c>
      <c r="E143" s="125">
        <v>57036</v>
      </c>
      <c r="G143" t="s">
        <v>504</v>
      </c>
      <c r="H143" t="s">
        <v>1642</v>
      </c>
      <c r="I143" s="125">
        <v>3522</v>
      </c>
      <c r="J143" t="s">
        <v>188</v>
      </c>
      <c r="K143" t="s">
        <v>1607</v>
      </c>
      <c r="L143" t="s">
        <v>561</v>
      </c>
      <c r="M143" t="b">
        <v>1</v>
      </c>
      <c r="N143" t="b">
        <v>0</v>
      </c>
      <c r="O143" t="b">
        <v>0</v>
      </c>
      <c r="P143">
        <v>203.9</v>
      </c>
      <c r="Q143" s="125">
        <v>1</v>
      </c>
      <c r="R143" s="125" t="s">
        <v>1768</v>
      </c>
      <c r="S143" s="125">
        <v>1</v>
      </c>
      <c r="T143" s="125">
        <v>138</v>
      </c>
      <c r="U143" t="s">
        <v>1442</v>
      </c>
      <c r="V143"/>
      <c r="W143">
        <v>61.167417</v>
      </c>
      <c r="X143">
        <v>-149.905304</v>
      </c>
      <c r="Y143" s="125" t="s">
        <v>1769</v>
      </c>
    </row>
    <row r="144" spans="1:25" x14ac:dyDescent="0.3">
      <c r="A144" s="125">
        <v>331900</v>
      </c>
      <c r="B144" s="125" t="s">
        <v>742</v>
      </c>
      <c r="C144" s="125" t="s">
        <v>742</v>
      </c>
      <c r="D144">
        <v>256</v>
      </c>
      <c r="F144" s="125">
        <v>331900</v>
      </c>
      <c r="G144" t="s">
        <v>193</v>
      </c>
      <c r="H144" t="s">
        <v>1669</v>
      </c>
      <c r="J144" t="s">
        <v>192</v>
      </c>
      <c r="K144" t="s">
        <v>1670</v>
      </c>
      <c r="L144" t="s">
        <v>743</v>
      </c>
      <c r="M144" t="b">
        <v>0</v>
      </c>
      <c r="N144" t="b">
        <v>1</v>
      </c>
      <c r="O144" s="125" t="s">
        <v>1770</v>
      </c>
      <c r="P144">
        <v>0.27</v>
      </c>
      <c r="Q144" s="125">
        <v>1</v>
      </c>
      <c r="R144" s="125" t="s">
        <v>1768</v>
      </c>
      <c r="S144" s="125">
        <v>1</v>
      </c>
      <c r="T144" s="125">
        <v>2.4</v>
      </c>
      <c r="U144"/>
      <c r="V144"/>
      <c r="W144">
        <v>65.825559999999996</v>
      </c>
      <c r="X144">
        <v>-144.06056000000001</v>
      </c>
      <c r="Y144" s="125" t="s">
        <v>1769</v>
      </c>
    </row>
    <row r="145" spans="1:25" x14ac:dyDescent="0.3">
      <c r="A145" s="125">
        <v>331910</v>
      </c>
      <c r="B145" s="125" t="s">
        <v>746</v>
      </c>
      <c r="C145" s="125" t="s">
        <v>746</v>
      </c>
      <c r="D145">
        <v>360</v>
      </c>
      <c r="F145" s="125">
        <v>331910</v>
      </c>
      <c r="G145" t="s">
        <v>195</v>
      </c>
      <c r="H145" t="s">
        <v>1671</v>
      </c>
      <c r="J145" t="s">
        <v>194</v>
      </c>
      <c r="K145" t="s">
        <v>1672</v>
      </c>
      <c r="L145" t="s">
        <v>747</v>
      </c>
      <c r="M145" t="b">
        <v>0</v>
      </c>
      <c r="N145" t="b">
        <v>1</v>
      </c>
      <c r="O145" s="146" t="s">
        <v>1773</v>
      </c>
      <c r="P145">
        <v>0.44600000000000001</v>
      </c>
      <c r="Q145" s="125">
        <v>1</v>
      </c>
      <c r="R145" s="125" t="s">
        <v>1768</v>
      </c>
      <c r="S145" s="125">
        <v>1</v>
      </c>
      <c r="T145" s="125">
        <v>7.2</v>
      </c>
      <c r="U145"/>
      <c r="V145"/>
      <c r="Y145" s="125" t="s">
        <v>1769</v>
      </c>
    </row>
    <row r="146" spans="1:25" x14ac:dyDescent="0.3">
      <c r="B146" s="125" t="s">
        <v>748</v>
      </c>
      <c r="C146" s="125" t="s">
        <v>748</v>
      </c>
      <c r="D146">
        <v>10</v>
      </c>
      <c r="E146" s="125">
        <v>58982</v>
      </c>
      <c r="G146" t="s">
        <v>750</v>
      </c>
      <c r="H146" t="s">
        <v>1592</v>
      </c>
      <c r="I146" s="125">
        <v>4329</v>
      </c>
      <c r="J146" t="s">
        <v>196</v>
      </c>
      <c r="K146" t="s">
        <v>1776</v>
      </c>
      <c r="L146" t="s">
        <v>751</v>
      </c>
      <c r="M146" t="b">
        <v>1</v>
      </c>
      <c r="N146" t="b">
        <v>0</v>
      </c>
      <c r="O146" t="b">
        <v>0</v>
      </c>
      <c r="P146">
        <v>6.5</v>
      </c>
      <c r="Q146" s="125">
        <v>1</v>
      </c>
      <c r="R146" s="125" t="s">
        <v>1768</v>
      </c>
      <c r="S146" s="125">
        <v>1</v>
      </c>
      <c r="T146" s="125">
        <v>14.4</v>
      </c>
      <c r="U146">
        <v>138</v>
      </c>
      <c r="V146"/>
      <c r="W146">
        <v>61.084443999999998</v>
      </c>
      <c r="X146">
        <v>-146.35333299999999</v>
      </c>
      <c r="Y146" s="125" t="s">
        <v>1769</v>
      </c>
    </row>
    <row r="147" spans="1:25" x14ac:dyDescent="0.3">
      <c r="B147" s="125" t="s">
        <v>752</v>
      </c>
      <c r="C147" s="125" t="s">
        <v>752</v>
      </c>
      <c r="D147">
        <v>10</v>
      </c>
      <c r="E147" s="125">
        <v>6305</v>
      </c>
      <c r="G147" t="s">
        <v>197</v>
      </c>
      <c r="H147" t="s">
        <v>1592</v>
      </c>
      <c r="I147" s="125">
        <v>4329</v>
      </c>
      <c r="J147" t="s">
        <v>196</v>
      </c>
      <c r="K147" t="s">
        <v>1776</v>
      </c>
      <c r="L147" t="s">
        <v>751</v>
      </c>
      <c r="M147" t="b">
        <v>1</v>
      </c>
      <c r="N147" t="b">
        <v>0</v>
      </c>
      <c r="O147" t="b">
        <v>0</v>
      </c>
      <c r="P147">
        <v>10.7</v>
      </c>
      <c r="Q147" s="125">
        <v>1</v>
      </c>
      <c r="R147" s="125" t="s">
        <v>1768</v>
      </c>
      <c r="S147" s="125">
        <v>1</v>
      </c>
      <c r="T147" s="125">
        <v>138</v>
      </c>
      <c r="U147">
        <v>14.4</v>
      </c>
      <c r="V147"/>
      <c r="W147">
        <v>62.110415000000003</v>
      </c>
      <c r="X147">
        <v>-145.53252900000001</v>
      </c>
      <c r="Y147" s="125" t="s">
        <v>1769</v>
      </c>
    </row>
    <row r="148" spans="1:25" x14ac:dyDescent="0.3">
      <c r="B148" s="125" t="s">
        <v>753</v>
      </c>
      <c r="C148" s="125" t="s">
        <v>753</v>
      </c>
      <c r="D148">
        <v>10</v>
      </c>
      <c r="E148" s="125">
        <v>390</v>
      </c>
      <c r="G148" t="s">
        <v>198</v>
      </c>
      <c r="H148" t="s">
        <v>1592</v>
      </c>
      <c r="I148" s="125">
        <v>4329</v>
      </c>
      <c r="J148" t="s">
        <v>196</v>
      </c>
      <c r="K148" t="s">
        <v>1776</v>
      </c>
      <c r="L148" t="s">
        <v>751</v>
      </c>
      <c r="M148" t="b">
        <v>1</v>
      </c>
      <c r="N148" t="b">
        <v>0</v>
      </c>
      <c r="O148" t="b">
        <v>0</v>
      </c>
      <c r="P148">
        <v>12</v>
      </c>
      <c r="Q148" s="125">
        <v>1</v>
      </c>
      <c r="R148" s="125" t="s">
        <v>1768</v>
      </c>
      <c r="S148" s="125">
        <v>1</v>
      </c>
      <c r="T148" s="125">
        <v>14.4</v>
      </c>
      <c r="U148">
        <v>138</v>
      </c>
      <c r="V148"/>
      <c r="W148">
        <v>61.082799999999999</v>
      </c>
      <c r="X148">
        <v>-146.30330000000001</v>
      </c>
      <c r="Y148" s="125" t="s">
        <v>1769</v>
      </c>
    </row>
    <row r="149" spans="1:25" x14ac:dyDescent="0.3">
      <c r="B149" s="125" t="s">
        <v>754</v>
      </c>
      <c r="C149" s="125" t="s">
        <v>754</v>
      </c>
      <c r="D149">
        <v>10</v>
      </c>
      <c r="E149" s="125">
        <v>6306</v>
      </c>
      <c r="G149" t="s">
        <v>199</v>
      </c>
      <c r="H149" t="s">
        <v>1592</v>
      </c>
      <c r="I149" s="125">
        <v>4329</v>
      </c>
      <c r="J149" t="s">
        <v>196</v>
      </c>
      <c r="K149" t="s">
        <v>1776</v>
      </c>
      <c r="L149" t="s">
        <v>751</v>
      </c>
      <c r="M149" t="b">
        <v>1</v>
      </c>
      <c r="N149" t="b">
        <v>0</v>
      </c>
      <c r="O149" t="b">
        <v>0</v>
      </c>
      <c r="P149">
        <v>8.1999999999999993</v>
      </c>
      <c r="Q149" s="125">
        <v>1</v>
      </c>
      <c r="R149" s="125" t="s">
        <v>1768</v>
      </c>
      <c r="S149" s="125">
        <v>1</v>
      </c>
      <c r="T149" s="125">
        <v>138</v>
      </c>
      <c r="U149">
        <v>14.4</v>
      </c>
      <c r="V149"/>
      <c r="W149">
        <v>61.130299999999998</v>
      </c>
      <c r="X149">
        <v>-146.3647</v>
      </c>
      <c r="Y149" s="125" t="s">
        <v>1769</v>
      </c>
    </row>
    <row r="150" spans="1:25" x14ac:dyDescent="0.3">
      <c r="B150" s="125" t="s">
        <v>755</v>
      </c>
      <c r="C150" s="125" t="s">
        <v>755</v>
      </c>
      <c r="D150">
        <v>10</v>
      </c>
      <c r="E150" s="125">
        <v>7841</v>
      </c>
      <c r="G150" t="s">
        <v>200</v>
      </c>
      <c r="H150" t="s">
        <v>1592</v>
      </c>
      <c r="I150" s="125">
        <v>4329</v>
      </c>
      <c r="J150" t="s">
        <v>196</v>
      </c>
      <c r="K150" t="s">
        <v>1776</v>
      </c>
      <c r="L150" t="s">
        <v>751</v>
      </c>
      <c r="M150" t="b">
        <v>1</v>
      </c>
      <c r="N150" t="b">
        <v>0</v>
      </c>
      <c r="O150" t="b">
        <v>1</v>
      </c>
      <c r="P150">
        <v>5.3</v>
      </c>
      <c r="Q150" s="125">
        <v>1</v>
      </c>
      <c r="R150" s="125" t="s">
        <v>1768</v>
      </c>
      <c r="S150" s="125">
        <v>1</v>
      </c>
      <c r="T150" s="125">
        <v>14.4</v>
      </c>
      <c r="U150">
        <v>138</v>
      </c>
      <c r="V150"/>
      <c r="W150">
        <v>61.0839</v>
      </c>
      <c r="X150">
        <v>-146.25290000000001</v>
      </c>
      <c r="Y150" s="125" t="s">
        <v>1769</v>
      </c>
    </row>
    <row r="151" spans="1:25" x14ac:dyDescent="0.3">
      <c r="B151" s="125" t="s">
        <v>1311</v>
      </c>
      <c r="C151" s="125" t="s">
        <v>1311</v>
      </c>
      <c r="D151">
        <v>160</v>
      </c>
      <c r="E151" s="185">
        <v>62714</v>
      </c>
      <c r="G151" s="186" t="s">
        <v>1312</v>
      </c>
      <c r="H151" t="s">
        <v>1675</v>
      </c>
      <c r="I151" s="185">
        <v>40215</v>
      </c>
      <c r="J151" t="s">
        <v>201</v>
      </c>
      <c r="K151" t="s">
        <v>1676</v>
      </c>
      <c r="L151" t="s">
        <v>757</v>
      </c>
      <c r="M151" t="b">
        <v>0</v>
      </c>
      <c r="O151" s="114" t="b">
        <v>0</v>
      </c>
      <c r="P151" s="114"/>
      <c r="Q151" s="146"/>
      <c r="R151" s="125" t="s">
        <v>1768</v>
      </c>
      <c r="S151" s="125">
        <v>1</v>
      </c>
      <c r="T151" s="146"/>
      <c r="U151" s="146"/>
      <c r="V151" s="146"/>
      <c r="W151" s="189">
        <v>60.540469999999999</v>
      </c>
      <c r="X151" s="189">
        <v>-145.74079</v>
      </c>
      <c r="Y151" s="125" t="s">
        <v>1769</v>
      </c>
    </row>
    <row r="152" spans="1:25" x14ac:dyDescent="0.3">
      <c r="B152" s="125" t="s">
        <v>756</v>
      </c>
      <c r="C152" s="125" t="s">
        <v>756</v>
      </c>
      <c r="D152">
        <v>160</v>
      </c>
      <c r="E152" s="125">
        <v>7042</v>
      </c>
      <c r="G152" t="s">
        <v>202</v>
      </c>
      <c r="H152" t="s">
        <v>1675</v>
      </c>
      <c r="I152" s="125">
        <v>40215</v>
      </c>
      <c r="J152" t="s">
        <v>201</v>
      </c>
      <c r="K152" t="s">
        <v>1676</v>
      </c>
      <c r="L152" t="s">
        <v>757</v>
      </c>
      <c r="M152" t="b">
        <v>1</v>
      </c>
      <c r="O152" t="b">
        <v>0</v>
      </c>
      <c r="P152">
        <v>1.2</v>
      </c>
      <c r="Q152" s="125">
        <v>1</v>
      </c>
      <c r="R152" s="125" t="s">
        <v>1768</v>
      </c>
      <c r="S152" s="125">
        <v>1</v>
      </c>
      <c r="T152" s="125">
        <v>13</v>
      </c>
      <c r="U152" t="s">
        <v>1442</v>
      </c>
      <c r="V152"/>
      <c r="W152">
        <v>60.612822000000001</v>
      </c>
      <c r="X152">
        <v>-145.67941099999999</v>
      </c>
      <c r="Y152" s="125" t="s">
        <v>1769</v>
      </c>
    </row>
    <row r="153" spans="1:25" x14ac:dyDescent="0.3">
      <c r="B153" s="125" t="s">
        <v>759</v>
      </c>
      <c r="C153" s="125" t="s">
        <v>759</v>
      </c>
      <c r="D153">
        <v>160</v>
      </c>
      <c r="E153" s="125">
        <v>789</v>
      </c>
      <c r="G153" t="s">
        <v>203</v>
      </c>
      <c r="H153" t="s">
        <v>1675</v>
      </c>
      <c r="I153" s="125">
        <v>40215</v>
      </c>
      <c r="J153" t="s">
        <v>201</v>
      </c>
      <c r="K153" t="s">
        <v>1676</v>
      </c>
      <c r="L153" t="s">
        <v>757</v>
      </c>
      <c r="M153" t="b">
        <v>1</v>
      </c>
      <c r="O153" t="b">
        <v>0</v>
      </c>
      <c r="P153">
        <v>10.7</v>
      </c>
      <c r="Q153" s="125">
        <v>1</v>
      </c>
      <c r="R153" s="125" t="s">
        <v>1768</v>
      </c>
      <c r="S153" s="125">
        <v>1</v>
      </c>
      <c r="T153" s="125">
        <v>13</v>
      </c>
      <c r="U153" t="s">
        <v>1442</v>
      </c>
      <c r="V153"/>
      <c r="W153">
        <v>60.555889000000001</v>
      </c>
      <c r="X153">
        <v>-145.752983</v>
      </c>
      <c r="Y153" s="125" t="s">
        <v>1769</v>
      </c>
    </row>
    <row r="154" spans="1:25" x14ac:dyDescent="0.3">
      <c r="B154" s="125" t="s">
        <v>760</v>
      </c>
      <c r="C154" s="125" t="s">
        <v>760</v>
      </c>
      <c r="D154">
        <v>160</v>
      </c>
      <c r="E154" s="125">
        <v>7862</v>
      </c>
      <c r="G154" t="s">
        <v>204</v>
      </c>
      <c r="H154" t="s">
        <v>1675</v>
      </c>
      <c r="I154" s="125">
        <v>40215</v>
      </c>
      <c r="J154" t="s">
        <v>201</v>
      </c>
      <c r="K154" t="s">
        <v>1676</v>
      </c>
      <c r="L154" t="s">
        <v>757</v>
      </c>
      <c r="M154" t="b">
        <v>1</v>
      </c>
      <c r="O154" t="b">
        <v>0</v>
      </c>
      <c r="P154">
        <v>6</v>
      </c>
      <c r="Q154" s="125">
        <v>1</v>
      </c>
      <c r="R154" s="125" t="s">
        <v>1768</v>
      </c>
      <c r="S154" s="125">
        <v>1</v>
      </c>
      <c r="T154" s="125">
        <v>13</v>
      </c>
      <c r="U154" t="s">
        <v>1442</v>
      </c>
      <c r="V154"/>
      <c r="W154">
        <v>60.588686000000003</v>
      </c>
      <c r="X154">
        <v>-145.60453899999999</v>
      </c>
      <c r="Y154" s="125" t="s">
        <v>1769</v>
      </c>
    </row>
    <row r="155" spans="1:25" x14ac:dyDescent="0.3">
      <c r="A155" s="125">
        <v>331930</v>
      </c>
      <c r="B155" s="125" t="s">
        <v>761</v>
      </c>
      <c r="C155" s="125" t="s">
        <v>761</v>
      </c>
      <c r="D155">
        <v>383</v>
      </c>
      <c r="F155" s="125">
        <v>331930</v>
      </c>
      <c r="G155" t="s">
        <v>398</v>
      </c>
      <c r="H155" t="s">
        <v>1683</v>
      </c>
      <c r="J155" t="s">
        <v>397</v>
      </c>
      <c r="K155" t="s">
        <v>1684</v>
      </c>
      <c r="L155" t="s">
        <v>762</v>
      </c>
      <c r="M155" t="b">
        <v>0</v>
      </c>
      <c r="N155" t="b">
        <v>1</v>
      </c>
      <c r="O155" s="125" t="b">
        <v>0</v>
      </c>
      <c r="Q155" s="125">
        <v>1</v>
      </c>
      <c r="R155" s="125" t="s">
        <v>1768</v>
      </c>
      <c r="S155" s="125">
        <v>1</v>
      </c>
      <c r="U155"/>
      <c r="V155"/>
      <c r="W155">
        <v>65.758611000000002</v>
      </c>
      <c r="X155">
        <v>-168.953056</v>
      </c>
      <c r="Y155" s="125" t="s">
        <v>1769</v>
      </c>
    </row>
    <row r="156" spans="1:25" x14ac:dyDescent="0.3">
      <c r="B156" s="125" t="s">
        <v>763</v>
      </c>
      <c r="C156" s="125" t="s">
        <v>763</v>
      </c>
      <c r="D156">
        <v>720</v>
      </c>
      <c r="E156" s="125">
        <v>54834</v>
      </c>
      <c r="G156" t="s">
        <v>765</v>
      </c>
      <c r="H156" t="s">
        <v>1777</v>
      </c>
      <c r="I156" s="125">
        <v>19272</v>
      </c>
      <c r="J156" t="s">
        <v>1264</v>
      </c>
      <c r="K156" t="s">
        <v>1607</v>
      </c>
      <c r="L156" t="s">
        <v>561</v>
      </c>
      <c r="M156" t="b">
        <v>1</v>
      </c>
      <c r="N156" t="b">
        <v>0</v>
      </c>
      <c r="O156" t="b">
        <v>0</v>
      </c>
      <c r="P156">
        <v>7.4</v>
      </c>
      <c r="Q156" s="125">
        <v>6</v>
      </c>
      <c r="R156" s="125" t="s">
        <v>1778</v>
      </c>
      <c r="S156" s="125">
        <v>4</v>
      </c>
      <c r="T156" s="125">
        <v>14.4</v>
      </c>
      <c r="U156" t="s">
        <v>1442</v>
      </c>
      <c r="V156"/>
      <c r="W156">
        <v>63.973571999999997</v>
      </c>
      <c r="X156">
        <v>-145.71658099999999</v>
      </c>
      <c r="Y156" s="125" t="s">
        <v>1769</v>
      </c>
    </row>
    <row r="157" spans="1:25" x14ac:dyDescent="0.3">
      <c r="B157" s="125" t="s">
        <v>766</v>
      </c>
      <c r="C157" s="125" t="s">
        <v>766</v>
      </c>
      <c r="D157">
        <v>726</v>
      </c>
      <c r="E157" s="125">
        <v>50308</v>
      </c>
      <c r="G157" t="s">
        <v>768</v>
      </c>
      <c r="H157" t="s">
        <v>1779</v>
      </c>
      <c r="I157" s="125">
        <v>56389</v>
      </c>
      <c r="J157" t="s">
        <v>1265</v>
      </c>
      <c r="K157" t="s">
        <v>1607</v>
      </c>
      <c r="L157" t="s">
        <v>561</v>
      </c>
      <c r="M157" t="b">
        <v>1</v>
      </c>
      <c r="N157" t="b">
        <v>0</v>
      </c>
      <c r="O157" t="b">
        <v>1</v>
      </c>
      <c r="P157">
        <v>20</v>
      </c>
      <c r="Q157" s="125">
        <v>1</v>
      </c>
      <c r="R157" s="125" t="s">
        <v>1768</v>
      </c>
      <c r="S157" s="125">
        <v>1</v>
      </c>
      <c r="T157" s="125">
        <v>138</v>
      </c>
      <c r="U157" t="s">
        <v>1442</v>
      </c>
      <c r="V157"/>
      <c r="W157">
        <v>64.825601000000006</v>
      </c>
      <c r="X157">
        <v>-147.648627</v>
      </c>
      <c r="Y157" s="125" t="s">
        <v>1769</v>
      </c>
    </row>
    <row r="158" spans="1:25" x14ac:dyDescent="0.3">
      <c r="B158" s="125" t="s">
        <v>769</v>
      </c>
      <c r="C158" s="125" t="s">
        <v>769</v>
      </c>
      <c r="D158">
        <v>724</v>
      </c>
      <c r="E158" s="125">
        <v>58380</v>
      </c>
      <c r="G158" t="s">
        <v>771</v>
      </c>
      <c r="H158" t="s">
        <v>1780</v>
      </c>
      <c r="I158" s="125">
        <v>58368</v>
      </c>
      <c r="J158" t="s">
        <v>1266</v>
      </c>
      <c r="K158" t="s">
        <v>1607</v>
      </c>
      <c r="L158" t="s">
        <v>561</v>
      </c>
      <c r="M158" t="b">
        <v>1</v>
      </c>
      <c r="N158" t="b">
        <v>0</v>
      </c>
      <c r="O158" t="b">
        <v>0</v>
      </c>
      <c r="P158">
        <v>11.5</v>
      </c>
      <c r="Q158" s="125">
        <v>6</v>
      </c>
      <c r="R158" s="125" t="s">
        <v>1778</v>
      </c>
      <c r="S158" s="125">
        <v>4</v>
      </c>
      <c r="T158" s="125">
        <v>34.5</v>
      </c>
      <c r="U158" t="s">
        <v>1442</v>
      </c>
      <c r="V158"/>
      <c r="W158">
        <v>61.286000000000001</v>
      </c>
      <c r="X158">
        <v>-149.61000000000001</v>
      </c>
      <c r="Y158" s="125" t="s">
        <v>1769</v>
      </c>
    </row>
    <row r="159" spans="1:25" x14ac:dyDescent="0.3">
      <c r="A159" s="125">
        <v>331940</v>
      </c>
      <c r="B159" s="125" t="s">
        <v>772</v>
      </c>
      <c r="C159" s="125" t="s">
        <v>772</v>
      </c>
      <c r="D159">
        <v>320</v>
      </c>
      <c r="E159" s="125">
        <v>7180</v>
      </c>
      <c r="F159" s="125">
        <v>331940</v>
      </c>
      <c r="G159" t="s">
        <v>206</v>
      </c>
      <c r="H159" t="s">
        <v>1687</v>
      </c>
      <c r="I159" s="125">
        <v>5553</v>
      </c>
      <c r="J159" t="s">
        <v>205</v>
      </c>
      <c r="K159" t="s">
        <v>1688</v>
      </c>
      <c r="L159" t="s">
        <v>773</v>
      </c>
      <c r="M159" t="b">
        <v>0</v>
      </c>
      <c r="N159" t="b">
        <v>1</v>
      </c>
      <c r="O159" s="125" t="b">
        <v>1</v>
      </c>
      <c r="P159">
        <v>1.03</v>
      </c>
      <c r="Q159" s="125">
        <v>1</v>
      </c>
      <c r="R159" s="125" t="s">
        <v>1768</v>
      </c>
      <c r="S159" s="125">
        <v>1</v>
      </c>
      <c r="T159" s="125">
        <v>7.2</v>
      </c>
      <c r="U159"/>
      <c r="V159"/>
      <c r="W159">
        <v>58.215560000000004</v>
      </c>
      <c r="X159">
        <v>-157.37583000000001</v>
      </c>
      <c r="Y159" s="125" t="s">
        <v>1769</v>
      </c>
    </row>
    <row r="160" spans="1:25" x14ac:dyDescent="0.3">
      <c r="A160" s="125">
        <v>331960</v>
      </c>
      <c r="B160" s="125" t="s">
        <v>774</v>
      </c>
      <c r="C160" s="125" t="s">
        <v>774</v>
      </c>
      <c r="D160">
        <v>701</v>
      </c>
      <c r="F160" s="125">
        <v>331960</v>
      </c>
      <c r="G160" t="s">
        <v>208</v>
      </c>
      <c r="H160" t="s">
        <v>1691</v>
      </c>
      <c r="J160" t="s">
        <v>207</v>
      </c>
      <c r="K160" t="s">
        <v>1692</v>
      </c>
      <c r="L160" t="s">
        <v>775</v>
      </c>
      <c r="M160" t="b">
        <v>0</v>
      </c>
      <c r="N160" t="b">
        <v>1</v>
      </c>
      <c r="O160" s="125" t="s">
        <v>1773</v>
      </c>
      <c r="P160">
        <v>0.34700000000000003</v>
      </c>
      <c r="Q160" s="125">
        <v>1</v>
      </c>
      <c r="R160" s="125" t="s">
        <v>1768</v>
      </c>
      <c r="S160" s="125">
        <v>1</v>
      </c>
      <c r="T160" s="125">
        <v>2.4</v>
      </c>
      <c r="U160"/>
      <c r="V160"/>
      <c r="W160">
        <v>58.19444</v>
      </c>
      <c r="X160">
        <v>-136.34333000000001</v>
      </c>
      <c r="Y160" s="125" t="s">
        <v>1769</v>
      </c>
    </row>
    <row r="161" spans="1:25" x14ac:dyDescent="0.3">
      <c r="A161" s="125">
        <v>331970</v>
      </c>
      <c r="B161" s="125" t="s">
        <v>776</v>
      </c>
      <c r="C161" s="125" t="s">
        <v>776</v>
      </c>
      <c r="D161">
        <v>442</v>
      </c>
      <c r="F161" s="125">
        <v>331970</v>
      </c>
      <c r="G161" t="s">
        <v>211</v>
      </c>
      <c r="H161" t="s">
        <v>1694</v>
      </c>
      <c r="J161" t="s">
        <v>210</v>
      </c>
      <c r="K161" t="s">
        <v>1695</v>
      </c>
      <c r="L161" t="s">
        <v>777</v>
      </c>
      <c r="M161" t="b">
        <v>0</v>
      </c>
      <c r="N161" t="b">
        <v>1</v>
      </c>
      <c r="O161" s="125" t="s">
        <v>1773</v>
      </c>
      <c r="P161">
        <v>0.503</v>
      </c>
      <c r="Q161" s="125">
        <v>1</v>
      </c>
      <c r="R161" s="125" t="s">
        <v>1768</v>
      </c>
      <c r="S161" s="125">
        <v>1</v>
      </c>
      <c r="T161" s="125">
        <v>7.2</v>
      </c>
      <c r="U161"/>
      <c r="V161"/>
      <c r="W161">
        <v>54.853940000000001</v>
      </c>
      <c r="X161">
        <v>-163.40882999999999</v>
      </c>
      <c r="Y161" s="125" t="s">
        <v>1769</v>
      </c>
    </row>
    <row r="162" spans="1:25" x14ac:dyDescent="0.3">
      <c r="B162" s="125" t="s">
        <v>778</v>
      </c>
      <c r="C162" s="125" t="s">
        <v>778</v>
      </c>
      <c r="D162">
        <v>0</v>
      </c>
      <c r="E162" s="125">
        <v>58425</v>
      </c>
      <c r="G162" t="s">
        <v>779</v>
      </c>
      <c r="H162" t="s">
        <v>1783</v>
      </c>
      <c r="I162" s="125">
        <v>58422</v>
      </c>
      <c r="J162" t="s">
        <v>212</v>
      </c>
      <c r="K162" t="s">
        <v>1607</v>
      </c>
      <c r="L162" t="s">
        <v>561</v>
      </c>
      <c r="M162" t="b">
        <v>1</v>
      </c>
      <c r="N162" t="b">
        <v>0</v>
      </c>
      <c r="O162" t="b">
        <v>0</v>
      </c>
      <c r="P162">
        <v>18</v>
      </c>
      <c r="Q162" s="125">
        <v>7</v>
      </c>
      <c r="R162" s="125" t="s">
        <v>1782</v>
      </c>
      <c r="S162" s="125">
        <v>2</v>
      </c>
      <c r="T162" s="125">
        <v>34.5</v>
      </c>
      <c r="U162" t="s">
        <v>1442</v>
      </c>
      <c r="V162"/>
      <c r="W162">
        <v>61.13</v>
      </c>
      <c r="X162">
        <v>-150.24361099999999</v>
      </c>
      <c r="Y162" s="125" t="s">
        <v>1769</v>
      </c>
    </row>
    <row r="163" spans="1:25" x14ac:dyDescent="0.3">
      <c r="A163" s="125">
        <v>331980</v>
      </c>
      <c r="B163" s="125" t="s">
        <v>780</v>
      </c>
      <c r="C163" s="125" t="s">
        <v>780</v>
      </c>
      <c r="D163">
        <v>88</v>
      </c>
      <c r="F163" s="125">
        <v>331980</v>
      </c>
      <c r="G163" t="s">
        <v>216</v>
      </c>
      <c r="H163" t="s">
        <v>1673</v>
      </c>
      <c r="J163" t="s">
        <v>215</v>
      </c>
      <c r="K163" t="s">
        <v>1674</v>
      </c>
      <c r="L163" t="s">
        <v>781</v>
      </c>
      <c r="M163" t="b">
        <v>0</v>
      </c>
      <c r="N163" t="b">
        <v>1</v>
      </c>
      <c r="O163" s="125" t="b">
        <v>0</v>
      </c>
      <c r="P163">
        <v>2.5950000000000002</v>
      </c>
      <c r="Q163" s="125">
        <v>1</v>
      </c>
      <c r="R163" s="125" t="s">
        <v>1768</v>
      </c>
      <c r="S163" s="125">
        <v>1</v>
      </c>
      <c r="T163" s="125">
        <v>7.2</v>
      </c>
      <c r="U163"/>
      <c r="V163"/>
      <c r="W163">
        <v>55.185830000000003</v>
      </c>
      <c r="X163">
        <v>-162.72111000000001</v>
      </c>
      <c r="Y163" s="125" t="s">
        <v>1769</v>
      </c>
    </row>
    <row r="164" spans="1:25" x14ac:dyDescent="0.3">
      <c r="A164" s="125">
        <v>331990</v>
      </c>
      <c r="B164" s="125" t="s">
        <v>782</v>
      </c>
      <c r="C164" s="125" t="s">
        <v>782</v>
      </c>
      <c r="D164">
        <v>274</v>
      </c>
      <c r="E164" s="125">
        <v>7437</v>
      </c>
      <c r="F164" s="125">
        <v>331990</v>
      </c>
      <c r="G164" t="s">
        <v>783</v>
      </c>
      <c r="H164" t="s">
        <v>1698</v>
      </c>
      <c r="I164" s="125">
        <v>6915</v>
      </c>
      <c r="J164" t="s">
        <v>213</v>
      </c>
      <c r="K164" t="s">
        <v>1699</v>
      </c>
      <c r="L164" t="s">
        <v>784</v>
      </c>
      <c r="M164" t="b">
        <v>1</v>
      </c>
      <c r="N164" t="b">
        <v>1</v>
      </c>
      <c r="O164" s="114" t="b">
        <v>0</v>
      </c>
      <c r="P164">
        <v>3.9</v>
      </c>
      <c r="Q164" s="125">
        <v>1</v>
      </c>
      <c r="R164" s="125" t="s">
        <v>1768</v>
      </c>
      <c r="S164" s="125">
        <v>1</v>
      </c>
      <c r="T164" s="125">
        <v>4.16</v>
      </c>
      <c r="U164" t="s">
        <v>1442</v>
      </c>
      <c r="V164"/>
      <c r="W164">
        <v>64.744169999999997</v>
      </c>
      <c r="X164">
        <v>-156.87360000000001</v>
      </c>
      <c r="Y164" s="125" t="s">
        <v>1769</v>
      </c>
    </row>
    <row r="165" spans="1:25" x14ac:dyDescent="0.3">
      <c r="A165" s="125">
        <v>331830</v>
      </c>
      <c r="B165" s="125" t="s">
        <v>785</v>
      </c>
      <c r="C165" s="125" t="s">
        <v>785</v>
      </c>
      <c r="D165">
        <v>341</v>
      </c>
      <c r="F165" s="125">
        <v>331830</v>
      </c>
      <c r="G165" t="s">
        <v>218</v>
      </c>
      <c r="H165" t="s">
        <v>1648</v>
      </c>
      <c r="J165" t="s">
        <v>217</v>
      </c>
      <c r="K165" t="s">
        <v>1649</v>
      </c>
      <c r="L165" t="s">
        <v>786</v>
      </c>
      <c r="M165" t="b">
        <v>0</v>
      </c>
      <c r="N165" t="b">
        <v>1</v>
      </c>
      <c r="O165" s="125" t="s">
        <v>1773</v>
      </c>
      <c r="P165">
        <v>0.34500000000000003</v>
      </c>
      <c r="Q165" s="125">
        <v>1</v>
      </c>
      <c r="R165" s="125" t="s">
        <v>1768</v>
      </c>
      <c r="S165" s="125">
        <v>1</v>
      </c>
      <c r="T165" s="125">
        <v>7.2</v>
      </c>
      <c r="U165"/>
      <c r="V165"/>
      <c r="W165">
        <v>65.572500000000005</v>
      </c>
      <c r="X165">
        <v>-144.80305999999999</v>
      </c>
      <c r="Y165" s="125" t="s">
        <v>1769</v>
      </c>
    </row>
    <row r="166" spans="1:25" x14ac:dyDescent="0.3">
      <c r="B166" s="125" t="s">
        <v>787</v>
      </c>
      <c r="C166" s="125" t="s">
        <v>787</v>
      </c>
      <c r="D166">
        <v>13</v>
      </c>
      <c r="E166" s="125">
        <v>57583</v>
      </c>
      <c r="G166" t="s">
        <v>509</v>
      </c>
      <c r="H166" t="s">
        <v>1663</v>
      </c>
      <c r="I166" s="125">
        <v>7353</v>
      </c>
      <c r="J166" t="s">
        <v>219</v>
      </c>
      <c r="K166" t="s">
        <v>1607</v>
      </c>
      <c r="L166" t="s">
        <v>561</v>
      </c>
      <c r="M166" t="b">
        <v>1</v>
      </c>
      <c r="N166" t="b">
        <v>0</v>
      </c>
      <c r="O166" t="b">
        <v>0</v>
      </c>
      <c r="P166">
        <v>40</v>
      </c>
      <c r="Q166" s="125">
        <v>1</v>
      </c>
      <c r="R166" s="125" t="s">
        <v>1768</v>
      </c>
      <c r="S166" s="125">
        <v>1</v>
      </c>
      <c r="T166" s="125">
        <v>138</v>
      </c>
      <c r="U166" t="s">
        <v>1442</v>
      </c>
      <c r="V166"/>
      <c r="W166">
        <v>64.816699999999997</v>
      </c>
      <c r="X166">
        <v>-147.72499999999999</v>
      </c>
      <c r="Y166" s="125" t="s">
        <v>1769</v>
      </c>
    </row>
    <row r="167" spans="1:25" x14ac:dyDescent="0.3">
      <c r="B167" s="125" t="s">
        <v>788</v>
      </c>
      <c r="C167" s="125" t="s">
        <v>788</v>
      </c>
      <c r="D167">
        <v>13</v>
      </c>
      <c r="E167" s="125">
        <v>56325</v>
      </c>
      <c r="G167" t="s">
        <v>220</v>
      </c>
      <c r="H167" t="s">
        <v>1663</v>
      </c>
      <c r="I167" s="125">
        <v>7353</v>
      </c>
      <c r="J167" t="s">
        <v>219</v>
      </c>
      <c r="K167" t="s">
        <v>1607</v>
      </c>
      <c r="L167" t="s">
        <v>561</v>
      </c>
      <c r="M167" t="b">
        <v>1</v>
      </c>
      <c r="N167" t="b">
        <v>0</v>
      </c>
      <c r="O167" t="b">
        <v>0</v>
      </c>
      <c r="P167">
        <v>23.1</v>
      </c>
      <c r="Q167" s="125">
        <v>1</v>
      </c>
      <c r="R167" s="125" t="s">
        <v>1768</v>
      </c>
      <c r="S167" s="125">
        <v>1</v>
      </c>
      <c r="T167" s="125">
        <v>138</v>
      </c>
      <c r="U167" t="s">
        <v>1442</v>
      </c>
      <c r="V167"/>
      <c r="W167">
        <v>64.028056000000007</v>
      </c>
      <c r="X167">
        <v>-145.71944400000001</v>
      </c>
    </row>
    <row r="168" spans="1:25" x14ac:dyDescent="0.3">
      <c r="B168" s="125" t="s">
        <v>789</v>
      </c>
      <c r="C168" s="125" t="s">
        <v>789</v>
      </c>
      <c r="D168">
        <v>13</v>
      </c>
      <c r="E168" s="125">
        <v>57935</v>
      </c>
      <c r="G168" t="s">
        <v>790</v>
      </c>
      <c r="H168" t="s">
        <v>1663</v>
      </c>
      <c r="I168" s="125">
        <v>7353</v>
      </c>
      <c r="J168" t="s">
        <v>219</v>
      </c>
      <c r="K168" t="s">
        <v>1607</v>
      </c>
      <c r="L168" t="s">
        <v>561</v>
      </c>
      <c r="M168" t="b">
        <v>1</v>
      </c>
      <c r="N168" t="b">
        <v>0</v>
      </c>
      <c r="O168" t="b">
        <v>0</v>
      </c>
      <c r="P168">
        <v>24.6</v>
      </c>
      <c r="Q168" s="125">
        <v>1</v>
      </c>
      <c r="R168" s="125" t="s">
        <v>1768</v>
      </c>
      <c r="S168" s="125">
        <v>1</v>
      </c>
      <c r="T168" s="125">
        <v>138</v>
      </c>
      <c r="U168" t="s">
        <v>1442</v>
      </c>
      <c r="V168"/>
      <c r="W168">
        <v>64.058333000000005</v>
      </c>
      <c r="X168">
        <v>-148.9</v>
      </c>
      <c r="Y168" s="125" t="s">
        <v>1769</v>
      </c>
    </row>
    <row r="169" spans="1:25" x14ac:dyDescent="0.3">
      <c r="B169" s="125" t="s">
        <v>791</v>
      </c>
      <c r="C169" s="125" t="s">
        <v>791</v>
      </c>
      <c r="D169">
        <v>13</v>
      </c>
      <c r="E169" s="125">
        <v>6286</v>
      </c>
      <c r="G169" t="s">
        <v>78</v>
      </c>
      <c r="H169" t="s">
        <v>1663</v>
      </c>
      <c r="I169" s="125">
        <v>7353</v>
      </c>
      <c r="J169" t="s">
        <v>219</v>
      </c>
      <c r="K169" t="s">
        <v>1607</v>
      </c>
      <c r="L169" t="s">
        <v>561</v>
      </c>
      <c r="M169" t="b">
        <v>1</v>
      </c>
      <c r="N169" t="b">
        <v>0</v>
      </c>
      <c r="O169" t="b">
        <v>0</v>
      </c>
      <c r="P169">
        <v>42.2</v>
      </c>
      <c r="Q169" s="125">
        <v>1</v>
      </c>
      <c r="R169" s="125" t="s">
        <v>1768</v>
      </c>
      <c r="S169" s="125">
        <v>1</v>
      </c>
      <c r="T169" s="125">
        <v>69</v>
      </c>
      <c r="U169" t="s">
        <v>1442</v>
      </c>
      <c r="V169"/>
      <c r="W169">
        <v>64.854170999999994</v>
      </c>
      <c r="X169">
        <v>-147.71935099999999</v>
      </c>
    </row>
    <row r="170" spans="1:25" x14ac:dyDescent="0.3">
      <c r="B170" s="125" t="s">
        <v>792</v>
      </c>
      <c r="C170" s="125" t="s">
        <v>792</v>
      </c>
      <c r="D170">
        <v>13</v>
      </c>
      <c r="E170" s="125">
        <v>6288</v>
      </c>
      <c r="G170" t="s">
        <v>221</v>
      </c>
      <c r="H170" t="s">
        <v>1663</v>
      </c>
      <c r="I170" s="125">
        <v>7353</v>
      </c>
      <c r="J170" t="s">
        <v>219</v>
      </c>
      <c r="K170" t="s">
        <v>1607</v>
      </c>
      <c r="L170" t="s">
        <v>561</v>
      </c>
      <c r="M170" t="b">
        <v>1</v>
      </c>
      <c r="N170" t="b">
        <v>0</v>
      </c>
      <c r="O170" t="b">
        <v>0</v>
      </c>
      <c r="P170">
        <v>92.8</v>
      </c>
      <c r="Q170" s="125">
        <v>1</v>
      </c>
      <c r="R170" s="125" t="s">
        <v>1768</v>
      </c>
      <c r="S170" s="125">
        <v>1</v>
      </c>
      <c r="T170" s="125">
        <v>138</v>
      </c>
      <c r="U170" t="s">
        <v>1442</v>
      </c>
      <c r="V170"/>
      <c r="W170">
        <v>63.854199999999999</v>
      </c>
      <c r="X170">
        <v>-148.94999999999999</v>
      </c>
      <c r="Y170" s="125" t="s">
        <v>1769</v>
      </c>
    </row>
    <row r="171" spans="1:25" x14ac:dyDescent="0.3">
      <c r="B171" s="125" t="s">
        <v>793</v>
      </c>
      <c r="C171" s="125" t="s">
        <v>793</v>
      </c>
      <c r="D171">
        <v>13</v>
      </c>
      <c r="E171" s="125">
        <v>6285</v>
      </c>
      <c r="G171" t="s">
        <v>222</v>
      </c>
      <c r="H171" t="s">
        <v>1663</v>
      </c>
      <c r="I171" s="125">
        <v>7353</v>
      </c>
      <c r="J171" t="s">
        <v>219</v>
      </c>
      <c r="K171" t="s">
        <v>1607</v>
      </c>
      <c r="L171" t="s">
        <v>561</v>
      </c>
      <c r="M171" t="b">
        <v>1</v>
      </c>
      <c r="N171" t="b">
        <v>0</v>
      </c>
      <c r="O171" t="b">
        <v>0</v>
      </c>
      <c r="P171">
        <v>181</v>
      </c>
      <c r="Q171" s="125">
        <v>1</v>
      </c>
      <c r="R171" s="125" t="s">
        <v>1768</v>
      </c>
      <c r="S171" s="125">
        <v>1</v>
      </c>
      <c r="T171" s="125">
        <v>138</v>
      </c>
      <c r="U171" t="s">
        <v>1442</v>
      </c>
      <c r="V171"/>
      <c r="W171">
        <v>64.735600000000005</v>
      </c>
      <c r="X171">
        <v>-147.34809999999999</v>
      </c>
      <c r="Y171" s="125" t="s">
        <v>1769</v>
      </c>
    </row>
    <row r="172" spans="1:25" x14ac:dyDescent="0.3">
      <c r="B172" s="125" t="s">
        <v>1267</v>
      </c>
      <c r="C172" s="125" t="s">
        <v>1267</v>
      </c>
      <c r="D172">
        <v>13</v>
      </c>
      <c r="G172" t="s">
        <v>1268</v>
      </c>
      <c r="H172" t="s">
        <v>1663</v>
      </c>
      <c r="I172" s="125">
        <v>7353</v>
      </c>
      <c r="J172" t="s">
        <v>219</v>
      </c>
      <c r="K172" t="s">
        <v>1607</v>
      </c>
      <c r="L172" t="s">
        <v>561</v>
      </c>
      <c r="M172" t="b">
        <v>0</v>
      </c>
      <c r="N172" t="b">
        <v>0</v>
      </c>
      <c r="O172" t="b">
        <v>0</v>
      </c>
      <c r="Q172" s="125">
        <v>1</v>
      </c>
      <c r="R172" s="125" t="s">
        <v>1768</v>
      </c>
      <c r="S172" s="125">
        <v>1</v>
      </c>
      <c r="U172"/>
      <c r="V172"/>
      <c r="Y172" s="125" t="s">
        <v>1769</v>
      </c>
    </row>
    <row r="173" spans="1:25" x14ac:dyDescent="0.3">
      <c r="A173" s="125">
        <v>332000</v>
      </c>
      <c r="B173" s="125" t="s">
        <v>794</v>
      </c>
      <c r="C173" s="125" t="s">
        <v>794</v>
      </c>
      <c r="D173">
        <v>373</v>
      </c>
      <c r="F173" s="125">
        <v>332000</v>
      </c>
      <c r="G173" t="s">
        <v>224</v>
      </c>
      <c r="H173" t="s">
        <v>1701</v>
      </c>
      <c r="J173" t="s">
        <v>223</v>
      </c>
      <c r="K173" t="s">
        <v>1702</v>
      </c>
      <c r="L173" t="s">
        <v>795</v>
      </c>
      <c r="M173" t="b">
        <v>0</v>
      </c>
      <c r="N173" t="b">
        <v>1</v>
      </c>
      <c r="O173" s="125" t="s">
        <v>1773</v>
      </c>
      <c r="P173">
        <v>0.72</v>
      </c>
      <c r="Q173" s="125">
        <v>1</v>
      </c>
      <c r="R173" s="125" t="s">
        <v>1768</v>
      </c>
      <c r="S173" s="125">
        <v>1</v>
      </c>
      <c r="T173" s="125">
        <v>7.2</v>
      </c>
      <c r="U173"/>
      <c r="V173"/>
      <c r="W173">
        <v>64.543329999999997</v>
      </c>
      <c r="X173">
        <v>-163.02916999999999</v>
      </c>
      <c r="Y173" s="125" t="s">
        <v>1769</v>
      </c>
    </row>
    <row r="174" spans="1:25" x14ac:dyDescent="0.3">
      <c r="A174" s="125">
        <v>332020</v>
      </c>
      <c r="B174" s="125" t="s">
        <v>798</v>
      </c>
      <c r="C174" s="125" t="s">
        <v>798</v>
      </c>
      <c r="D174">
        <v>63</v>
      </c>
      <c r="E174" s="125">
        <v>7174</v>
      </c>
      <c r="F174" s="125">
        <v>332020</v>
      </c>
      <c r="G174" t="s">
        <v>799</v>
      </c>
      <c r="H174" t="s">
        <v>1696</v>
      </c>
      <c r="I174" s="125">
        <v>7833</v>
      </c>
      <c r="J174" t="s">
        <v>226</v>
      </c>
      <c r="K174" t="s">
        <v>1697</v>
      </c>
      <c r="L174" t="s">
        <v>800</v>
      </c>
      <c r="M174" t="b">
        <v>1</v>
      </c>
      <c r="N174" t="b">
        <v>1</v>
      </c>
      <c r="O174" t="b">
        <v>1</v>
      </c>
      <c r="P174">
        <v>3.4</v>
      </c>
      <c r="Q174" s="125">
        <v>1</v>
      </c>
      <c r="R174" s="125" t="s">
        <v>1768</v>
      </c>
      <c r="S174" s="125">
        <v>1</v>
      </c>
      <c r="T174" s="125">
        <v>4.16</v>
      </c>
      <c r="U174" t="s">
        <v>1442</v>
      </c>
      <c r="V174"/>
      <c r="W174">
        <v>66.566287000000003</v>
      </c>
      <c r="X174">
        <v>-145.253052</v>
      </c>
      <c r="Y174" s="125" t="s">
        <v>1769</v>
      </c>
    </row>
    <row r="175" spans="1:25" x14ac:dyDescent="0.3">
      <c r="B175" s="125" t="s">
        <v>801</v>
      </c>
      <c r="C175" s="125" t="s">
        <v>801</v>
      </c>
      <c r="D175">
        <v>32</v>
      </c>
      <c r="E175" s="125">
        <v>6292</v>
      </c>
      <c r="G175" t="s">
        <v>229</v>
      </c>
      <c r="H175" t="s">
        <v>1677</v>
      </c>
      <c r="I175" s="125">
        <v>19558</v>
      </c>
      <c r="J175" t="s">
        <v>228</v>
      </c>
      <c r="K175" t="s">
        <v>1607</v>
      </c>
      <c r="L175" t="s">
        <v>561</v>
      </c>
      <c r="M175" t="b">
        <v>1</v>
      </c>
      <c r="N175" t="b">
        <v>0</v>
      </c>
      <c r="O175" t="b">
        <v>0</v>
      </c>
      <c r="P175">
        <v>76.7</v>
      </c>
      <c r="Q175" s="125">
        <v>1</v>
      </c>
      <c r="R175" s="125" t="s">
        <v>1768</v>
      </c>
      <c r="S175" s="125">
        <v>1</v>
      </c>
      <c r="T175" s="125">
        <v>69</v>
      </c>
      <c r="U175">
        <v>115</v>
      </c>
      <c r="V175"/>
      <c r="W175">
        <v>60.6935</v>
      </c>
      <c r="X175">
        <v>-151.38740000000001</v>
      </c>
      <c r="Y175" s="125" t="s">
        <v>1769</v>
      </c>
    </row>
    <row r="176" spans="1:25" x14ac:dyDescent="0.3">
      <c r="B176" s="125" t="s">
        <v>803</v>
      </c>
      <c r="C176" s="125" t="s">
        <v>803</v>
      </c>
      <c r="D176">
        <v>32</v>
      </c>
      <c r="E176" s="125">
        <v>7367</v>
      </c>
      <c r="G176" t="s">
        <v>230</v>
      </c>
      <c r="H176" t="s">
        <v>1677</v>
      </c>
      <c r="I176" s="125">
        <v>19558</v>
      </c>
      <c r="J176" t="s">
        <v>228</v>
      </c>
      <c r="K176" t="s">
        <v>1607</v>
      </c>
      <c r="L176" t="s">
        <v>561</v>
      </c>
      <c r="M176" t="b">
        <v>1</v>
      </c>
      <c r="N176" t="b">
        <v>0</v>
      </c>
      <c r="O176" t="b">
        <v>0</v>
      </c>
      <c r="P176">
        <v>126</v>
      </c>
      <c r="Q176" s="125">
        <v>1</v>
      </c>
      <c r="R176" s="125" t="s">
        <v>1768</v>
      </c>
      <c r="S176" s="125">
        <v>1</v>
      </c>
      <c r="T176" s="125">
        <v>115</v>
      </c>
      <c r="U176" t="s">
        <v>1442</v>
      </c>
      <c r="V176"/>
      <c r="W176">
        <v>59.778619999999997</v>
      </c>
      <c r="X176">
        <v>-150.94014999999999</v>
      </c>
      <c r="Y176" s="125" t="s">
        <v>1769</v>
      </c>
    </row>
    <row r="177" spans="1:25" x14ac:dyDescent="0.3">
      <c r="B177" s="125" t="s">
        <v>804</v>
      </c>
      <c r="C177" s="125" t="s">
        <v>804</v>
      </c>
      <c r="D177">
        <v>32</v>
      </c>
      <c r="E177" s="125">
        <v>55966</v>
      </c>
      <c r="G177" t="s">
        <v>231</v>
      </c>
      <c r="H177" t="s">
        <v>1677</v>
      </c>
      <c r="I177" s="125">
        <v>19558</v>
      </c>
      <c r="J177" t="s">
        <v>228</v>
      </c>
      <c r="K177" t="s">
        <v>1607</v>
      </c>
      <c r="L177" t="s">
        <v>561</v>
      </c>
      <c r="M177" t="b">
        <v>1</v>
      </c>
      <c r="N177" t="b">
        <v>0</v>
      </c>
      <c r="O177" t="b">
        <v>0</v>
      </c>
      <c r="P177">
        <v>80.8</v>
      </c>
      <c r="Q177" s="125">
        <v>1</v>
      </c>
      <c r="R177" s="125" t="s">
        <v>1768</v>
      </c>
      <c r="S177" s="125">
        <v>1</v>
      </c>
      <c r="T177" s="125">
        <v>115</v>
      </c>
      <c r="U177" t="s">
        <v>1442</v>
      </c>
      <c r="V177"/>
      <c r="W177">
        <v>60.676538999999998</v>
      </c>
      <c r="X177">
        <v>-151.377713</v>
      </c>
      <c r="Y177" s="125" t="s">
        <v>1769</v>
      </c>
    </row>
    <row r="178" spans="1:25" x14ac:dyDescent="0.3">
      <c r="B178" s="125" t="s">
        <v>805</v>
      </c>
      <c r="C178" s="125" t="s">
        <v>805</v>
      </c>
      <c r="D178">
        <v>32</v>
      </c>
      <c r="E178" s="125">
        <v>6283</v>
      </c>
      <c r="G178" t="s">
        <v>232</v>
      </c>
      <c r="H178" t="s">
        <v>1677</v>
      </c>
      <c r="I178" s="125">
        <v>19558</v>
      </c>
      <c r="J178" t="s">
        <v>228</v>
      </c>
      <c r="K178" t="s">
        <v>1607</v>
      </c>
      <c r="L178" t="s">
        <v>561</v>
      </c>
      <c r="M178" t="b">
        <v>1</v>
      </c>
      <c r="N178" t="b">
        <v>0</v>
      </c>
      <c r="O178" t="b">
        <v>0</v>
      </c>
      <c r="P178">
        <v>2.2000000000000002</v>
      </c>
      <c r="Q178" s="125">
        <v>1</v>
      </c>
      <c r="R178" s="125" t="s">
        <v>1768</v>
      </c>
      <c r="S178" s="125">
        <v>1</v>
      </c>
      <c r="T178" s="125">
        <v>12.4</v>
      </c>
      <c r="U178" t="s">
        <v>1442</v>
      </c>
      <c r="V178"/>
      <c r="W178">
        <v>59.439542000000003</v>
      </c>
      <c r="X178">
        <v>-151.71343899999999</v>
      </c>
    </row>
    <row r="179" spans="1:25" x14ac:dyDescent="0.3">
      <c r="B179" s="125" t="s">
        <v>806</v>
      </c>
      <c r="C179" s="125" t="s">
        <v>806</v>
      </c>
      <c r="D179">
        <v>345</v>
      </c>
      <c r="E179" s="125">
        <v>4252</v>
      </c>
      <c r="G179" t="s">
        <v>807</v>
      </c>
      <c r="H179" t="s">
        <v>1785</v>
      </c>
      <c r="I179" s="125">
        <v>288</v>
      </c>
      <c r="J179" t="s">
        <v>1269</v>
      </c>
      <c r="K179" t="s">
        <v>1607</v>
      </c>
      <c r="L179" t="s">
        <v>561</v>
      </c>
      <c r="M179" t="b">
        <v>0</v>
      </c>
      <c r="N179" t="b">
        <v>0</v>
      </c>
      <c r="O179" t="b">
        <v>0</v>
      </c>
      <c r="P179">
        <v>50</v>
      </c>
      <c r="Q179" s="125">
        <v>1</v>
      </c>
      <c r="R179" s="125" t="s">
        <v>1768</v>
      </c>
      <c r="S179" s="125">
        <v>1</v>
      </c>
      <c r="T179" s="125">
        <v>115</v>
      </c>
      <c r="U179" t="s">
        <v>1442</v>
      </c>
      <c r="V179"/>
      <c r="W179">
        <v>60.499443999999997</v>
      </c>
      <c r="X179">
        <v>-150.99722199999999</v>
      </c>
      <c r="Y179" s="125" t="s">
        <v>1769</v>
      </c>
    </row>
    <row r="180" spans="1:25" x14ac:dyDescent="0.3">
      <c r="B180" s="125" t="s">
        <v>806</v>
      </c>
      <c r="C180" s="125" t="s">
        <v>806</v>
      </c>
      <c r="D180">
        <v>32</v>
      </c>
      <c r="E180" s="125">
        <v>57206</v>
      </c>
      <c r="G180" t="s">
        <v>807</v>
      </c>
      <c r="H180" t="s">
        <v>1677</v>
      </c>
      <c r="I180" s="125">
        <v>19558</v>
      </c>
      <c r="J180" t="s">
        <v>228</v>
      </c>
      <c r="K180" t="s">
        <v>1607</v>
      </c>
      <c r="L180" t="s">
        <v>561</v>
      </c>
      <c r="M180" t="b">
        <v>1</v>
      </c>
      <c r="N180" t="b">
        <v>0</v>
      </c>
      <c r="O180" t="b">
        <v>0</v>
      </c>
      <c r="P180">
        <v>50</v>
      </c>
      <c r="Q180" s="125">
        <v>1</v>
      </c>
      <c r="R180" s="125" t="s">
        <v>1768</v>
      </c>
      <c r="S180" s="125">
        <v>1</v>
      </c>
      <c r="T180" s="125">
        <v>115</v>
      </c>
      <c r="U180" t="s">
        <v>1442</v>
      </c>
      <c r="V180"/>
      <c r="W180">
        <v>60.499443999999997</v>
      </c>
      <c r="X180">
        <v>-150.99722199999999</v>
      </c>
      <c r="Y180" s="125" t="s">
        <v>1769</v>
      </c>
    </row>
    <row r="181" spans="1:25" x14ac:dyDescent="0.3">
      <c r="A181" s="125">
        <v>332030</v>
      </c>
      <c r="B181" s="125" t="s">
        <v>808</v>
      </c>
      <c r="C181" s="125" t="s">
        <v>808</v>
      </c>
      <c r="D181">
        <v>332</v>
      </c>
      <c r="F181" s="125">
        <v>332030</v>
      </c>
      <c r="G181" t="s">
        <v>234</v>
      </c>
      <c r="H181" t="s">
        <v>1713</v>
      </c>
      <c r="J181" t="s">
        <v>233</v>
      </c>
      <c r="K181" t="s">
        <v>1714</v>
      </c>
      <c r="L181" t="s">
        <v>809</v>
      </c>
      <c r="M181" t="b">
        <v>0</v>
      </c>
      <c r="N181" t="b">
        <v>1</v>
      </c>
      <c r="O181" s="125" t="s">
        <v>1773</v>
      </c>
      <c r="P181">
        <v>0.36499999999999999</v>
      </c>
      <c r="Q181" s="125">
        <v>1</v>
      </c>
      <c r="R181" s="125" t="s">
        <v>1768</v>
      </c>
      <c r="S181" s="125">
        <v>1</v>
      </c>
      <c r="T181" s="125">
        <v>7.2</v>
      </c>
      <c r="U181" t="s">
        <v>472</v>
      </c>
      <c r="V181"/>
      <c r="W181">
        <v>66.04889</v>
      </c>
      <c r="X181">
        <v>-154.25556</v>
      </c>
      <c r="Y181" s="125" t="s">
        <v>1769</v>
      </c>
    </row>
    <row r="182" spans="1:25" x14ac:dyDescent="0.3">
      <c r="A182" s="125">
        <v>332040</v>
      </c>
      <c r="B182" s="125" t="s">
        <v>810</v>
      </c>
      <c r="C182" s="125" t="s">
        <v>810</v>
      </c>
      <c r="D182">
        <v>681</v>
      </c>
      <c r="F182" s="125">
        <v>332040</v>
      </c>
      <c r="G182" t="s">
        <v>236</v>
      </c>
      <c r="H182" t="s">
        <v>1717</v>
      </c>
      <c r="J182" t="s">
        <v>235</v>
      </c>
      <c r="K182" t="s">
        <v>1718</v>
      </c>
      <c r="L182" t="s">
        <v>811</v>
      </c>
      <c r="M182" t="b">
        <v>0</v>
      </c>
      <c r="N182" t="b">
        <v>1</v>
      </c>
      <c r="O182" s="125" t="s">
        <v>1773</v>
      </c>
      <c r="P182">
        <v>0.20100000000000001</v>
      </c>
      <c r="Q182" s="125">
        <v>1</v>
      </c>
      <c r="R182" s="125" t="s">
        <v>1768</v>
      </c>
      <c r="S182" s="125">
        <v>1</v>
      </c>
      <c r="T182" s="125">
        <v>7.2</v>
      </c>
      <c r="U182" t="s">
        <v>472</v>
      </c>
      <c r="V182"/>
      <c r="W182">
        <v>59.327779999999997</v>
      </c>
      <c r="X182">
        <v>-155.89472000000001</v>
      </c>
      <c r="Y182" s="125" t="s">
        <v>1769</v>
      </c>
    </row>
    <row r="183" spans="1:25" x14ac:dyDescent="0.3">
      <c r="A183" s="125">
        <v>332050</v>
      </c>
      <c r="B183" s="125" t="s">
        <v>812</v>
      </c>
      <c r="C183" s="125" t="s">
        <v>812</v>
      </c>
      <c r="D183">
        <v>280</v>
      </c>
      <c r="E183" s="125">
        <v>7183</v>
      </c>
      <c r="F183" s="125">
        <v>332050</v>
      </c>
      <c r="G183" t="s">
        <v>238</v>
      </c>
      <c r="H183" t="s">
        <v>1719</v>
      </c>
      <c r="I183" s="125">
        <v>9188</v>
      </c>
      <c r="J183" t="s">
        <v>237</v>
      </c>
      <c r="K183" t="s">
        <v>1720</v>
      </c>
      <c r="L183" t="s">
        <v>813</v>
      </c>
      <c r="M183" t="b">
        <v>1</v>
      </c>
      <c r="N183" t="b">
        <v>1</v>
      </c>
      <c r="O183" t="b">
        <v>1</v>
      </c>
      <c r="P183">
        <v>1.7</v>
      </c>
      <c r="Q183" s="125">
        <v>1</v>
      </c>
      <c r="R183" s="125" t="s">
        <v>1768</v>
      </c>
      <c r="S183" s="125">
        <v>1</v>
      </c>
      <c r="T183" s="125">
        <v>2.5</v>
      </c>
      <c r="U183" t="s">
        <v>1442</v>
      </c>
      <c r="V183"/>
      <c r="W183">
        <v>59.899054</v>
      </c>
      <c r="X183">
        <v>-154.698735</v>
      </c>
      <c r="Y183" s="125" t="s">
        <v>1769</v>
      </c>
    </row>
    <row r="184" spans="1:25" x14ac:dyDescent="0.3">
      <c r="A184" s="125">
        <v>332650</v>
      </c>
      <c r="B184" s="125" t="s">
        <v>815</v>
      </c>
      <c r="C184" s="125" t="s">
        <v>815</v>
      </c>
      <c r="D184">
        <v>240</v>
      </c>
      <c r="E184" s="125">
        <v>7462</v>
      </c>
      <c r="F184" s="125">
        <v>332650</v>
      </c>
      <c r="G184" t="s">
        <v>240</v>
      </c>
      <c r="H184" t="s">
        <v>1609</v>
      </c>
      <c r="I184" s="125">
        <v>18963</v>
      </c>
      <c r="J184" t="s">
        <v>239</v>
      </c>
      <c r="K184" t="s">
        <v>1610</v>
      </c>
      <c r="L184" t="s">
        <v>816</v>
      </c>
      <c r="M184" t="b">
        <v>1</v>
      </c>
      <c r="N184" t="b">
        <v>1</v>
      </c>
      <c r="O184" t="b">
        <v>1</v>
      </c>
      <c r="P184">
        <v>1.585</v>
      </c>
      <c r="Q184" s="125">
        <v>1</v>
      </c>
      <c r="R184" s="125" t="s">
        <v>1768</v>
      </c>
      <c r="S184" s="125">
        <v>1</v>
      </c>
      <c r="T184" s="125">
        <v>12.47</v>
      </c>
      <c r="U184" t="s">
        <v>1442</v>
      </c>
      <c r="V184"/>
      <c r="W184">
        <v>57.499166000000002</v>
      </c>
      <c r="X184">
        <v>-134.58614</v>
      </c>
      <c r="Y184" s="125" t="s">
        <v>1769</v>
      </c>
    </row>
    <row r="185" spans="1:25" x14ac:dyDescent="0.3">
      <c r="A185" s="125">
        <v>332670</v>
      </c>
      <c r="B185" s="125" t="s">
        <v>817</v>
      </c>
      <c r="C185" s="125" t="s">
        <v>817</v>
      </c>
      <c r="D185">
        <v>240</v>
      </c>
      <c r="E185" s="125">
        <v>7463</v>
      </c>
      <c r="F185" s="125">
        <v>332670</v>
      </c>
      <c r="G185" t="s">
        <v>242</v>
      </c>
      <c r="H185" t="s">
        <v>1609</v>
      </c>
      <c r="I185" s="125">
        <v>18963</v>
      </c>
      <c r="J185" t="s">
        <v>239</v>
      </c>
      <c r="K185" t="s">
        <v>1711</v>
      </c>
      <c r="L185" t="s">
        <v>818</v>
      </c>
      <c r="M185" t="b">
        <v>1</v>
      </c>
      <c r="N185" t="b">
        <v>1</v>
      </c>
      <c r="O185" t="b">
        <v>1</v>
      </c>
      <c r="P185">
        <v>3.0500000000000003</v>
      </c>
      <c r="Q185" s="125">
        <v>1</v>
      </c>
      <c r="R185" s="125" t="s">
        <v>1768</v>
      </c>
      <c r="S185" s="125">
        <v>1</v>
      </c>
      <c r="T185" s="125">
        <v>12.47</v>
      </c>
      <c r="U185" t="s">
        <v>1442</v>
      </c>
      <c r="V185"/>
      <c r="W185">
        <v>58.106431999999998</v>
      </c>
      <c r="X185">
        <v>-135.43073999999999</v>
      </c>
      <c r="Y185" s="125" t="s">
        <v>1769</v>
      </c>
    </row>
    <row r="186" spans="1:25" x14ac:dyDescent="0.3">
      <c r="A186" s="125">
        <v>332680</v>
      </c>
      <c r="B186" s="125" t="s">
        <v>819</v>
      </c>
      <c r="C186" s="125" t="s">
        <v>819</v>
      </c>
      <c r="D186">
        <v>240</v>
      </c>
      <c r="E186" s="125">
        <v>7464</v>
      </c>
      <c r="F186" s="125">
        <v>332680</v>
      </c>
      <c r="G186" t="s">
        <v>243</v>
      </c>
      <c r="H186" t="s">
        <v>1609</v>
      </c>
      <c r="I186" s="125">
        <v>18963</v>
      </c>
      <c r="J186" t="s">
        <v>239</v>
      </c>
      <c r="K186" t="s">
        <v>1721</v>
      </c>
      <c r="L186" t="s">
        <v>820</v>
      </c>
      <c r="M186" t="b">
        <v>1</v>
      </c>
      <c r="N186" t="b">
        <v>1</v>
      </c>
      <c r="O186" s="114" t="b">
        <v>0</v>
      </c>
      <c r="P186">
        <v>3.1</v>
      </c>
      <c r="Q186" s="125">
        <v>1</v>
      </c>
      <c r="R186" s="125" t="s">
        <v>1768</v>
      </c>
      <c r="S186" s="125">
        <v>1</v>
      </c>
      <c r="T186" s="125">
        <v>12.47</v>
      </c>
      <c r="U186" t="s">
        <v>1442</v>
      </c>
      <c r="V186"/>
      <c r="W186">
        <v>56.962983000000001</v>
      </c>
      <c r="X186">
        <v>-133.92255700000001</v>
      </c>
      <c r="Y186" s="125" t="s">
        <v>1769</v>
      </c>
    </row>
    <row r="187" spans="1:25" x14ac:dyDescent="0.3">
      <c r="A187" s="125">
        <v>332660</v>
      </c>
      <c r="B187" s="125" t="s">
        <v>821</v>
      </c>
      <c r="C187" s="125" t="s">
        <v>821</v>
      </c>
      <c r="D187">
        <v>240</v>
      </c>
      <c r="E187" s="125">
        <v>7467</v>
      </c>
      <c r="F187" s="125">
        <v>332660</v>
      </c>
      <c r="G187" t="s">
        <v>241</v>
      </c>
      <c r="H187" t="s">
        <v>1609</v>
      </c>
      <c r="I187" s="125">
        <v>18963</v>
      </c>
      <c r="J187" t="s">
        <v>239</v>
      </c>
      <c r="K187" t="s">
        <v>1549</v>
      </c>
      <c r="L187" t="s">
        <v>567</v>
      </c>
      <c r="M187" t="b">
        <v>0</v>
      </c>
      <c r="N187" t="b">
        <v>1</v>
      </c>
      <c r="O187" s="125" t="s">
        <v>1770</v>
      </c>
      <c r="P187">
        <v>0.6</v>
      </c>
      <c r="Q187" s="125">
        <v>1</v>
      </c>
      <c r="R187" s="125" t="s">
        <v>1768</v>
      </c>
      <c r="S187" s="125">
        <v>1</v>
      </c>
      <c r="U187" t="s">
        <v>472</v>
      </c>
      <c r="V187"/>
      <c r="Y187" s="125" t="s">
        <v>1769</v>
      </c>
    </row>
    <row r="188" spans="1:25" x14ac:dyDescent="0.3">
      <c r="A188" s="125">
        <v>332700</v>
      </c>
      <c r="B188" s="125" t="s">
        <v>1350</v>
      </c>
      <c r="C188" s="125" t="s">
        <v>1350</v>
      </c>
      <c r="D188">
        <v>240</v>
      </c>
      <c r="F188" s="125">
        <v>332700</v>
      </c>
      <c r="G188" t="s">
        <v>399</v>
      </c>
      <c r="H188" t="s">
        <v>1609</v>
      </c>
      <c r="J188" t="s">
        <v>239</v>
      </c>
      <c r="K188" t="s">
        <v>1549</v>
      </c>
      <c r="L188" t="s">
        <v>567</v>
      </c>
      <c r="M188" t="b">
        <v>0</v>
      </c>
      <c r="N188" t="b">
        <v>1</v>
      </c>
      <c r="O188" s="125" t="b">
        <v>0</v>
      </c>
      <c r="Q188" s="125">
        <v>1</v>
      </c>
      <c r="R188" s="125" t="s">
        <v>1768</v>
      </c>
      <c r="S188" s="125">
        <v>1</v>
      </c>
      <c r="U188" t="s">
        <v>472</v>
      </c>
      <c r="V188"/>
      <c r="Y188" s="125" t="s">
        <v>1769</v>
      </c>
    </row>
    <row r="189" spans="1:25" x14ac:dyDescent="0.3">
      <c r="B189" s="125" t="s">
        <v>1351</v>
      </c>
      <c r="C189" s="125" t="s">
        <v>1351</v>
      </c>
      <c r="D189">
        <v>240</v>
      </c>
      <c r="G189" s="190" t="s">
        <v>1786</v>
      </c>
      <c r="H189" t="s">
        <v>1609</v>
      </c>
      <c r="I189" s="125">
        <v>18963</v>
      </c>
      <c r="J189" t="s">
        <v>239</v>
      </c>
      <c r="K189" t="s">
        <v>1549</v>
      </c>
      <c r="L189" t="s">
        <v>567</v>
      </c>
      <c r="M189" t="b">
        <v>0</v>
      </c>
      <c r="O189" t="b">
        <v>0</v>
      </c>
      <c r="P189">
        <v>0.6</v>
      </c>
      <c r="Q189" s="125">
        <v>1</v>
      </c>
      <c r="R189" s="125" t="s">
        <v>1768</v>
      </c>
      <c r="S189" s="125">
        <v>1</v>
      </c>
      <c r="U189" t="s">
        <v>472</v>
      </c>
      <c r="V189"/>
      <c r="Y189" s="125" t="s">
        <v>1769</v>
      </c>
    </row>
    <row r="190" spans="1:25" x14ac:dyDescent="0.3">
      <c r="A190" s="125">
        <v>332060</v>
      </c>
      <c r="B190" s="125" t="s">
        <v>822</v>
      </c>
      <c r="C190" s="125" t="s">
        <v>822</v>
      </c>
      <c r="D190">
        <v>369</v>
      </c>
      <c r="F190" s="125">
        <v>332060</v>
      </c>
      <c r="G190" t="s">
        <v>245</v>
      </c>
      <c r="H190" t="s">
        <v>1679</v>
      </c>
      <c r="J190" t="s">
        <v>244</v>
      </c>
      <c r="K190" t="s">
        <v>1680</v>
      </c>
      <c r="L190" t="s">
        <v>823</v>
      </c>
      <c r="M190" t="b">
        <v>0</v>
      </c>
      <c r="N190" t="b">
        <v>1</v>
      </c>
      <c r="O190" s="125" t="s">
        <v>1773</v>
      </c>
      <c r="P190">
        <v>0.57699999999999996</v>
      </c>
      <c r="Q190" s="125">
        <v>1</v>
      </c>
      <c r="R190" s="125" t="s">
        <v>1768</v>
      </c>
      <c r="S190" s="125">
        <v>1</v>
      </c>
      <c r="T190" s="125">
        <v>7.2</v>
      </c>
      <c r="U190" t="s">
        <v>472</v>
      </c>
      <c r="V190"/>
      <c r="W190">
        <v>66.074969999999993</v>
      </c>
      <c r="X190">
        <v>-162.71274</v>
      </c>
      <c r="Y190" s="125" t="s">
        <v>1769</v>
      </c>
    </row>
    <row r="191" spans="1:25" x14ac:dyDescent="0.3">
      <c r="B191" s="125" t="s">
        <v>1352</v>
      </c>
      <c r="C191" s="125" t="s">
        <v>1352</v>
      </c>
      <c r="D191">
        <v>0</v>
      </c>
      <c r="E191" s="185">
        <v>59027</v>
      </c>
      <c r="G191" s="186" t="s">
        <v>1787</v>
      </c>
      <c r="H191" t="s">
        <v>1788</v>
      </c>
      <c r="I191" s="191">
        <v>60223</v>
      </c>
      <c r="J191" s="192" t="s">
        <v>1789</v>
      </c>
      <c r="K191" t="s">
        <v>1604</v>
      </c>
      <c r="L191" t="s">
        <v>825</v>
      </c>
      <c r="M191" t="b">
        <v>0</v>
      </c>
      <c r="N191" t="b">
        <v>0</v>
      </c>
      <c r="O191" s="146" t="b">
        <v>0</v>
      </c>
      <c r="P191" s="114"/>
      <c r="Q191" s="146"/>
      <c r="R191" s="146" t="s">
        <v>1768</v>
      </c>
      <c r="S191" s="146">
        <v>1</v>
      </c>
      <c r="T191" s="193">
        <v>34.5</v>
      </c>
      <c r="U191" s="146"/>
      <c r="V191" s="146"/>
      <c r="W191" s="194">
        <v>55.419443999999999</v>
      </c>
      <c r="X191" s="194">
        <v>-131.537778</v>
      </c>
      <c r="Y191" s="146"/>
    </row>
    <row r="192" spans="1:25" x14ac:dyDescent="0.3">
      <c r="B192" s="125" t="s">
        <v>824</v>
      </c>
      <c r="C192" s="125" t="s">
        <v>824</v>
      </c>
      <c r="D192">
        <v>103</v>
      </c>
      <c r="E192" s="125">
        <v>6580</v>
      </c>
      <c r="G192" t="s">
        <v>247</v>
      </c>
      <c r="H192" t="s">
        <v>1690</v>
      </c>
      <c r="I192" s="125">
        <v>10210</v>
      </c>
      <c r="J192" t="s">
        <v>246</v>
      </c>
      <c r="K192" t="s">
        <v>1604</v>
      </c>
      <c r="L192" t="s">
        <v>825</v>
      </c>
      <c r="M192" t="b">
        <v>1</v>
      </c>
      <c r="N192" t="b">
        <v>0</v>
      </c>
      <c r="O192" t="b">
        <v>0</v>
      </c>
      <c r="P192">
        <v>5.4</v>
      </c>
      <c r="Q192" s="125">
        <v>1</v>
      </c>
      <c r="R192" s="125" t="s">
        <v>1768</v>
      </c>
      <c r="S192" s="125">
        <v>1</v>
      </c>
      <c r="T192" s="125">
        <v>34.5</v>
      </c>
      <c r="U192" t="s">
        <v>1442</v>
      </c>
      <c r="V192"/>
      <c r="W192">
        <v>55.379750000000001</v>
      </c>
      <c r="X192">
        <v>-131.470269</v>
      </c>
      <c r="Y192" s="125" t="s">
        <v>1769</v>
      </c>
    </row>
    <row r="193" spans="1:25" x14ac:dyDescent="0.3">
      <c r="B193" s="125" t="s">
        <v>826</v>
      </c>
      <c r="C193" s="125" t="s">
        <v>826</v>
      </c>
      <c r="D193">
        <v>103</v>
      </c>
      <c r="E193" s="125">
        <v>84</v>
      </c>
      <c r="G193" t="s">
        <v>248</v>
      </c>
      <c r="H193" t="s">
        <v>1690</v>
      </c>
      <c r="I193" s="125">
        <v>10210</v>
      </c>
      <c r="J193" t="s">
        <v>246</v>
      </c>
      <c r="K193" t="s">
        <v>1604</v>
      </c>
      <c r="L193" t="s">
        <v>825</v>
      </c>
      <c r="M193" t="b">
        <v>1</v>
      </c>
      <c r="N193" t="b">
        <v>0</v>
      </c>
      <c r="O193" t="b">
        <v>0</v>
      </c>
      <c r="P193">
        <v>4.2</v>
      </c>
      <c r="Q193" s="125">
        <v>1</v>
      </c>
      <c r="R193" s="125" t="s">
        <v>1768</v>
      </c>
      <c r="S193" s="125">
        <v>1</v>
      </c>
      <c r="T193" s="125">
        <v>34.5</v>
      </c>
      <c r="U193" t="s">
        <v>1442</v>
      </c>
      <c r="V193"/>
      <c r="W193">
        <v>55.344641000000003</v>
      </c>
      <c r="X193">
        <v>-131.63342499999999</v>
      </c>
    </row>
    <row r="194" spans="1:25" x14ac:dyDescent="0.3">
      <c r="B194" s="125" t="s">
        <v>827</v>
      </c>
      <c r="C194" s="125" t="s">
        <v>827</v>
      </c>
      <c r="D194">
        <v>103</v>
      </c>
      <c r="E194" s="125">
        <v>85</v>
      </c>
      <c r="G194" t="s">
        <v>251</v>
      </c>
      <c r="H194" t="s">
        <v>1690</v>
      </c>
      <c r="I194" s="125">
        <v>10210</v>
      </c>
      <c r="J194" t="s">
        <v>246</v>
      </c>
      <c r="K194" t="s">
        <v>1604</v>
      </c>
      <c r="L194" t="s">
        <v>825</v>
      </c>
      <c r="M194" t="b">
        <v>1</v>
      </c>
      <c r="N194" t="b">
        <v>0</v>
      </c>
      <c r="O194" t="b">
        <v>0</v>
      </c>
      <c r="P194">
        <v>25.9</v>
      </c>
      <c r="Q194" s="125">
        <v>1</v>
      </c>
      <c r="R194" s="125" t="s">
        <v>1768</v>
      </c>
      <c r="S194" s="125">
        <v>1</v>
      </c>
      <c r="T194" s="125">
        <v>34.5</v>
      </c>
      <c r="U194" t="s">
        <v>1442</v>
      </c>
      <c r="V194"/>
      <c r="W194">
        <v>55.357396999999999</v>
      </c>
      <c r="X194">
        <v>-131.69695999999999</v>
      </c>
    </row>
    <row r="195" spans="1:25" x14ac:dyDescent="0.3">
      <c r="B195" s="125" t="s">
        <v>828</v>
      </c>
      <c r="C195" s="125" t="s">
        <v>828</v>
      </c>
      <c r="D195">
        <v>103</v>
      </c>
      <c r="E195" s="125">
        <v>6581</v>
      </c>
      <c r="G195" t="s">
        <v>249</v>
      </c>
      <c r="H195" t="s">
        <v>1690</v>
      </c>
      <c r="I195" s="125">
        <v>10210</v>
      </c>
      <c r="J195" t="s">
        <v>246</v>
      </c>
      <c r="K195" t="s">
        <v>1604</v>
      </c>
      <c r="L195" t="s">
        <v>825</v>
      </c>
      <c r="M195" t="b">
        <v>1</v>
      </c>
      <c r="N195" t="b">
        <v>0</v>
      </c>
      <c r="O195" t="b">
        <v>0</v>
      </c>
      <c r="P195">
        <v>2.1</v>
      </c>
      <c r="Q195" s="125">
        <v>1</v>
      </c>
      <c r="R195" s="125" t="s">
        <v>1768</v>
      </c>
      <c r="S195" s="125">
        <v>1</v>
      </c>
      <c r="T195" s="125">
        <v>34.5</v>
      </c>
      <c r="U195" t="s">
        <v>1442</v>
      </c>
      <c r="V195"/>
      <c r="W195">
        <v>55.381402000000001</v>
      </c>
      <c r="X195">
        <v>-131.51775799999999</v>
      </c>
      <c r="Y195" s="125" t="s">
        <v>1769</v>
      </c>
    </row>
    <row r="196" spans="1:25" x14ac:dyDescent="0.3">
      <c r="B196" s="125" t="s">
        <v>950</v>
      </c>
      <c r="C196" s="125" t="s">
        <v>950</v>
      </c>
      <c r="D196">
        <v>103</v>
      </c>
      <c r="E196" s="125">
        <v>70</v>
      </c>
      <c r="G196" t="s">
        <v>250</v>
      </c>
      <c r="H196" t="s">
        <v>1690</v>
      </c>
      <c r="I196" s="125">
        <v>10210</v>
      </c>
      <c r="J196" t="s">
        <v>246</v>
      </c>
      <c r="K196" t="s">
        <v>1604</v>
      </c>
      <c r="L196" t="s">
        <v>825</v>
      </c>
      <c r="M196" t="b">
        <v>1</v>
      </c>
      <c r="N196" t="b">
        <v>0</v>
      </c>
      <c r="O196" t="b">
        <v>0</v>
      </c>
      <c r="P196">
        <v>22.6</v>
      </c>
      <c r="Q196" s="125">
        <v>6</v>
      </c>
      <c r="R196" s="125" t="s">
        <v>1778</v>
      </c>
      <c r="S196" s="125">
        <v>4</v>
      </c>
      <c r="T196" s="125">
        <v>115</v>
      </c>
      <c r="U196">
        <v>115</v>
      </c>
      <c r="V196"/>
      <c r="W196">
        <v>55.615208000000003</v>
      </c>
      <c r="X196">
        <v>-131.356111</v>
      </c>
      <c r="Y196" s="125" t="s">
        <v>1769</v>
      </c>
    </row>
    <row r="197" spans="1:25" x14ac:dyDescent="0.3">
      <c r="B197" s="125" t="s">
        <v>829</v>
      </c>
      <c r="C197" s="125" t="s">
        <v>829</v>
      </c>
      <c r="D197">
        <v>103</v>
      </c>
      <c r="E197" s="125">
        <v>58977</v>
      </c>
      <c r="G197" t="s">
        <v>830</v>
      </c>
      <c r="H197" t="s">
        <v>1690</v>
      </c>
      <c r="I197" s="125">
        <v>10210</v>
      </c>
      <c r="J197" t="s">
        <v>246</v>
      </c>
      <c r="K197" t="s">
        <v>1604</v>
      </c>
      <c r="L197" t="s">
        <v>825</v>
      </c>
      <c r="M197" t="b">
        <v>1</v>
      </c>
      <c r="N197" t="b">
        <v>0</v>
      </c>
      <c r="O197" t="b">
        <v>0</v>
      </c>
      <c r="P197">
        <v>4.8</v>
      </c>
      <c r="Q197" s="125">
        <v>1</v>
      </c>
      <c r="R197" s="125" t="s">
        <v>1768</v>
      </c>
      <c r="S197" s="125">
        <v>1</v>
      </c>
      <c r="T197" s="125">
        <v>34.5</v>
      </c>
      <c r="U197" t="s">
        <v>1442</v>
      </c>
      <c r="V197"/>
      <c r="W197">
        <v>55.328055999999997</v>
      </c>
      <c r="X197">
        <v>-131.530833</v>
      </c>
      <c r="Y197" s="125" t="s">
        <v>1769</v>
      </c>
    </row>
    <row r="198" spans="1:25" x14ac:dyDescent="0.3">
      <c r="A198" s="125">
        <v>332070</v>
      </c>
      <c r="B198" s="125" t="s">
        <v>831</v>
      </c>
      <c r="C198" s="125" t="s">
        <v>831</v>
      </c>
      <c r="D198">
        <v>289</v>
      </c>
      <c r="E198" s="125">
        <v>7493</v>
      </c>
      <c r="F198" s="125">
        <v>332070</v>
      </c>
      <c r="G198" t="s">
        <v>253</v>
      </c>
      <c r="H198" t="s">
        <v>1727</v>
      </c>
      <c r="I198" s="125">
        <v>9897</v>
      </c>
      <c r="J198" t="s">
        <v>252</v>
      </c>
      <c r="K198" t="s">
        <v>1728</v>
      </c>
      <c r="L198" t="s">
        <v>832</v>
      </c>
      <c r="M198" t="b">
        <v>1</v>
      </c>
      <c r="N198" t="b">
        <v>1</v>
      </c>
      <c r="O198" t="b">
        <v>1</v>
      </c>
      <c r="P198">
        <v>2.6</v>
      </c>
      <c r="Q198" s="125">
        <v>1</v>
      </c>
      <c r="R198" s="125" t="s">
        <v>1768</v>
      </c>
      <c r="S198" s="125">
        <v>1</v>
      </c>
      <c r="T198" s="125">
        <v>480</v>
      </c>
      <c r="U198" t="s">
        <v>1442</v>
      </c>
      <c r="V198"/>
      <c r="W198">
        <v>55.061683000000002</v>
      </c>
      <c r="X198">
        <v>-162.31030000000001</v>
      </c>
      <c r="Y198" s="125" t="s">
        <v>1769</v>
      </c>
    </row>
    <row r="199" spans="1:25" x14ac:dyDescent="0.3">
      <c r="A199" s="125">
        <v>332080</v>
      </c>
      <c r="B199" s="125" t="s">
        <v>833</v>
      </c>
      <c r="C199" s="125" t="s">
        <v>833</v>
      </c>
      <c r="D199">
        <v>446</v>
      </c>
      <c r="F199" s="125">
        <v>332080</v>
      </c>
      <c r="G199" t="s">
        <v>401</v>
      </c>
      <c r="H199" t="s">
        <v>1733</v>
      </c>
      <c r="J199" t="s">
        <v>400</v>
      </c>
      <c r="K199" t="s">
        <v>1734</v>
      </c>
      <c r="L199" t="s">
        <v>834</v>
      </c>
      <c r="M199" t="b">
        <v>0</v>
      </c>
      <c r="N199" t="b">
        <v>1</v>
      </c>
      <c r="O199" s="146"/>
      <c r="P199">
        <v>1.05</v>
      </c>
      <c r="Q199" s="125">
        <v>1</v>
      </c>
      <c r="R199" s="125" t="s">
        <v>1768</v>
      </c>
      <c r="S199" s="125">
        <v>1</v>
      </c>
      <c r="U199" t="s">
        <v>472</v>
      </c>
      <c r="V199"/>
      <c r="W199">
        <v>59.938890000000001</v>
      </c>
      <c r="X199">
        <v>-164.04139000000001</v>
      </c>
      <c r="Y199" s="125" t="s">
        <v>1769</v>
      </c>
    </row>
    <row r="200" spans="1:25" x14ac:dyDescent="0.3">
      <c r="A200" s="125">
        <v>332090</v>
      </c>
      <c r="B200" s="125" t="s">
        <v>1270</v>
      </c>
      <c r="C200" s="125" t="s">
        <v>1270</v>
      </c>
      <c r="D200">
        <v>407</v>
      </c>
      <c r="F200" s="125">
        <v>332090</v>
      </c>
      <c r="G200" t="s">
        <v>255</v>
      </c>
      <c r="H200" t="s">
        <v>1736</v>
      </c>
      <c r="J200" t="s">
        <v>254</v>
      </c>
      <c r="K200" t="s">
        <v>1548</v>
      </c>
      <c r="L200" t="s">
        <v>656</v>
      </c>
      <c r="M200" t="b">
        <v>0</v>
      </c>
      <c r="N200" t="b">
        <v>1</v>
      </c>
      <c r="O200" s="125" t="s">
        <v>1770</v>
      </c>
      <c r="P200">
        <v>0.17100000000000001</v>
      </c>
      <c r="Q200" s="125">
        <v>1</v>
      </c>
      <c r="R200" s="125" t="s">
        <v>1768</v>
      </c>
      <c r="S200" s="125">
        <v>1</v>
      </c>
      <c r="T200" s="125">
        <v>7.2</v>
      </c>
      <c r="U200" t="s">
        <v>472</v>
      </c>
      <c r="V200"/>
      <c r="Y200" s="125" t="s">
        <v>1769</v>
      </c>
    </row>
    <row r="201" spans="1:25" x14ac:dyDescent="0.3">
      <c r="B201" s="125" t="s">
        <v>835</v>
      </c>
      <c r="C201" s="125" t="s">
        <v>835</v>
      </c>
      <c r="D201">
        <v>16</v>
      </c>
      <c r="E201" s="125">
        <v>58405</v>
      </c>
      <c r="G201" t="s">
        <v>836</v>
      </c>
      <c r="H201" t="s">
        <v>1705</v>
      </c>
      <c r="I201" s="125">
        <v>10433</v>
      </c>
      <c r="J201" t="s">
        <v>256</v>
      </c>
      <c r="K201" t="s">
        <v>1706</v>
      </c>
      <c r="L201" t="s">
        <v>837</v>
      </c>
      <c r="M201" t="b">
        <v>1</v>
      </c>
      <c r="N201" t="b">
        <v>0</v>
      </c>
      <c r="O201" t="b">
        <v>0</v>
      </c>
      <c r="P201">
        <v>3</v>
      </c>
      <c r="Q201" s="125">
        <v>1</v>
      </c>
      <c r="R201" s="125" t="s">
        <v>1768</v>
      </c>
      <c r="S201" s="125">
        <v>1</v>
      </c>
      <c r="T201" s="125">
        <v>12.47</v>
      </c>
      <c r="U201" t="s">
        <v>1442</v>
      </c>
      <c r="V201"/>
      <c r="W201">
        <v>57.799166999999997</v>
      </c>
      <c r="X201">
        <v>-152.404167</v>
      </c>
      <c r="Y201" s="125" t="s">
        <v>1769</v>
      </c>
    </row>
    <row r="202" spans="1:25" x14ac:dyDescent="0.3">
      <c r="B202" s="125" t="s">
        <v>839</v>
      </c>
      <c r="C202" s="125" t="s">
        <v>839</v>
      </c>
      <c r="D202">
        <v>16</v>
      </c>
      <c r="E202" s="125">
        <v>60563</v>
      </c>
      <c r="G202" t="s">
        <v>840</v>
      </c>
      <c r="H202" t="s">
        <v>1705</v>
      </c>
      <c r="I202" s="125">
        <v>10433</v>
      </c>
      <c r="J202" t="s">
        <v>256</v>
      </c>
      <c r="K202" t="s">
        <v>1706</v>
      </c>
      <c r="L202" t="s">
        <v>837</v>
      </c>
      <c r="M202" t="b">
        <v>1</v>
      </c>
      <c r="N202" t="b">
        <v>0</v>
      </c>
      <c r="O202" t="b">
        <v>0</v>
      </c>
      <c r="P202">
        <v>2</v>
      </c>
      <c r="Q202" s="125">
        <v>1</v>
      </c>
      <c r="R202" s="125" t="s">
        <v>1768</v>
      </c>
      <c r="S202" s="125">
        <v>1</v>
      </c>
      <c r="T202" s="125">
        <v>12.47</v>
      </c>
      <c r="U202" t="s">
        <v>1442</v>
      </c>
      <c r="V202"/>
      <c r="W202">
        <v>57.780113999999998</v>
      </c>
      <c r="X202">
        <v>-152.443783</v>
      </c>
      <c r="Y202" s="125" t="s">
        <v>1769</v>
      </c>
    </row>
    <row r="203" spans="1:25" x14ac:dyDescent="0.3">
      <c r="B203" s="125" t="s">
        <v>841</v>
      </c>
      <c r="C203" s="125" t="s">
        <v>841</v>
      </c>
      <c r="D203">
        <v>16</v>
      </c>
      <c r="E203" s="125">
        <v>6281</v>
      </c>
      <c r="G203" t="s">
        <v>842</v>
      </c>
      <c r="H203" t="s">
        <v>1705</v>
      </c>
      <c r="I203" s="125">
        <v>10433</v>
      </c>
      <c r="J203" t="s">
        <v>256</v>
      </c>
      <c r="K203" t="s">
        <v>1706</v>
      </c>
      <c r="L203" t="s">
        <v>837</v>
      </c>
      <c r="M203" t="b">
        <v>1</v>
      </c>
      <c r="N203" t="b">
        <v>0</v>
      </c>
      <c r="O203" t="b">
        <v>0</v>
      </c>
      <c r="P203">
        <v>18.3</v>
      </c>
      <c r="Q203" s="125">
        <v>1</v>
      </c>
      <c r="R203" s="125" t="s">
        <v>1768</v>
      </c>
      <c r="S203" s="125">
        <v>1</v>
      </c>
      <c r="T203" s="125">
        <v>67</v>
      </c>
      <c r="U203" t="s">
        <v>1442</v>
      </c>
      <c r="V203"/>
      <c r="W203">
        <v>57.789955999999997</v>
      </c>
      <c r="X203">
        <v>-152.39698200000001</v>
      </c>
      <c r="Y203" s="125" t="s">
        <v>1769</v>
      </c>
    </row>
    <row r="204" spans="1:25" x14ac:dyDescent="0.3">
      <c r="B204" s="125" t="s">
        <v>843</v>
      </c>
      <c r="C204" s="125" t="s">
        <v>843</v>
      </c>
      <c r="D204">
        <v>16</v>
      </c>
      <c r="E204" s="125">
        <v>7723</v>
      </c>
      <c r="G204" t="s">
        <v>844</v>
      </c>
      <c r="H204" t="s">
        <v>1705</v>
      </c>
      <c r="I204" s="125">
        <v>10433</v>
      </c>
      <c r="J204" t="s">
        <v>256</v>
      </c>
      <c r="K204" t="s">
        <v>1706</v>
      </c>
      <c r="L204" t="s">
        <v>837</v>
      </c>
      <c r="M204" t="b">
        <v>1</v>
      </c>
      <c r="N204" t="b">
        <v>0</v>
      </c>
      <c r="O204" t="b">
        <v>0</v>
      </c>
      <c r="P204">
        <v>10</v>
      </c>
      <c r="Q204" s="125">
        <v>1</v>
      </c>
      <c r="R204" s="125" t="s">
        <v>1768</v>
      </c>
      <c r="S204" s="125">
        <v>1</v>
      </c>
      <c r="T204" s="125">
        <v>67</v>
      </c>
      <c r="U204" t="s">
        <v>1442</v>
      </c>
      <c r="V204"/>
      <c r="W204">
        <v>57.731608000000001</v>
      </c>
      <c r="X204">
        <v>-152.50704400000001</v>
      </c>
    </row>
    <row r="205" spans="1:25" x14ac:dyDescent="0.3">
      <c r="B205" s="125" t="s">
        <v>845</v>
      </c>
      <c r="C205" s="125" t="s">
        <v>845</v>
      </c>
      <c r="D205">
        <v>16</v>
      </c>
      <c r="E205" s="125">
        <v>57187</v>
      </c>
      <c r="G205" t="s">
        <v>846</v>
      </c>
      <c r="H205" t="s">
        <v>1705</v>
      </c>
      <c r="I205" s="125">
        <v>10433</v>
      </c>
      <c r="J205" t="s">
        <v>256</v>
      </c>
      <c r="K205" t="s">
        <v>1706</v>
      </c>
      <c r="L205" t="s">
        <v>837</v>
      </c>
      <c r="M205" t="b">
        <v>1</v>
      </c>
      <c r="N205" t="b">
        <v>0</v>
      </c>
      <c r="O205" t="b">
        <v>0</v>
      </c>
      <c r="P205">
        <v>9</v>
      </c>
      <c r="Q205" s="125">
        <v>1</v>
      </c>
      <c r="R205" s="125" t="s">
        <v>1768</v>
      </c>
      <c r="S205" s="125">
        <v>1</v>
      </c>
      <c r="T205" s="125">
        <v>69</v>
      </c>
      <c r="U205" t="s">
        <v>1442</v>
      </c>
      <c r="V205"/>
      <c r="W205">
        <v>57.786900000000003</v>
      </c>
      <c r="X205">
        <v>-152.44059999999999</v>
      </c>
      <c r="Y205" s="125" t="s">
        <v>1769</v>
      </c>
    </row>
    <row r="206" spans="1:25" x14ac:dyDescent="0.3">
      <c r="B206" s="125" t="s">
        <v>1271</v>
      </c>
      <c r="C206" s="125" t="s">
        <v>1271</v>
      </c>
      <c r="D206">
        <v>16</v>
      </c>
      <c r="E206" s="125">
        <v>6282</v>
      </c>
      <c r="G206" t="s">
        <v>1309</v>
      </c>
      <c r="H206" t="s">
        <v>1705</v>
      </c>
      <c r="I206" s="125">
        <v>10433</v>
      </c>
      <c r="J206" t="s">
        <v>256</v>
      </c>
      <c r="K206" t="s">
        <v>1706</v>
      </c>
      <c r="L206" t="s">
        <v>837</v>
      </c>
      <c r="M206" t="b">
        <v>0</v>
      </c>
      <c r="N206" t="b">
        <v>0</v>
      </c>
      <c r="O206" t="b">
        <v>0</v>
      </c>
      <c r="P206">
        <v>0.5</v>
      </c>
      <c r="Q206" s="125">
        <v>1</v>
      </c>
      <c r="R206" s="125" t="s">
        <v>1768</v>
      </c>
      <c r="S206" s="125">
        <v>1</v>
      </c>
      <c r="T206" s="125">
        <v>12.47</v>
      </c>
      <c r="U206" t="s">
        <v>1442</v>
      </c>
      <c r="V206"/>
      <c r="W206">
        <v>57.864775000000002</v>
      </c>
      <c r="X206">
        <v>-152.85544100000001</v>
      </c>
    </row>
    <row r="207" spans="1:25" x14ac:dyDescent="0.3">
      <c r="B207" s="125" t="s">
        <v>847</v>
      </c>
      <c r="C207" s="125" t="s">
        <v>847</v>
      </c>
      <c r="D207">
        <v>16</v>
      </c>
      <c r="E207" s="125">
        <v>60250</v>
      </c>
      <c r="G207" t="s">
        <v>848</v>
      </c>
      <c r="H207" t="s">
        <v>1705</v>
      </c>
      <c r="I207" s="125">
        <v>10433</v>
      </c>
      <c r="J207" t="s">
        <v>256</v>
      </c>
      <c r="K207" t="s">
        <v>1706</v>
      </c>
      <c r="L207" t="s">
        <v>837</v>
      </c>
      <c r="M207" t="b">
        <v>1</v>
      </c>
      <c r="N207" t="b">
        <v>0</v>
      </c>
      <c r="O207" t="b">
        <v>0</v>
      </c>
      <c r="P207">
        <v>8.4</v>
      </c>
      <c r="Q207" s="125">
        <v>1</v>
      </c>
      <c r="R207" s="125" t="s">
        <v>1768</v>
      </c>
      <c r="S207" s="125">
        <v>1</v>
      </c>
      <c r="T207" s="125">
        <v>12.47</v>
      </c>
      <c r="U207" t="s">
        <v>1442</v>
      </c>
      <c r="V207"/>
      <c r="W207">
        <v>57.775559999999999</v>
      </c>
      <c r="X207">
        <v>-152.48027999999999</v>
      </c>
    </row>
    <row r="208" spans="1:25" x14ac:dyDescent="0.3">
      <c r="B208" s="125" t="s">
        <v>849</v>
      </c>
      <c r="C208" s="125" t="s">
        <v>849</v>
      </c>
      <c r="D208">
        <v>16</v>
      </c>
      <c r="E208" s="125">
        <v>71</v>
      </c>
      <c r="G208" t="s">
        <v>850</v>
      </c>
      <c r="H208" t="s">
        <v>1705</v>
      </c>
      <c r="I208" s="125">
        <v>10433</v>
      </c>
      <c r="J208" t="s">
        <v>256</v>
      </c>
      <c r="K208" t="s">
        <v>1706</v>
      </c>
      <c r="L208" t="s">
        <v>837</v>
      </c>
      <c r="M208" t="b">
        <v>1</v>
      </c>
      <c r="N208" t="b">
        <v>0</v>
      </c>
      <c r="O208" t="b">
        <v>0</v>
      </c>
      <c r="P208">
        <v>33.6</v>
      </c>
      <c r="Q208" s="125">
        <v>1</v>
      </c>
      <c r="R208" s="125" t="s">
        <v>1768</v>
      </c>
      <c r="S208" s="125">
        <v>1</v>
      </c>
      <c r="T208" s="125">
        <v>138</v>
      </c>
      <c r="U208" t="s">
        <v>1442</v>
      </c>
      <c r="V208"/>
      <c r="W208">
        <v>57.686100000000003</v>
      </c>
      <c r="X208">
        <v>-152.89500000000001</v>
      </c>
      <c r="Y208" s="125" t="s">
        <v>1769</v>
      </c>
    </row>
    <row r="209" spans="1:26" x14ac:dyDescent="0.3">
      <c r="A209" s="125">
        <v>332100</v>
      </c>
      <c r="B209" s="125" t="s">
        <v>851</v>
      </c>
      <c r="C209" s="125" t="s">
        <v>851</v>
      </c>
      <c r="D209">
        <v>660</v>
      </c>
      <c r="F209" s="125">
        <v>332100</v>
      </c>
      <c r="G209" t="s">
        <v>258</v>
      </c>
      <c r="H209" t="s">
        <v>1737</v>
      </c>
      <c r="J209" t="s">
        <v>257</v>
      </c>
      <c r="K209" t="s">
        <v>1738</v>
      </c>
      <c r="L209" t="s">
        <v>852</v>
      </c>
      <c r="M209" t="b">
        <v>0</v>
      </c>
      <c r="N209" t="b">
        <v>1</v>
      </c>
      <c r="O209" s="125" t="s">
        <v>1773</v>
      </c>
      <c r="P209">
        <v>0.45200000000000001</v>
      </c>
      <c r="Q209" s="125">
        <v>1</v>
      </c>
      <c r="R209" s="125" t="s">
        <v>1768</v>
      </c>
      <c r="S209" s="125">
        <v>1</v>
      </c>
      <c r="T209" s="125">
        <v>7.2</v>
      </c>
      <c r="U209" t="s">
        <v>472</v>
      </c>
      <c r="V209"/>
      <c r="W209">
        <v>59.441600000000001</v>
      </c>
      <c r="X209">
        <v>-154.75514000000001</v>
      </c>
      <c r="Y209" s="125" t="s">
        <v>1769</v>
      </c>
    </row>
    <row r="210" spans="1:26" s="68" customFormat="1" x14ac:dyDescent="0.3">
      <c r="A210" s="125">
        <v>332130</v>
      </c>
      <c r="B210" s="125" t="s">
        <v>853</v>
      </c>
      <c r="C210" s="125" t="s">
        <v>853</v>
      </c>
      <c r="D210">
        <v>17</v>
      </c>
      <c r="E210" s="125">
        <v>6304</v>
      </c>
      <c r="F210" s="125">
        <v>332130</v>
      </c>
      <c r="G210" t="s">
        <v>260</v>
      </c>
      <c r="H210" t="s">
        <v>1745</v>
      </c>
      <c r="I210" s="125">
        <v>10451</v>
      </c>
      <c r="J210" t="s">
        <v>259</v>
      </c>
      <c r="K210" t="s">
        <v>1746</v>
      </c>
      <c r="L210" t="s">
        <v>854</v>
      </c>
      <c r="M210" t="b">
        <v>1</v>
      </c>
      <c r="N210" t="b">
        <v>1</v>
      </c>
      <c r="O210" s="114" t="b">
        <v>0</v>
      </c>
      <c r="P210">
        <v>17.5</v>
      </c>
      <c r="Q210" s="125">
        <v>1</v>
      </c>
      <c r="R210" s="125" t="s">
        <v>1768</v>
      </c>
      <c r="S210" s="125">
        <v>1</v>
      </c>
      <c r="T210" s="125">
        <v>7.2</v>
      </c>
      <c r="U210" t="s">
        <v>1442</v>
      </c>
      <c r="V210"/>
      <c r="W210">
        <v>66.837778</v>
      </c>
      <c r="X210">
        <v>-162.55694399999999</v>
      </c>
      <c r="Y210" s="125" t="s">
        <v>1769</v>
      </c>
      <c r="Z210"/>
    </row>
    <row r="211" spans="1:26" s="68" customFormat="1" x14ac:dyDescent="0.3">
      <c r="A211" s="125">
        <v>332140</v>
      </c>
      <c r="B211" s="125" t="s">
        <v>855</v>
      </c>
      <c r="C211" s="125" t="s">
        <v>855</v>
      </c>
      <c r="D211">
        <v>687</v>
      </c>
      <c r="E211" s="125"/>
      <c r="F211" s="125">
        <v>332140</v>
      </c>
      <c r="G211" t="s">
        <v>262</v>
      </c>
      <c r="H211" t="s">
        <v>1441</v>
      </c>
      <c r="I211" s="125"/>
      <c r="J211" t="s">
        <v>261</v>
      </c>
      <c r="K211" t="s">
        <v>1443</v>
      </c>
      <c r="L211" t="s">
        <v>856</v>
      </c>
      <c r="M211" t="b">
        <v>0</v>
      </c>
      <c r="N211" t="b">
        <v>1</v>
      </c>
      <c r="O211" s="125" t="s">
        <v>1773</v>
      </c>
      <c r="P211">
        <v>0.20200000000000001</v>
      </c>
      <c r="Q211" s="125">
        <v>1</v>
      </c>
      <c r="R211" s="125" t="s">
        <v>1768</v>
      </c>
      <c r="S211" s="125">
        <v>1</v>
      </c>
      <c r="T211" s="125">
        <v>7.2</v>
      </c>
      <c r="U211" t="s">
        <v>472</v>
      </c>
      <c r="V211"/>
      <c r="W211">
        <v>64.880930000000006</v>
      </c>
      <c r="X211">
        <v>-157.70103</v>
      </c>
      <c r="Y211" s="125" t="s">
        <v>1769</v>
      </c>
      <c r="Z211"/>
    </row>
    <row r="212" spans="1:26" x14ac:dyDescent="0.3">
      <c r="A212" s="125">
        <v>332150</v>
      </c>
      <c r="B212" s="125" t="s">
        <v>857</v>
      </c>
      <c r="C212" s="125" t="s">
        <v>857</v>
      </c>
      <c r="D212">
        <v>281</v>
      </c>
      <c r="F212" s="125">
        <v>332150</v>
      </c>
      <c r="G212" t="s">
        <v>264</v>
      </c>
      <c r="H212" t="s">
        <v>1444</v>
      </c>
      <c r="J212" t="s">
        <v>263</v>
      </c>
      <c r="K212" t="s">
        <v>1445</v>
      </c>
      <c r="L212" t="s">
        <v>858</v>
      </c>
      <c r="M212" t="b">
        <v>0</v>
      </c>
      <c r="N212" t="b">
        <v>1</v>
      </c>
      <c r="O212" s="125" t="s">
        <v>1773</v>
      </c>
      <c r="P212">
        <v>1.05</v>
      </c>
      <c r="Q212" s="125">
        <v>1</v>
      </c>
      <c r="R212" s="125" t="s">
        <v>1768</v>
      </c>
      <c r="S212" s="125">
        <v>1</v>
      </c>
      <c r="T212" s="125">
        <v>7.2</v>
      </c>
      <c r="U212" t="s">
        <v>472</v>
      </c>
      <c r="V212"/>
      <c r="W212">
        <v>60.812220000000003</v>
      </c>
      <c r="X212">
        <v>-161.43583000000001</v>
      </c>
      <c r="Y212" s="125" t="s">
        <v>1769</v>
      </c>
    </row>
    <row r="213" spans="1:26" x14ac:dyDescent="0.3">
      <c r="A213" s="125">
        <v>332160</v>
      </c>
      <c r="B213" s="125" t="s">
        <v>859</v>
      </c>
      <c r="C213" s="125" t="s">
        <v>859</v>
      </c>
      <c r="D213">
        <v>376</v>
      </c>
      <c r="F213" s="125">
        <v>332160</v>
      </c>
      <c r="G213" t="s">
        <v>266</v>
      </c>
      <c r="H213" t="s">
        <v>1446</v>
      </c>
      <c r="J213" t="s">
        <v>265</v>
      </c>
      <c r="K213" t="s">
        <v>1447</v>
      </c>
      <c r="L213" t="s">
        <v>860</v>
      </c>
      <c r="M213" t="b">
        <v>0</v>
      </c>
      <c r="N213" t="b">
        <v>1</v>
      </c>
      <c r="O213" s="125" t="s">
        <v>1773</v>
      </c>
      <c r="P213">
        <v>1.07</v>
      </c>
      <c r="Q213" s="125">
        <v>1</v>
      </c>
      <c r="R213" s="125" t="s">
        <v>1768</v>
      </c>
      <c r="S213" s="125">
        <v>1</v>
      </c>
      <c r="T213" s="125">
        <v>7.2</v>
      </c>
      <c r="U213" t="s">
        <v>472</v>
      </c>
      <c r="V213"/>
      <c r="W213">
        <v>59.863930000000003</v>
      </c>
      <c r="X213">
        <v>-163.13321999999999</v>
      </c>
      <c r="Y213" s="125" t="s">
        <v>1769</v>
      </c>
    </row>
    <row r="214" spans="1:26" x14ac:dyDescent="0.3">
      <c r="A214" s="125">
        <v>332170</v>
      </c>
      <c r="B214" s="125" t="s">
        <v>861</v>
      </c>
      <c r="C214" s="125" t="s">
        <v>861</v>
      </c>
      <c r="D214">
        <v>353</v>
      </c>
      <c r="F214" s="125">
        <v>332170</v>
      </c>
      <c r="G214" t="s">
        <v>268</v>
      </c>
      <c r="H214" t="s">
        <v>1448</v>
      </c>
      <c r="J214" t="s">
        <v>267</v>
      </c>
      <c r="K214" t="s">
        <v>1449</v>
      </c>
      <c r="L214" t="s">
        <v>862</v>
      </c>
      <c r="M214" t="b">
        <v>0</v>
      </c>
      <c r="N214" t="b">
        <v>1</v>
      </c>
      <c r="O214" s="125" t="b">
        <v>1</v>
      </c>
      <c r="P214">
        <v>0.34</v>
      </c>
      <c r="Q214" s="125">
        <v>1</v>
      </c>
      <c r="R214" s="125" t="s">
        <v>1768</v>
      </c>
      <c r="S214" s="125">
        <v>1</v>
      </c>
      <c r="T214" s="125">
        <v>7.2</v>
      </c>
      <c r="U214" t="s">
        <v>472</v>
      </c>
      <c r="V214"/>
      <c r="W214">
        <v>57.538539999999998</v>
      </c>
      <c r="X214">
        <v>-153.97844000000001</v>
      </c>
      <c r="Y214" s="125" t="s">
        <v>1769</v>
      </c>
    </row>
    <row r="215" spans="1:26" x14ac:dyDescent="0.3">
      <c r="A215" s="125">
        <v>332180</v>
      </c>
      <c r="B215" s="125" t="s">
        <v>863</v>
      </c>
      <c r="C215" s="125" t="s">
        <v>863</v>
      </c>
      <c r="D215">
        <v>330</v>
      </c>
      <c r="F215" s="125">
        <v>332180</v>
      </c>
      <c r="G215" t="s">
        <v>270</v>
      </c>
      <c r="H215" t="s">
        <v>1450</v>
      </c>
      <c r="J215" t="s">
        <v>269</v>
      </c>
      <c r="K215" t="s">
        <v>1451</v>
      </c>
      <c r="L215" t="s">
        <v>864</v>
      </c>
      <c r="M215" t="b">
        <v>0</v>
      </c>
      <c r="N215" t="b">
        <v>1</v>
      </c>
      <c r="O215" s="125" t="s">
        <v>1773</v>
      </c>
      <c r="P215">
        <v>0.26700000000000002</v>
      </c>
      <c r="Q215" s="125">
        <v>1</v>
      </c>
      <c r="R215" s="125" t="s">
        <v>1768</v>
      </c>
      <c r="S215" s="125">
        <v>1</v>
      </c>
      <c r="T215" s="125">
        <v>7.2</v>
      </c>
      <c r="U215" t="s">
        <v>472</v>
      </c>
      <c r="V215"/>
      <c r="W215">
        <v>59.115000000000002</v>
      </c>
      <c r="X215">
        <v>-156.85667000000001</v>
      </c>
      <c r="Y215" s="125" t="s">
        <v>1769</v>
      </c>
    </row>
    <row r="216" spans="1:26" x14ac:dyDescent="0.3">
      <c r="A216" s="125">
        <v>332190</v>
      </c>
      <c r="B216" s="125" t="s">
        <v>865</v>
      </c>
      <c r="C216" s="125" t="s">
        <v>865</v>
      </c>
      <c r="D216">
        <v>570</v>
      </c>
      <c r="F216" s="125">
        <v>332190</v>
      </c>
      <c r="G216" t="s">
        <v>403</v>
      </c>
      <c r="H216" t="s">
        <v>1452</v>
      </c>
      <c r="J216" t="s">
        <v>402</v>
      </c>
      <c r="K216" t="s">
        <v>1453</v>
      </c>
      <c r="L216" t="s">
        <v>866</v>
      </c>
      <c r="M216" t="b">
        <v>0</v>
      </c>
      <c r="N216" t="b">
        <v>1</v>
      </c>
      <c r="O216" s="125" t="b">
        <v>0</v>
      </c>
      <c r="Q216" s="125">
        <v>1</v>
      </c>
      <c r="R216" s="125" t="s">
        <v>1768</v>
      </c>
      <c r="S216" s="125">
        <v>1</v>
      </c>
      <c r="U216" t="s">
        <v>472</v>
      </c>
      <c r="V216"/>
      <c r="W216">
        <v>61.356389999999998</v>
      </c>
      <c r="X216">
        <v>-155.43556000000001</v>
      </c>
      <c r="Y216" s="125" t="s">
        <v>1769</v>
      </c>
    </row>
    <row r="217" spans="1:26" x14ac:dyDescent="0.3">
      <c r="A217" s="125">
        <v>332210</v>
      </c>
      <c r="B217" s="125" t="s">
        <v>867</v>
      </c>
      <c r="C217" s="125" t="s">
        <v>867</v>
      </c>
      <c r="D217">
        <v>321</v>
      </c>
      <c r="F217" s="125">
        <v>332210</v>
      </c>
      <c r="G217" t="s">
        <v>272</v>
      </c>
      <c r="H217" t="s">
        <v>1457</v>
      </c>
      <c r="J217" t="s">
        <v>271</v>
      </c>
      <c r="K217" t="s">
        <v>1458</v>
      </c>
      <c r="L217" t="s">
        <v>868</v>
      </c>
      <c r="M217" t="b">
        <v>0</v>
      </c>
      <c r="N217" t="b">
        <v>1</v>
      </c>
      <c r="O217" s="125" t="s">
        <v>1773</v>
      </c>
      <c r="P217">
        <v>0.83000000000000007</v>
      </c>
      <c r="Q217" s="125">
        <v>1</v>
      </c>
      <c r="R217" s="125" t="s">
        <v>1768</v>
      </c>
      <c r="S217" s="125">
        <v>1</v>
      </c>
      <c r="T217" s="125">
        <v>7.2</v>
      </c>
      <c r="U217" t="s">
        <v>472</v>
      </c>
      <c r="V217"/>
      <c r="W217">
        <v>58.981389999999998</v>
      </c>
      <c r="X217">
        <v>-159.05833000000001</v>
      </c>
      <c r="Y217" s="125" t="s">
        <v>1769</v>
      </c>
    </row>
    <row r="218" spans="1:26" x14ac:dyDescent="0.3">
      <c r="B218" s="125" t="s">
        <v>869</v>
      </c>
      <c r="C218" s="125" t="s">
        <v>869</v>
      </c>
      <c r="D218">
        <v>18</v>
      </c>
      <c r="E218" s="125">
        <v>58989</v>
      </c>
      <c r="G218" t="s">
        <v>871</v>
      </c>
      <c r="H218" t="s">
        <v>1716</v>
      </c>
      <c r="I218" s="125">
        <v>11824</v>
      </c>
      <c r="J218" t="s">
        <v>404</v>
      </c>
      <c r="K218" t="s">
        <v>1607</v>
      </c>
      <c r="L218" t="s">
        <v>561</v>
      </c>
      <c r="M218" t="b">
        <v>1</v>
      </c>
      <c r="N218" t="b">
        <v>0</v>
      </c>
      <c r="O218" t="b">
        <v>0</v>
      </c>
      <c r="P218">
        <v>171</v>
      </c>
      <c r="Q218" s="125">
        <v>1</v>
      </c>
      <c r="R218" s="125" t="s">
        <v>1768</v>
      </c>
      <c r="S218" s="125">
        <v>1</v>
      </c>
      <c r="T218" s="125">
        <v>115</v>
      </c>
      <c r="U218" t="s">
        <v>1442</v>
      </c>
      <c r="V218"/>
      <c r="W218">
        <v>61.457777999999998</v>
      </c>
      <c r="X218">
        <v>-149.35138900000001</v>
      </c>
      <c r="Y218" s="125" t="s">
        <v>1769</v>
      </c>
    </row>
    <row r="219" spans="1:26" x14ac:dyDescent="0.3">
      <c r="A219" s="125">
        <v>332220</v>
      </c>
      <c r="B219" s="125" t="s">
        <v>872</v>
      </c>
      <c r="C219" s="125" t="s">
        <v>872</v>
      </c>
      <c r="D219">
        <v>44</v>
      </c>
      <c r="E219" s="125">
        <v>6555</v>
      </c>
      <c r="F219" s="125">
        <v>332220</v>
      </c>
      <c r="G219" t="s">
        <v>274</v>
      </c>
      <c r="H219" t="s">
        <v>1462</v>
      </c>
      <c r="I219" s="125">
        <v>12119</v>
      </c>
      <c r="J219" t="s">
        <v>273</v>
      </c>
      <c r="K219" t="s">
        <v>1463</v>
      </c>
      <c r="L219" t="s">
        <v>873</v>
      </c>
      <c r="M219" t="b">
        <v>1</v>
      </c>
      <c r="N219" t="b">
        <v>1</v>
      </c>
      <c r="O219" t="b">
        <v>1</v>
      </c>
      <c r="P219">
        <v>2.2000000000000002</v>
      </c>
      <c r="Q219" s="125">
        <v>1</v>
      </c>
      <c r="R219" s="125" t="s">
        <v>1768</v>
      </c>
      <c r="S219" s="125">
        <v>1</v>
      </c>
      <c r="T219" s="125">
        <v>2.4</v>
      </c>
      <c r="U219" t="s">
        <v>1442</v>
      </c>
      <c r="V219"/>
      <c r="W219">
        <v>62.956989999999998</v>
      </c>
      <c r="X219">
        <v>-155.59499700000001</v>
      </c>
      <c r="Y219" s="125" t="s">
        <v>1769</v>
      </c>
    </row>
    <row r="220" spans="1:26" x14ac:dyDescent="0.3">
      <c r="B220" s="125" t="s">
        <v>874</v>
      </c>
      <c r="C220" s="125" t="s">
        <v>874</v>
      </c>
      <c r="D220">
        <v>0</v>
      </c>
      <c r="E220" s="125">
        <v>7112</v>
      </c>
      <c r="G220" t="s">
        <v>276</v>
      </c>
      <c r="H220" t="s">
        <v>1598</v>
      </c>
      <c r="I220" s="125">
        <v>12385</v>
      </c>
      <c r="J220" t="s">
        <v>275</v>
      </c>
      <c r="K220" t="s">
        <v>1599</v>
      </c>
      <c r="L220" t="s">
        <v>875</v>
      </c>
      <c r="M220" t="b">
        <v>1</v>
      </c>
      <c r="N220" t="b">
        <v>0</v>
      </c>
      <c r="O220" t="b">
        <v>0</v>
      </c>
      <c r="P220">
        <v>5.0999999999999996</v>
      </c>
      <c r="Q220" s="125">
        <v>1</v>
      </c>
      <c r="R220" s="125" t="s">
        <v>1768</v>
      </c>
      <c r="S220" s="125">
        <v>1</v>
      </c>
      <c r="T220" s="125">
        <v>12.47</v>
      </c>
      <c r="U220" t="s">
        <v>1442</v>
      </c>
      <c r="V220"/>
      <c r="W220">
        <v>55.121433000000003</v>
      </c>
      <c r="X220">
        <v>-131.56026700000001</v>
      </c>
      <c r="Y220" s="125" t="s">
        <v>1769</v>
      </c>
    </row>
    <row r="221" spans="1:26" x14ac:dyDescent="0.3">
      <c r="B221" s="125" t="s">
        <v>876</v>
      </c>
      <c r="C221" s="125" t="s">
        <v>876</v>
      </c>
      <c r="D221">
        <v>0</v>
      </c>
      <c r="E221" s="125">
        <v>7168</v>
      </c>
      <c r="G221" t="s">
        <v>278</v>
      </c>
      <c r="H221" t="s">
        <v>1598</v>
      </c>
      <c r="I221" s="125">
        <v>12385</v>
      </c>
      <c r="J221" t="s">
        <v>275</v>
      </c>
      <c r="K221" t="s">
        <v>1599</v>
      </c>
      <c r="L221" t="s">
        <v>875</v>
      </c>
      <c r="M221" t="b">
        <v>1</v>
      </c>
      <c r="N221" t="b">
        <v>0</v>
      </c>
      <c r="O221" t="b">
        <v>0</v>
      </c>
      <c r="P221">
        <v>1.3</v>
      </c>
      <c r="Q221" s="125">
        <v>1</v>
      </c>
      <c r="R221" s="125" t="s">
        <v>1768</v>
      </c>
      <c r="S221" s="125">
        <v>1</v>
      </c>
      <c r="T221" s="125">
        <v>12.47</v>
      </c>
      <c r="U221" t="s">
        <v>1442</v>
      </c>
      <c r="V221"/>
      <c r="W221">
        <v>55.116878999999997</v>
      </c>
      <c r="X221">
        <v>-131.54587900000001</v>
      </c>
      <c r="Y221" s="125" t="s">
        <v>1769</v>
      </c>
    </row>
    <row r="222" spans="1:26" x14ac:dyDescent="0.3">
      <c r="B222" s="125" t="s">
        <v>877</v>
      </c>
      <c r="C222" s="125" t="s">
        <v>877</v>
      </c>
      <c r="D222">
        <v>0</v>
      </c>
      <c r="E222" s="125">
        <v>6302</v>
      </c>
      <c r="G222" t="s">
        <v>279</v>
      </c>
      <c r="H222" t="s">
        <v>1598</v>
      </c>
      <c r="I222" s="125">
        <v>12385</v>
      </c>
      <c r="J222" t="s">
        <v>275</v>
      </c>
      <c r="K222" t="s">
        <v>1599</v>
      </c>
      <c r="L222" t="s">
        <v>875</v>
      </c>
      <c r="M222" t="b">
        <v>1</v>
      </c>
      <c r="N222" t="b">
        <v>0</v>
      </c>
      <c r="O222" t="b">
        <v>0</v>
      </c>
      <c r="P222">
        <v>3.9</v>
      </c>
      <c r="Q222" s="125">
        <v>1</v>
      </c>
      <c r="R222" s="125" t="s">
        <v>1768</v>
      </c>
      <c r="S222" s="125">
        <v>1</v>
      </c>
      <c r="T222" s="125">
        <v>12.47</v>
      </c>
      <c r="U222" t="s">
        <v>1442</v>
      </c>
      <c r="V222"/>
      <c r="W222">
        <v>55.091262999999998</v>
      </c>
      <c r="X222">
        <v>-131.54497799999999</v>
      </c>
      <c r="Y222" s="125" t="s">
        <v>1769</v>
      </c>
    </row>
    <row r="223" spans="1:26" x14ac:dyDescent="0.3">
      <c r="A223" s="125">
        <v>332230</v>
      </c>
      <c r="B223" s="125" t="s">
        <v>878</v>
      </c>
      <c r="C223" s="125" t="s">
        <v>878</v>
      </c>
      <c r="D223">
        <v>343</v>
      </c>
      <c r="F223" s="125">
        <v>332230</v>
      </c>
      <c r="G223" t="s">
        <v>281</v>
      </c>
      <c r="H223" t="s">
        <v>1527</v>
      </c>
      <c r="J223" t="s">
        <v>280</v>
      </c>
      <c r="K223" t="s">
        <v>1668</v>
      </c>
      <c r="L223" t="s">
        <v>879</v>
      </c>
      <c r="M223" t="b">
        <v>0</v>
      </c>
      <c r="N223" t="b">
        <v>1</v>
      </c>
      <c r="O223" s="125" t="s">
        <v>1770</v>
      </c>
      <c r="P223">
        <v>0.16700000000000001</v>
      </c>
      <c r="Q223" s="125">
        <v>1</v>
      </c>
      <c r="R223" s="125" t="s">
        <v>1768</v>
      </c>
      <c r="S223" s="125">
        <v>1</v>
      </c>
      <c r="T223" s="125">
        <v>7.2</v>
      </c>
      <c r="U223" t="s">
        <v>472</v>
      </c>
      <c r="V223"/>
      <c r="W223">
        <v>61.571939999999998</v>
      </c>
      <c r="X223">
        <v>-159.245</v>
      </c>
      <c r="Y223" s="125" t="s">
        <v>1769</v>
      </c>
    </row>
    <row r="224" spans="1:26" x14ac:dyDescent="0.3">
      <c r="A224" s="125">
        <v>332240</v>
      </c>
      <c r="B224" s="125" t="s">
        <v>880</v>
      </c>
      <c r="C224" s="125" t="s">
        <v>880</v>
      </c>
      <c r="D224">
        <v>343</v>
      </c>
      <c r="F224" s="125">
        <v>332240</v>
      </c>
      <c r="G224" t="s">
        <v>282</v>
      </c>
      <c r="H224" t="s">
        <v>1527</v>
      </c>
      <c r="J224" t="s">
        <v>280</v>
      </c>
      <c r="K224" t="s">
        <v>1678</v>
      </c>
      <c r="L224" t="s">
        <v>881</v>
      </c>
      <c r="M224" t="b">
        <v>0</v>
      </c>
      <c r="N224" t="b">
        <v>1</v>
      </c>
      <c r="O224" s="125" t="s">
        <v>1773</v>
      </c>
      <c r="P224">
        <v>0.25900000000000001</v>
      </c>
      <c r="Q224" s="125">
        <v>1</v>
      </c>
      <c r="R224" s="125" t="s">
        <v>1768</v>
      </c>
      <c r="S224" s="125">
        <v>1</v>
      </c>
      <c r="T224" s="125">
        <v>7.2</v>
      </c>
      <c r="U224" t="s">
        <v>472</v>
      </c>
      <c r="V224"/>
      <c r="W224">
        <v>61.87</v>
      </c>
      <c r="X224">
        <v>-158.11082999999999</v>
      </c>
      <c r="Y224" s="125" t="s">
        <v>1769</v>
      </c>
    </row>
    <row r="225" spans="1:26" x14ac:dyDescent="0.3">
      <c r="A225" s="125">
        <v>332250</v>
      </c>
      <c r="B225" s="125" t="s">
        <v>882</v>
      </c>
      <c r="C225" s="125" t="s">
        <v>882</v>
      </c>
      <c r="D225">
        <v>343</v>
      </c>
      <c r="F225" s="125">
        <v>332250</v>
      </c>
      <c r="G225" t="s">
        <v>283</v>
      </c>
      <c r="H225" t="s">
        <v>1527</v>
      </c>
      <c r="J225" t="s">
        <v>280</v>
      </c>
      <c r="K225" t="s">
        <v>1528</v>
      </c>
      <c r="L225" t="s">
        <v>883</v>
      </c>
      <c r="M225" t="b">
        <v>0</v>
      </c>
      <c r="N225" t="b">
        <v>1</v>
      </c>
      <c r="O225" s="125" t="s">
        <v>1770</v>
      </c>
      <c r="P225">
        <v>9.1999999999999998E-2</v>
      </c>
      <c r="Q225" s="125">
        <v>1</v>
      </c>
      <c r="R225" s="125" t="s">
        <v>1768</v>
      </c>
      <c r="S225" s="125">
        <v>1</v>
      </c>
      <c r="T225" s="125">
        <v>7.2</v>
      </c>
      <c r="U225" t="s">
        <v>472</v>
      </c>
      <c r="V225"/>
      <c r="W225">
        <v>61.761110000000002</v>
      </c>
      <c r="X225">
        <v>-157.3125</v>
      </c>
      <c r="Y225" s="125" t="s">
        <v>1769</v>
      </c>
    </row>
    <row r="226" spans="1:26" x14ac:dyDescent="0.3">
      <c r="A226" s="125">
        <v>332260</v>
      </c>
      <c r="B226" s="125" t="s">
        <v>884</v>
      </c>
      <c r="C226" s="125" t="s">
        <v>884</v>
      </c>
      <c r="D226">
        <v>343</v>
      </c>
      <c r="F226" s="125">
        <v>332260</v>
      </c>
      <c r="G226" t="s">
        <v>284</v>
      </c>
      <c r="H226" t="s">
        <v>1527</v>
      </c>
      <c r="J226" t="s">
        <v>280</v>
      </c>
      <c r="K226" t="s">
        <v>1551</v>
      </c>
      <c r="L226" t="s">
        <v>885</v>
      </c>
      <c r="M226" t="b">
        <v>0</v>
      </c>
      <c r="N226" t="b">
        <v>1</v>
      </c>
      <c r="O226" s="125" t="b">
        <v>1</v>
      </c>
      <c r="P226">
        <v>0.33800000000000002</v>
      </c>
      <c r="Q226" s="125">
        <v>1</v>
      </c>
      <c r="R226" s="125" t="s">
        <v>1768</v>
      </c>
      <c r="S226" s="125">
        <v>1</v>
      </c>
      <c r="T226" s="125">
        <v>7.2</v>
      </c>
      <c r="U226" t="s">
        <v>472</v>
      </c>
      <c r="V226"/>
      <c r="W226">
        <v>61.702500000000001</v>
      </c>
      <c r="X226">
        <v>-157.16972000000001</v>
      </c>
      <c r="Y226" s="125" t="s">
        <v>1769</v>
      </c>
    </row>
    <row r="227" spans="1:26" x14ac:dyDescent="0.3">
      <c r="A227" s="125">
        <v>332270</v>
      </c>
      <c r="B227" s="125" t="s">
        <v>886</v>
      </c>
      <c r="C227" s="125" t="s">
        <v>886</v>
      </c>
      <c r="D227">
        <v>343</v>
      </c>
      <c r="F227" s="125">
        <v>332270</v>
      </c>
      <c r="G227" t="s">
        <v>285</v>
      </c>
      <c r="H227" t="s">
        <v>1527</v>
      </c>
      <c r="J227" t="s">
        <v>280</v>
      </c>
      <c r="K227" t="s">
        <v>1554</v>
      </c>
      <c r="L227" t="s">
        <v>887</v>
      </c>
      <c r="M227" t="b">
        <v>0</v>
      </c>
      <c r="N227" t="b">
        <v>1</v>
      </c>
      <c r="O227" s="146" t="b">
        <v>1</v>
      </c>
      <c r="P227">
        <v>0.16600000000000001</v>
      </c>
      <c r="Q227" s="125">
        <v>1</v>
      </c>
      <c r="R227" s="125" t="s">
        <v>1768</v>
      </c>
      <c r="S227" s="125">
        <v>1</v>
      </c>
      <c r="T227" s="125">
        <v>7.2</v>
      </c>
      <c r="U227" t="s">
        <v>472</v>
      </c>
      <c r="V227"/>
      <c r="W227">
        <v>61.783059999999999</v>
      </c>
      <c r="X227">
        <v>-156.58806000000001</v>
      </c>
      <c r="Y227" s="125" t="s">
        <v>1769</v>
      </c>
    </row>
    <row r="228" spans="1:26" s="114" customFormat="1" x14ac:dyDescent="0.3">
      <c r="A228" s="125">
        <v>332280</v>
      </c>
      <c r="B228" s="125" t="s">
        <v>888</v>
      </c>
      <c r="C228" s="125" t="s">
        <v>888</v>
      </c>
      <c r="D228">
        <v>22</v>
      </c>
      <c r="E228" s="125">
        <v>6301</v>
      </c>
      <c r="F228" s="125">
        <v>332280</v>
      </c>
      <c r="G228" t="s">
        <v>287</v>
      </c>
      <c r="H228" t="s">
        <v>1469</v>
      </c>
      <c r="I228" s="125">
        <v>13201</v>
      </c>
      <c r="J228" t="s">
        <v>286</v>
      </c>
      <c r="K228" t="s">
        <v>1470</v>
      </c>
      <c r="L228" t="s">
        <v>889</v>
      </c>
      <c r="M228" t="b">
        <v>1</v>
      </c>
      <c r="N228" t="b">
        <v>1</v>
      </c>
      <c r="O228" t="b">
        <v>1</v>
      </c>
      <c r="P228">
        <v>9.9</v>
      </c>
      <c r="Q228" s="125">
        <v>1</v>
      </c>
      <c r="R228" s="125" t="s">
        <v>1768</v>
      </c>
      <c r="S228" s="125">
        <v>1</v>
      </c>
      <c r="T228" s="125">
        <v>7.2</v>
      </c>
      <c r="U228" t="s">
        <v>1442</v>
      </c>
      <c r="V228"/>
      <c r="W228">
        <v>58.730417000000003</v>
      </c>
      <c r="X228">
        <v>-157.00722200000001</v>
      </c>
      <c r="Y228" s="125" t="s">
        <v>1769</v>
      </c>
      <c r="Z228"/>
    </row>
    <row r="229" spans="1:26" x14ac:dyDescent="0.3">
      <c r="A229" s="125">
        <v>332290</v>
      </c>
      <c r="B229" s="125" t="s">
        <v>1272</v>
      </c>
      <c r="C229" s="125" t="s">
        <v>1272</v>
      </c>
      <c r="D229">
        <v>319</v>
      </c>
      <c r="F229" s="125">
        <v>332290</v>
      </c>
      <c r="G229" t="s">
        <v>289</v>
      </c>
      <c r="H229" t="s">
        <v>1471</v>
      </c>
      <c r="J229" t="s">
        <v>288</v>
      </c>
      <c r="K229" t="s">
        <v>1472</v>
      </c>
      <c r="L229" t="s">
        <v>607</v>
      </c>
      <c r="M229" t="b">
        <v>0</v>
      </c>
      <c r="N229" t="b">
        <v>1</v>
      </c>
      <c r="O229" s="125" t="s">
        <v>1770</v>
      </c>
      <c r="P229">
        <v>0.25</v>
      </c>
      <c r="Q229" s="125">
        <v>1</v>
      </c>
      <c r="R229" s="125" t="s">
        <v>1768</v>
      </c>
      <c r="S229" s="125">
        <v>1</v>
      </c>
      <c r="T229" s="125">
        <v>7.2</v>
      </c>
      <c r="U229" t="s">
        <v>472</v>
      </c>
      <c r="V229"/>
    </row>
    <row r="230" spans="1:26" x14ac:dyDescent="0.3">
      <c r="A230" s="125">
        <v>332300</v>
      </c>
      <c r="B230" s="125" t="s">
        <v>891</v>
      </c>
      <c r="C230" s="125" t="s">
        <v>891</v>
      </c>
      <c r="D230">
        <v>625</v>
      </c>
      <c r="F230" s="125">
        <v>332300</v>
      </c>
      <c r="G230" t="s">
        <v>406</v>
      </c>
      <c r="H230" t="s">
        <v>1473</v>
      </c>
      <c r="J230" t="s">
        <v>405</v>
      </c>
      <c r="K230" t="s">
        <v>1474</v>
      </c>
      <c r="L230" t="s">
        <v>892</v>
      </c>
      <c r="M230" t="b">
        <v>0</v>
      </c>
      <c r="N230" t="b">
        <v>1</v>
      </c>
      <c r="O230" s="125" t="s">
        <v>1770</v>
      </c>
      <c r="P230">
        <v>0.57000000000000006</v>
      </c>
      <c r="Q230" s="125">
        <v>1</v>
      </c>
      <c r="R230" s="125" t="s">
        <v>1768</v>
      </c>
      <c r="S230" s="125">
        <v>1</v>
      </c>
      <c r="T230" s="125">
        <v>7.2</v>
      </c>
      <c r="U230" t="s">
        <v>472</v>
      </c>
      <c r="V230"/>
      <c r="W230">
        <v>60.708060000000003</v>
      </c>
      <c r="X230">
        <v>-161.76611</v>
      </c>
      <c r="Y230" s="125" t="s">
        <v>1769</v>
      </c>
    </row>
    <row r="231" spans="1:26" s="114" customFormat="1" x14ac:dyDescent="0.3">
      <c r="A231" s="125">
        <v>332310</v>
      </c>
      <c r="B231" s="125" t="s">
        <v>893</v>
      </c>
      <c r="C231" s="125" t="s">
        <v>893</v>
      </c>
      <c r="D231">
        <v>365</v>
      </c>
      <c r="E231" s="125"/>
      <c r="F231" s="125">
        <v>332310</v>
      </c>
      <c r="G231" t="s">
        <v>291</v>
      </c>
      <c r="H231" t="s">
        <v>1654</v>
      </c>
      <c r="I231" s="125"/>
      <c r="J231" t="s">
        <v>290</v>
      </c>
      <c r="K231" t="s">
        <v>1655</v>
      </c>
      <c r="L231" t="s">
        <v>894</v>
      </c>
      <c r="M231" t="b">
        <v>0</v>
      </c>
      <c r="N231" t="b">
        <v>1</v>
      </c>
      <c r="O231" s="125" t="s">
        <v>1773</v>
      </c>
      <c r="P231">
        <v>0.92100000000000004</v>
      </c>
      <c r="Q231" s="125">
        <v>1</v>
      </c>
      <c r="R231" s="125" t="s">
        <v>1768</v>
      </c>
      <c r="S231" s="125">
        <v>1</v>
      </c>
      <c r="T231" s="125">
        <v>7.2</v>
      </c>
      <c r="U231" t="s">
        <v>472</v>
      </c>
      <c r="V231"/>
      <c r="W231">
        <v>60.16</v>
      </c>
      <c r="X231">
        <v>-164.26582999999999</v>
      </c>
      <c r="Y231" s="125" t="s">
        <v>1769</v>
      </c>
      <c r="Z231"/>
    </row>
    <row r="232" spans="1:26" x14ac:dyDescent="0.3">
      <c r="A232" s="125">
        <v>332470</v>
      </c>
      <c r="B232" s="125" t="s">
        <v>1013</v>
      </c>
      <c r="C232" s="125" t="s">
        <v>1013</v>
      </c>
      <c r="D232">
        <v>659</v>
      </c>
      <c r="F232" s="125">
        <v>332470</v>
      </c>
      <c r="G232" t="s">
        <v>293</v>
      </c>
      <c r="H232" t="s">
        <v>1508</v>
      </c>
      <c r="J232" t="s">
        <v>292</v>
      </c>
      <c r="K232" t="s">
        <v>1509</v>
      </c>
      <c r="L232" t="s">
        <v>1014</v>
      </c>
      <c r="M232" t="b">
        <v>0</v>
      </c>
      <c r="N232" t="b">
        <v>1</v>
      </c>
      <c r="O232" s="125" t="s">
        <v>1773</v>
      </c>
      <c r="P232">
        <v>0.41000000000000003</v>
      </c>
      <c r="Q232" s="125">
        <v>1</v>
      </c>
      <c r="R232" s="125" t="s">
        <v>1768</v>
      </c>
      <c r="S232" s="125">
        <v>1</v>
      </c>
      <c r="T232" s="125">
        <v>7.2</v>
      </c>
      <c r="U232" t="s">
        <v>472</v>
      </c>
      <c r="V232"/>
      <c r="W232">
        <v>55.912779999999998</v>
      </c>
      <c r="X232">
        <v>-159.14555999999999</v>
      </c>
      <c r="Y232" s="125" t="s">
        <v>1769</v>
      </c>
    </row>
    <row r="233" spans="1:26" s="114" customFormat="1" x14ac:dyDescent="0.3">
      <c r="A233" s="125">
        <v>332320</v>
      </c>
      <c r="B233" s="125" t="s">
        <v>895</v>
      </c>
      <c r="C233" s="125" t="s">
        <v>895</v>
      </c>
      <c r="D233">
        <v>340</v>
      </c>
      <c r="E233" s="125"/>
      <c r="F233" s="125">
        <v>332320</v>
      </c>
      <c r="G233" t="s">
        <v>295</v>
      </c>
      <c r="H233" t="s">
        <v>1478</v>
      </c>
      <c r="I233" s="125"/>
      <c r="J233" t="s">
        <v>294</v>
      </c>
      <c r="K233" t="s">
        <v>1479</v>
      </c>
      <c r="L233" t="s">
        <v>896</v>
      </c>
      <c r="M233" t="b">
        <v>0</v>
      </c>
      <c r="N233" t="b">
        <v>1</v>
      </c>
      <c r="O233" s="125" t="s">
        <v>1770</v>
      </c>
      <c r="P233">
        <v>0.3</v>
      </c>
      <c r="Q233" s="125">
        <v>1</v>
      </c>
      <c r="R233" s="125" t="s">
        <v>1768</v>
      </c>
      <c r="S233" s="125">
        <v>1</v>
      </c>
      <c r="T233" s="125">
        <v>7.2</v>
      </c>
      <c r="U233" t="s">
        <v>472</v>
      </c>
      <c r="V233"/>
      <c r="W233">
        <v>56.001939999999998</v>
      </c>
      <c r="X233">
        <v>-161.20277999999999</v>
      </c>
      <c r="Y233" s="125" t="s">
        <v>1769</v>
      </c>
      <c r="Z233"/>
    </row>
    <row r="234" spans="1:26" s="114" customFormat="1" x14ac:dyDescent="0.3">
      <c r="A234" s="125">
        <v>332110</v>
      </c>
      <c r="B234" s="125" t="s">
        <v>897</v>
      </c>
      <c r="C234" s="125" t="s">
        <v>897</v>
      </c>
      <c r="D234">
        <v>661</v>
      </c>
      <c r="E234" s="125"/>
      <c r="F234" s="125">
        <v>332110</v>
      </c>
      <c r="G234" t="s">
        <v>297</v>
      </c>
      <c r="H234" t="s">
        <v>1739</v>
      </c>
      <c r="I234" s="125"/>
      <c r="J234" t="s">
        <v>296</v>
      </c>
      <c r="K234" t="s">
        <v>1740</v>
      </c>
      <c r="L234" t="s">
        <v>898</v>
      </c>
      <c r="M234" t="b">
        <v>0</v>
      </c>
      <c r="N234" t="b">
        <v>1</v>
      </c>
      <c r="O234" s="146" t="s">
        <v>1773</v>
      </c>
      <c r="P234">
        <v>0.42</v>
      </c>
      <c r="Q234" s="125">
        <v>1</v>
      </c>
      <c r="R234" s="125" t="s">
        <v>1768</v>
      </c>
      <c r="S234" s="125">
        <v>1</v>
      </c>
      <c r="T234" s="125">
        <v>7.2</v>
      </c>
      <c r="U234" t="s">
        <v>472</v>
      </c>
      <c r="V234"/>
      <c r="W234">
        <v>59.728610000000003</v>
      </c>
      <c r="X234">
        <v>-157.28443999999999</v>
      </c>
      <c r="Y234" s="125" t="s">
        <v>1769</v>
      </c>
      <c r="Z234"/>
    </row>
    <row r="235" spans="1:26" x14ac:dyDescent="0.3">
      <c r="A235" s="125">
        <v>332330</v>
      </c>
      <c r="B235" s="125" t="s">
        <v>899</v>
      </c>
      <c r="C235" s="125" t="s">
        <v>899</v>
      </c>
      <c r="D235">
        <v>416</v>
      </c>
      <c r="F235" s="125">
        <v>332330</v>
      </c>
      <c r="G235" t="s">
        <v>299</v>
      </c>
      <c r="H235" t="s">
        <v>1484</v>
      </c>
      <c r="J235" t="s">
        <v>298</v>
      </c>
      <c r="K235" t="s">
        <v>1485</v>
      </c>
      <c r="L235" t="s">
        <v>900</v>
      </c>
      <c r="M235" t="b">
        <v>0</v>
      </c>
      <c r="N235" t="b">
        <v>1</v>
      </c>
      <c r="O235" s="125" t="s">
        <v>1770</v>
      </c>
      <c r="P235">
        <v>0.3</v>
      </c>
      <c r="Q235" s="125">
        <v>1</v>
      </c>
      <c r="R235" s="125" t="s">
        <v>1768</v>
      </c>
      <c r="S235" s="125">
        <v>1</v>
      </c>
      <c r="T235" s="125">
        <v>7.2</v>
      </c>
      <c r="U235" t="s">
        <v>472</v>
      </c>
      <c r="V235"/>
      <c r="Y235" s="125" t="s">
        <v>1769</v>
      </c>
    </row>
    <row r="236" spans="1:26" x14ac:dyDescent="0.3">
      <c r="A236" s="125">
        <v>332340</v>
      </c>
      <c r="B236" s="125" t="s">
        <v>901</v>
      </c>
      <c r="C236" s="125" t="s">
        <v>901</v>
      </c>
      <c r="D236">
        <v>150</v>
      </c>
      <c r="E236" s="125">
        <v>90</v>
      </c>
      <c r="F236" s="125">
        <v>332340</v>
      </c>
      <c r="G236" t="s">
        <v>301</v>
      </c>
      <c r="H236" t="s">
        <v>1489</v>
      </c>
      <c r="I236" s="125">
        <v>13642</v>
      </c>
      <c r="J236" t="s">
        <v>300</v>
      </c>
      <c r="K236" t="s">
        <v>1490</v>
      </c>
      <c r="L236" t="s">
        <v>902</v>
      </c>
      <c r="M236" t="b">
        <v>1</v>
      </c>
      <c r="N236" t="b">
        <v>1</v>
      </c>
      <c r="O236" t="b">
        <v>0</v>
      </c>
      <c r="P236">
        <v>19.2</v>
      </c>
      <c r="Q236" s="125">
        <v>1</v>
      </c>
      <c r="R236" s="125" t="s">
        <v>1768</v>
      </c>
      <c r="S236" s="125">
        <v>1</v>
      </c>
      <c r="T236" s="125">
        <v>4</v>
      </c>
      <c r="U236" t="s">
        <v>1442</v>
      </c>
      <c r="V236"/>
      <c r="W236">
        <v>64.505330999999998</v>
      </c>
      <c r="X236">
        <v>-165.42981399999999</v>
      </c>
      <c r="Y236" s="125" t="s">
        <v>1769</v>
      </c>
    </row>
    <row r="237" spans="1:26" x14ac:dyDescent="0.3">
      <c r="A237" s="125">
        <v>332350</v>
      </c>
      <c r="B237" s="125" t="s">
        <v>903</v>
      </c>
      <c r="C237" s="125" t="s">
        <v>903</v>
      </c>
      <c r="D237">
        <v>254</v>
      </c>
      <c r="E237" s="125">
        <v>7487</v>
      </c>
      <c r="F237" s="125">
        <v>332350</v>
      </c>
      <c r="G237" t="s">
        <v>303</v>
      </c>
      <c r="H237" t="s">
        <v>1495</v>
      </c>
      <c r="I237" s="125">
        <v>26616</v>
      </c>
      <c r="J237" t="s">
        <v>302</v>
      </c>
      <c r="K237" t="s">
        <v>1587</v>
      </c>
      <c r="L237" t="s">
        <v>904</v>
      </c>
      <c r="M237" t="b">
        <v>1</v>
      </c>
      <c r="N237" t="b">
        <v>1</v>
      </c>
      <c r="O237" s="114" t="b">
        <v>0</v>
      </c>
      <c r="P237">
        <v>2.7949999999999999</v>
      </c>
      <c r="Q237" s="125">
        <v>1</v>
      </c>
      <c r="R237" s="125" t="s">
        <v>1768</v>
      </c>
      <c r="S237" s="125">
        <v>1</v>
      </c>
      <c r="T237" s="125">
        <v>4.16</v>
      </c>
      <c r="U237" t="s">
        <v>1442</v>
      </c>
      <c r="V237"/>
      <c r="W237">
        <v>68.137950000000004</v>
      </c>
      <c r="X237">
        <v>-151.741017</v>
      </c>
      <c r="Y237" s="125" t="s">
        <v>1769</v>
      </c>
    </row>
    <row r="238" spans="1:26" x14ac:dyDescent="0.3">
      <c r="A238" s="125">
        <v>332360</v>
      </c>
      <c r="B238" s="125" t="s">
        <v>905</v>
      </c>
      <c r="C238" s="125" t="s">
        <v>905</v>
      </c>
      <c r="D238">
        <v>254</v>
      </c>
      <c r="E238" s="125">
        <v>7482</v>
      </c>
      <c r="F238" s="125">
        <v>332360</v>
      </c>
      <c r="G238" t="s">
        <v>304</v>
      </c>
      <c r="H238" t="s">
        <v>1495</v>
      </c>
      <c r="I238" s="125">
        <v>26616</v>
      </c>
      <c r="J238" t="s">
        <v>302</v>
      </c>
      <c r="K238" t="s">
        <v>1637</v>
      </c>
      <c r="L238" t="s">
        <v>906</v>
      </c>
      <c r="M238" t="b">
        <v>1</v>
      </c>
      <c r="N238" t="b">
        <v>1</v>
      </c>
      <c r="O238" t="b">
        <v>0</v>
      </c>
      <c r="P238">
        <v>3.37</v>
      </c>
      <c r="Q238" s="125">
        <v>1</v>
      </c>
      <c r="R238" s="125" t="s">
        <v>1768</v>
      </c>
      <c r="S238" s="125">
        <v>1</v>
      </c>
      <c r="T238" s="125">
        <v>4.16</v>
      </c>
      <c r="U238" t="s">
        <v>1442</v>
      </c>
      <c r="V238"/>
      <c r="W238">
        <v>70.482600000000005</v>
      </c>
      <c r="X238">
        <v>-157.42519999999999</v>
      </c>
      <c r="Y238" s="125" t="s">
        <v>1769</v>
      </c>
    </row>
    <row r="239" spans="1:26" x14ac:dyDescent="0.3">
      <c r="A239" s="125">
        <v>332370</v>
      </c>
      <c r="B239" s="125" t="s">
        <v>907</v>
      </c>
      <c r="C239" s="125" t="s">
        <v>907</v>
      </c>
      <c r="D239">
        <v>254</v>
      </c>
      <c r="E239" s="125">
        <v>7483</v>
      </c>
      <c r="F239" s="125">
        <v>332370</v>
      </c>
      <c r="G239" t="s">
        <v>305</v>
      </c>
      <c r="H239" t="s">
        <v>1495</v>
      </c>
      <c r="I239" s="125">
        <v>26616</v>
      </c>
      <c r="J239" t="s">
        <v>302</v>
      </c>
      <c r="K239" t="s">
        <v>1722</v>
      </c>
      <c r="L239" t="s">
        <v>908</v>
      </c>
      <c r="M239" t="b">
        <v>1</v>
      </c>
      <c r="N239" t="b">
        <v>1</v>
      </c>
      <c r="O239" s="114" t="b">
        <v>0</v>
      </c>
      <c r="P239">
        <v>2.72</v>
      </c>
      <c r="Q239" s="125">
        <v>1</v>
      </c>
      <c r="R239" s="125" t="s">
        <v>1768</v>
      </c>
      <c r="S239" s="125">
        <v>1</v>
      </c>
      <c r="T239" s="125">
        <v>4.16</v>
      </c>
      <c r="U239" t="s">
        <v>1442</v>
      </c>
      <c r="V239"/>
      <c r="W239">
        <v>70.125617000000005</v>
      </c>
      <c r="X239">
        <v>-143.619033</v>
      </c>
      <c r="Y239" s="125" t="s">
        <v>1769</v>
      </c>
    </row>
    <row r="240" spans="1:26" s="114" customFormat="1" x14ac:dyDescent="0.3">
      <c r="A240" s="125">
        <v>332380</v>
      </c>
      <c r="B240" s="125" t="s">
        <v>909</v>
      </c>
      <c r="C240" s="125" t="s">
        <v>909</v>
      </c>
      <c r="D240">
        <v>254</v>
      </c>
      <c r="E240" s="125">
        <v>7484</v>
      </c>
      <c r="F240" s="125">
        <v>332380</v>
      </c>
      <c r="G240" t="s">
        <v>306</v>
      </c>
      <c r="H240" t="s">
        <v>1495</v>
      </c>
      <c r="I240" s="125">
        <v>26616</v>
      </c>
      <c r="J240" t="s">
        <v>302</v>
      </c>
      <c r="K240" t="s">
        <v>1496</v>
      </c>
      <c r="L240" t="s">
        <v>910</v>
      </c>
      <c r="M240" t="b">
        <v>1</v>
      </c>
      <c r="N240" t="b">
        <v>1</v>
      </c>
      <c r="O240" s="114" t="b">
        <v>0</v>
      </c>
      <c r="P240">
        <v>4.4000000000000004</v>
      </c>
      <c r="Q240" s="125">
        <v>1</v>
      </c>
      <c r="R240" s="125" t="s">
        <v>1768</v>
      </c>
      <c r="S240" s="125">
        <v>1</v>
      </c>
      <c r="T240" s="125">
        <v>4.16</v>
      </c>
      <c r="U240" t="s">
        <v>1442</v>
      </c>
      <c r="V240"/>
      <c r="W240">
        <v>70.220564999999993</v>
      </c>
      <c r="X240">
        <v>-150.993492</v>
      </c>
      <c r="Y240" s="125" t="s">
        <v>1769</v>
      </c>
      <c r="Z240"/>
    </row>
    <row r="241" spans="1:26" s="114" customFormat="1" x14ac:dyDescent="0.3">
      <c r="A241" s="125">
        <v>332390</v>
      </c>
      <c r="B241" s="125" t="s">
        <v>911</v>
      </c>
      <c r="C241" s="125" t="s">
        <v>911</v>
      </c>
      <c r="D241">
        <v>254</v>
      </c>
      <c r="E241" s="125">
        <v>7485</v>
      </c>
      <c r="F241" s="125">
        <v>332390</v>
      </c>
      <c r="G241" t="s">
        <v>307</v>
      </c>
      <c r="H241" t="s">
        <v>1495</v>
      </c>
      <c r="I241" s="125">
        <v>26616</v>
      </c>
      <c r="J241" t="s">
        <v>302</v>
      </c>
      <c r="K241" t="s">
        <v>1518</v>
      </c>
      <c r="L241" t="s">
        <v>912</v>
      </c>
      <c r="M241" t="b">
        <v>1</v>
      </c>
      <c r="N241" t="b">
        <v>1</v>
      </c>
      <c r="O241" t="b">
        <v>1</v>
      </c>
      <c r="P241">
        <v>3.1</v>
      </c>
      <c r="Q241" s="125">
        <v>1</v>
      </c>
      <c r="R241" s="125" t="s">
        <v>1768</v>
      </c>
      <c r="S241" s="125">
        <v>1</v>
      </c>
      <c r="T241" s="125">
        <v>4.16</v>
      </c>
      <c r="U241" t="s">
        <v>1442</v>
      </c>
      <c r="V241"/>
      <c r="W241">
        <v>68.348423999999994</v>
      </c>
      <c r="X241">
        <v>-166.737211</v>
      </c>
      <c r="Y241" s="125" t="s">
        <v>1769</v>
      </c>
      <c r="Z241"/>
    </row>
    <row r="242" spans="1:26" s="114" customFormat="1" x14ac:dyDescent="0.3">
      <c r="A242" s="125">
        <v>332400</v>
      </c>
      <c r="B242" s="125" t="s">
        <v>913</v>
      </c>
      <c r="C242" s="125" t="s">
        <v>913</v>
      </c>
      <c r="D242">
        <v>254</v>
      </c>
      <c r="E242" s="125">
        <v>7486</v>
      </c>
      <c r="F242" s="125">
        <v>332400</v>
      </c>
      <c r="G242" t="s">
        <v>308</v>
      </c>
      <c r="H242" t="s">
        <v>1495</v>
      </c>
      <c r="I242" s="125">
        <v>26616</v>
      </c>
      <c r="J242" t="s">
        <v>302</v>
      </c>
      <c r="K242" t="s">
        <v>1519</v>
      </c>
      <c r="L242" t="s">
        <v>914</v>
      </c>
      <c r="M242" t="b">
        <v>1</v>
      </c>
      <c r="N242" t="b">
        <v>1</v>
      </c>
      <c r="O242" t="b">
        <v>1</v>
      </c>
      <c r="P242">
        <v>2.4</v>
      </c>
      <c r="Q242" s="125">
        <v>1</v>
      </c>
      <c r="R242" s="125" t="s">
        <v>1768</v>
      </c>
      <c r="S242" s="125">
        <v>1</v>
      </c>
      <c r="T242" s="125">
        <v>4.16</v>
      </c>
      <c r="U242" t="s">
        <v>1442</v>
      </c>
      <c r="V242"/>
      <c r="W242">
        <v>69.740832999999995</v>
      </c>
      <c r="X242">
        <v>-163.005833</v>
      </c>
      <c r="Y242" s="125" t="s">
        <v>1769</v>
      </c>
      <c r="Z242"/>
    </row>
    <row r="243" spans="1:26" s="114" customFormat="1" x14ac:dyDescent="0.3">
      <c r="A243" s="125">
        <v>332410</v>
      </c>
      <c r="B243" s="125" t="s">
        <v>915</v>
      </c>
      <c r="C243" s="125" t="s">
        <v>915</v>
      </c>
      <c r="D243">
        <v>254</v>
      </c>
      <c r="E243" s="125">
        <v>7488</v>
      </c>
      <c r="F243" s="125">
        <v>332410</v>
      </c>
      <c r="G243" t="s">
        <v>309</v>
      </c>
      <c r="H243" t="s">
        <v>1495</v>
      </c>
      <c r="I243" s="125">
        <v>26616</v>
      </c>
      <c r="J243" t="s">
        <v>302</v>
      </c>
      <c r="K243" t="s">
        <v>1584</v>
      </c>
      <c r="L243" t="s">
        <v>916</v>
      </c>
      <c r="M243" t="b">
        <v>1</v>
      </c>
      <c r="N243" t="b">
        <v>1</v>
      </c>
      <c r="O243" t="b">
        <v>1</v>
      </c>
      <c r="P243">
        <v>3.11</v>
      </c>
      <c r="Q243" s="125">
        <v>1</v>
      </c>
      <c r="R243" s="125" t="s">
        <v>1768</v>
      </c>
      <c r="S243" s="125">
        <v>1</v>
      </c>
      <c r="T243" s="125">
        <v>12.47</v>
      </c>
      <c r="U243" t="s">
        <v>1442</v>
      </c>
      <c r="V243"/>
      <c r="W243">
        <v>70.642876999999999</v>
      </c>
      <c r="X243">
        <v>-160.02046100000001</v>
      </c>
      <c r="Y243" s="125" t="s">
        <v>1769</v>
      </c>
      <c r="Z243"/>
    </row>
    <row r="244" spans="1:26" x14ac:dyDescent="0.3">
      <c r="A244" s="125">
        <v>332420</v>
      </c>
      <c r="B244" s="125" t="s">
        <v>917</v>
      </c>
      <c r="C244" s="125" t="s">
        <v>917</v>
      </c>
      <c r="D244">
        <v>408</v>
      </c>
      <c r="F244" s="125">
        <v>332420</v>
      </c>
      <c r="G244" t="s">
        <v>311</v>
      </c>
      <c r="H244" t="s">
        <v>1498</v>
      </c>
      <c r="J244" t="s">
        <v>310</v>
      </c>
      <c r="K244" t="s">
        <v>1499</v>
      </c>
      <c r="L244" t="s">
        <v>918</v>
      </c>
      <c r="M244" t="b">
        <v>0</v>
      </c>
      <c r="N244" t="b">
        <v>1</v>
      </c>
      <c r="O244" s="125" t="s">
        <v>1773</v>
      </c>
      <c r="P244">
        <v>0.84</v>
      </c>
      <c r="Q244" s="125">
        <v>1</v>
      </c>
      <c r="R244" s="125" t="s">
        <v>1768</v>
      </c>
      <c r="S244" s="125">
        <v>1</v>
      </c>
      <c r="T244" s="125">
        <v>7.2</v>
      </c>
      <c r="U244" t="s">
        <v>472</v>
      </c>
      <c r="V244"/>
      <c r="W244">
        <v>62.533610000000003</v>
      </c>
      <c r="X244">
        <v>-164.84110999999999</v>
      </c>
      <c r="Y244" s="125" t="s">
        <v>1769</v>
      </c>
    </row>
    <row r="245" spans="1:26" x14ac:dyDescent="0.3">
      <c r="A245" s="125">
        <v>332430</v>
      </c>
      <c r="B245" s="125" t="s">
        <v>919</v>
      </c>
      <c r="C245" s="125" t="s">
        <v>919</v>
      </c>
      <c r="D245">
        <v>45</v>
      </c>
      <c r="E245" s="125">
        <v>109</v>
      </c>
      <c r="F245" s="125">
        <v>332430</v>
      </c>
      <c r="G245" t="s">
        <v>313</v>
      </c>
      <c r="H245" t="s">
        <v>1681</v>
      </c>
      <c r="I245" s="125">
        <v>13870</v>
      </c>
      <c r="J245" t="s">
        <v>312</v>
      </c>
      <c r="K245" t="s">
        <v>1682</v>
      </c>
      <c r="L245" t="s">
        <v>920</v>
      </c>
      <c r="M245" t="b">
        <v>1</v>
      </c>
      <c r="N245" t="b">
        <v>1</v>
      </c>
      <c r="O245" t="b">
        <v>1</v>
      </c>
      <c r="P245">
        <v>6.6</v>
      </c>
      <c r="Q245" s="125">
        <v>1</v>
      </c>
      <c r="R245" s="125" t="s">
        <v>1768</v>
      </c>
      <c r="S245" s="125">
        <v>1</v>
      </c>
      <c r="T245" s="125">
        <v>12</v>
      </c>
      <c r="U245" t="s">
        <v>1442</v>
      </c>
      <c r="V245"/>
      <c r="W245">
        <v>59.042914000000003</v>
      </c>
      <c r="X245">
        <v>-158.46859699999999</v>
      </c>
      <c r="Y245" s="125" t="s">
        <v>1769</v>
      </c>
    </row>
    <row r="246" spans="1:26" x14ac:dyDescent="0.3">
      <c r="A246" s="125">
        <v>332440</v>
      </c>
      <c r="B246" s="125" t="s">
        <v>922</v>
      </c>
      <c r="C246" s="125" t="s">
        <v>922</v>
      </c>
      <c r="D246">
        <v>357</v>
      </c>
      <c r="F246" s="125">
        <v>332440</v>
      </c>
      <c r="G246" t="s">
        <v>315</v>
      </c>
      <c r="H246" t="s">
        <v>1502</v>
      </c>
      <c r="J246" t="s">
        <v>314</v>
      </c>
      <c r="K246" t="s">
        <v>1503</v>
      </c>
      <c r="L246" t="s">
        <v>923</v>
      </c>
      <c r="M246" t="b">
        <v>0</v>
      </c>
      <c r="N246" t="b">
        <v>1</v>
      </c>
      <c r="O246" s="125" t="s">
        <v>1770</v>
      </c>
      <c r="P246">
        <v>0.35100000000000003</v>
      </c>
      <c r="Q246" s="125">
        <v>1</v>
      </c>
      <c r="R246" s="125" t="s">
        <v>1768</v>
      </c>
      <c r="S246" s="125">
        <v>1</v>
      </c>
      <c r="T246" s="125">
        <v>7.2</v>
      </c>
      <c r="U246" t="s">
        <v>472</v>
      </c>
      <c r="V246"/>
      <c r="W246">
        <v>57.923609999999996</v>
      </c>
      <c r="X246">
        <v>-152.50221999999999</v>
      </c>
      <c r="Y246" s="125" t="s">
        <v>1769</v>
      </c>
    </row>
    <row r="247" spans="1:26" x14ac:dyDescent="0.3">
      <c r="B247" s="125" t="s">
        <v>1358</v>
      </c>
      <c r="C247" s="125" t="s">
        <v>1358</v>
      </c>
      <c r="D247">
        <v>0</v>
      </c>
      <c r="G247" s="190" t="s">
        <v>1791</v>
      </c>
      <c r="H247" t="s">
        <v>1792</v>
      </c>
      <c r="J247" t="s">
        <v>1793</v>
      </c>
      <c r="M247" t="b">
        <v>0</v>
      </c>
      <c r="N247" t="b">
        <v>0</v>
      </c>
      <c r="O247" t="b">
        <v>0</v>
      </c>
      <c r="U247" t="s">
        <v>472</v>
      </c>
      <c r="V247"/>
    </row>
    <row r="248" spans="1:26" x14ac:dyDescent="0.3">
      <c r="A248" s="125">
        <v>332450</v>
      </c>
      <c r="B248" s="125" t="s">
        <v>924</v>
      </c>
      <c r="C248" s="125" t="s">
        <v>924</v>
      </c>
      <c r="D248">
        <v>662</v>
      </c>
      <c r="F248" s="125">
        <v>332450</v>
      </c>
      <c r="G248" t="s">
        <v>317</v>
      </c>
      <c r="H248" t="s">
        <v>1504</v>
      </c>
      <c r="J248" t="s">
        <v>316</v>
      </c>
      <c r="K248" t="s">
        <v>1505</v>
      </c>
      <c r="L248" t="s">
        <v>925</v>
      </c>
      <c r="M248" t="b">
        <v>0</v>
      </c>
      <c r="N248" t="b">
        <v>1</v>
      </c>
      <c r="O248" s="125" t="b">
        <v>1</v>
      </c>
      <c r="P248">
        <v>0.21099999999999999</v>
      </c>
      <c r="Q248" s="125">
        <v>1</v>
      </c>
      <c r="R248" s="125" t="s">
        <v>1768</v>
      </c>
      <c r="S248" s="125">
        <v>1</v>
      </c>
      <c r="U248" t="s">
        <v>472</v>
      </c>
      <c r="V248"/>
      <c r="W248">
        <v>59.787219999999998</v>
      </c>
      <c r="X248">
        <v>-154.10611</v>
      </c>
      <c r="Y248" s="125" t="s">
        <v>1769</v>
      </c>
    </row>
    <row r="249" spans="1:26" x14ac:dyDescent="0.3">
      <c r="A249" s="125">
        <v>332460</v>
      </c>
      <c r="B249" s="125" t="s">
        <v>926</v>
      </c>
      <c r="C249" s="125" t="s">
        <v>926</v>
      </c>
      <c r="D249">
        <v>24</v>
      </c>
      <c r="E249" s="125">
        <v>6702</v>
      </c>
      <c r="F249" s="125">
        <v>332460</v>
      </c>
      <c r="G249" t="s">
        <v>319</v>
      </c>
      <c r="H249" t="s">
        <v>1506</v>
      </c>
      <c r="I249" s="125">
        <v>29297</v>
      </c>
      <c r="J249" t="s">
        <v>318</v>
      </c>
      <c r="K249" t="s">
        <v>1507</v>
      </c>
      <c r="L249" t="s">
        <v>927</v>
      </c>
      <c r="M249" t="b">
        <v>1</v>
      </c>
      <c r="N249" t="b">
        <v>1</v>
      </c>
      <c r="O249" t="b">
        <v>0</v>
      </c>
      <c r="P249">
        <v>1.7</v>
      </c>
      <c r="Q249" s="125">
        <v>1</v>
      </c>
      <c r="R249" s="125" t="s">
        <v>1768</v>
      </c>
      <c r="S249" s="125">
        <v>1</v>
      </c>
      <c r="T249" s="125">
        <v>2.4</v>
      </c>
      <c r="U249" t="s">
        <v>1442</v>
      </c>
      <c r="V249"/>
      <c r="W249">
        <v>57.957197000000001</v>
      </c>
      <c r="X249">
        <v>-136.22009499999999</v>
      </c>
      <c r="Y249" s="125" t="s">
        <v>1769</v>
      </c>
    </row>
    <row r="250" spans="1:26" x14ac:dyDescent="0.3">
      <c r="B250" s="125" t="s">
        <v>928</v>
      </c>
      <c r="C250" s="125" t="s">
        <v>928</v>
      </c>
      <c r="D250">
        <v>212</v>
      </c>
      <c r="E250" s="125">
        <v>91</v>
      </c>
      <c r="G250" t="s">
        <v>321</v>
      </c>
      <c r="H250" t="s">
        <v>1603</v>
      </c>
      <c r="I250" s="125">
        <v>14856</v>
      </c>
      <c r="J250" t="s">
        <v>320</v>
      </c>
      <c r="K250" t="s">
        <v>1604</v>
      </c>
      <c r="L250" t="s">
        <v>825</v>
      </c>
      <c r="M250" t="b">
        <v>1</v>
      </c>
      <c r="N250" t="b">
        <v>0</v>
      </c>
      <c r="O250" t="b">
        <v>0</v>
      </c>
      <c r="P250">
        <v>14.5</v>
      </c>
      <c r="Q250" s="125">
        <v>1</v>
      </c>
      <c r="R250" s="125" t="s">
        <v>1768</v>
      </c>
      <c r="S250" s="125">
        <v>1</v>
      </c>
      <c r="T250" s="125">
        <v>24.9</v>
      </c>
      <c r="U250" t="s">
        <v>1442</v>
      </c>
      <c r="V250"/>
      <c r="W250">
        <v>56.811039999999998</v>
      </c>
      <c r="X250">
        <v>-132.95709099999999</v>
      </c>
    </row>
    <row r="251" spans="1:26" x14ac:dyDescent="0.3">
      <c r="A251" s="125">
        <v>332480</v>
      </c>
      <c r="B251" s="125" t="s">
        <v>931</v>
      </c>
      <c r="C251" s="125" t="s">
        <v>931</v>
      </c>
      <c r="D251">
        <v>425</v>
      </c>
      <c r="F251" s="125">
        <v>332480</v>
      </c>
      <c r="G251" t="s">
        <v>324</v>
      </c>
      <c r="H251" t="s">
        <v>1510</v>
      </c>
      <c r="J251" t="s">
        <v>323</v>
      </c>
      <c r="K251" t="s">
        <v>1511</v>
      </c>
      <c r="L251" t="s">
        <v>932</v>
      </c>
      <c r="M251" t="b">
        <v>0</v>
      </c>
      <c r="N251" t="b">
        <v>1</v>
      </c>
      <c r="O251" s="125" t="s">
        <v>1773</v>
      </c>
      <c r="P251">
        <v>0.246</v>
      </c>
      <c r="Q251" s="125">
        <v>1</v>
      </c>
      <c r="R251" s="125" t="s">
        <v>1768</v>
      </c>
      <c r="S251" s="125">
        <v>1</v>
      </c>
      <c r="T251" s="125">
        <v>7.2</v>
      </c>
      <c r="U251" t="s">
        <v>472</v>
      </c>
      <c r="V251"/>
      <c r="W251">
        <v>57.564169999999997</v>
      </c>
      <c r="X251">
        <v>-157.57917</v>
      </c>
      <c r="Y251" s="125" t="s">
        <v>1769</v>
      </c>
    </row>
    <row r="252" spans="1:26" x14ac:dyDescent="0.3">
      <c r="A252" s="125">
        <v>332490</v>
      </c>
      <c r="B252" s="125" t="s">
        <v>1273</v>
      </c>
      <c r="C252" s="125" t="s">
        <v>1273</v>
      </c>
      <c r="D252">
        <v>0</v>
      </c>
      <c r="F252" s="125">
        <v>332490</v>
      </c>
      <c r="G252" t="s">
        <v>326</v>
      </c>
      <c r="H252" t="s">
        <v>1516</v>
      </c>
      <c r="J252" t="s">
        <v>325</v>
      </c>
      <c r="K252" t="s">
        <v>1517</v>
      </c>
      <c r="L252" t="s">
        <v>1274</v>
      </c>
      <c r="M252" t="b">
        <v>0</v>
      </c>
      <c r="N252" t="b">
        <v>1</v>
      </c>
      <c r="O252" s="146" t="s">
        <v>1773</v>
      </c>
      <c r="P252">
        <v>0.14000000000000001</v>
      </c>
      <c r="Q252" s="125">
        <v>1</v>
      </c>
      <c r="R252" s="125" t="s">
        <v>1768</v>
      </c>
      <c r="S252" s="125">
        <v>1</v>
      </c>
      <c r="U252" t="s">
        <v>472</v>
      </c>
      <c r="V252"/>
      <c r="W252">
        <v>59.013060000000003</v>
      </c>
      <c r="X252">
        <v>-161.81639000000001</v>
      </c>
      <c r="Y252" s="125" t="s">
        <v>1769</v>
      </c>
    </row>
    <row r="253" spans="1:26" x14ac:dyDescent="0.3">
      <c r="A253" s="125">
        <v>332500</v>
      </c>
      <c r="B253" s="125" t="s">
        <v>933</v>
      </c>
      <c r="C253" s="125" t="s">
        <v>933</v>
      </c>
      <c r="D253">
        <v>399</v>
      </c>
      <c r="F253" s="125">
        <v>332500</v>
      </c>
      <c r="G253" t="s">
        <v>328</v>
      </c>
      <c r="H253" t="s">
        <v>1522</v>
      </c>
      <c r="J253" t="s">
        <v>327</v>
      </c>
      <c r="K253" t="s">
        <v>1523</v>
      </c>
      <c r="L253" t="s">
        <v>934</v>
      </c>
      <c r="M253" t="b">
        <v>0</v>
      </c>
      <c r="N253" t="b">
        <v>1</v>
      </c>
      <c r="O253" s="146" t="s">
        <v>1773</v>
      </c>
      <c r="P253">
        <v>0.36899999999999999</v>
      </c>
      <c r="Q253" s="125">
        <v>1</v>
      </c>
      <c r="R253" s="125" t="s">
        <v>1768</v>
      </c>
      <c r="S253" s="125">
        <v>1</v>
      </c>
      <c r="T253" s="125">
        <v>7.2</v>
      </c>
      <c r="U253" t="s">
        <v>472</v>
      </c>
      <c r="V253"/>
      <c r="W253">
        <v>56.948390000000003</v>
      </c>
      <c r="X253">
        <v>-158.62902</v>
      </c>
      <c r="Y253" s="125" t="s">
        <v>1769</v>
      </c>
    </row>
    <row r="254" spans="1:26" x14ac:dyDescent="0.3">
      <c r="A254" s="125">
        <v>332510</v>
      </c>
      <c r="B254" s="125" t="s">
        <v>935</v>
      </c>
      <c r="C254" s="125" t="s">
        <v>935</v>
      </c>
      <c r="D254">
        <v>395</v>
      </c>
      <c r="F254" s="125">
        <v>332510</v>
      </c>
      <c r="G254" t="s">
        <v>330</v>
      </c>
      <c r="H254" t="s">
        <v>1741</v>
      </c>
      <c r="J254" t="s">
        <v>329</v>
      </c>
      <c r="K254" t="s">
        <v>1742</v>
      </c>
      <c r="L254" t="s">
        <v>936</v>
      </c>
      <c r="M254" t="b">
        <v>0</v>
      </c>
      <c r="N254" t="b">
        <v>1</v>
      </c>
      <c r="O254" s="125" t="s">
        <v>1773</v>
      </c>
      <c r="P254">
        <v>0.84</v>
      </c>
      <c r="Q254" s="125">
        <v>1</v>
      </c>
      <c r="R254" s="125" t="s">
        <v>1768</v>
      </c>
      <c r="S254" s="125">
        <v>1</v>
      </c>
      <c r="T254" s="125">
        <v>7.2</v>
      </c>
      <c r="U254" t="s">
        <v>472</v>
      </c>
      <c r="V254"/>
      <c r="W254">
        <v>59.88</v>
      </c>
      <c r="X254">
        <v>-163.054</v>
      </c>
      <c r="Y254" s="125" t="s">
        <v>1769</v>
      </c>
    </row>
    <row r="255" spans="1:26" x14ac:dyDescent="0.3">
      <c r="A255" s="125">
        <v>332520</v>
      </c>
      <c r="B255" s="125" t="s">
        <v>937</v>
      </c>
      <c r="C255" s="125" t="s">
        <v>937</v>
      </c>
      <c r="D255">
        <v>759</v>
      </c>
      <c r="F255" s="125">
        <v>332520</v>
      </c>
      <c r="G255" t="s">
        <v>332</v>
      </c>
      <c r="H255" t="s">
        <v>1525</v>
      </c>
      <c r="J255" t="s">
        <v>331</v>
      </c>
      <c r="K255" t="s">
        <v>1526</v>
      </c>
      <c r="L255" t="s">
        <v>938</v>
      </c>
      <c r="M255" t="b">
        <v>0</v>
      </c>
      <c r="N255" t="b">
        <v>1</v>
      </c>
      <c r="O255" s="125" t="s">
        <v>1770</v>
      </c>
      <c r="P255">
        <v>0.187</v>
      </c>
      <c r="Q255" s="125">
        <v>1</v>
      </c>
      <c r="R255" s="125" t="s">
        <v>1768</v>
      </c>
      <c r="S255" s="125">
        <v>1</v>
      </c>
      <c r="T255" s="125">
        <v>7.2</v>
      </c>
      <c r="U255" t="s">
        <v>472</v>
      </c>
      <c r="V255"/>
      <c r="W255">
        <v>65.504999999999995</v>
      </c>
      <c r="X255">
        <v>-150.16999999999999</v>
      </c>
      <c r="Y255" s="125" t="s">
        <v>1769</v>
      </c>
    </row>
    <row r="256" spans="1:26" x14ac:dyDescent="0.3">
      <c r="B256" s="125" t="s">
        <v>1275</v>
      </c>
      <c r="C256" s="125" t="s">
        <v>1275</v>
      </c>
      <c r="D256">
        <v>0</v>
      </c>
      <c r="G256" t="s">
        <v>1277</v>
      </c>
      <c r="H256" t="s">
        <v>1794</v>
      </c>
      <c r="J256" t="s">
        <v>1276</v>
      </c>
      <c r="K256" t="s">
        <v>1607</v>
      </c>
      <c r="L256" t="s">
        <v>561</v>
      </c>
      <c r="M256" t="b">
        <v>0</v>
      </c>
      <c r="N256" t="b">
        <v>0</v>
      </c>
      <c r="O256" t="b">
        <v>0</v>
      </c>
      <c r="P256">
        <v>1.34</v>
      </c>
      <c r="R256" s="125" t="s">
        <v>1782</v>
      </c>
      <c r="S256" s="125">
        <v>2</v>
      </c>
      <c r="U256" t="s">
        <v>472</v>
      </c>
      <c r="V256"/>
      <c r="Y256" s="125" t="s">
        <v>1769</v>
      </c>
    </row>
    <row r="257" spans="1:26" x14ac:dyDescent="0.3">
      <c r="A257" s="125">
        <v>332530</v>
      </c>
      <c r="B257" s="125" t="s">
        <v>939</v>
      </c>
      <c r="C257" s="125" t="s">
        <v>939</v>
      </c>
      <c r="D257">
        <v>364</v>
      </c>
      <c r="F257" s="125">
        <v>332530</v>
      </c>
      <c r="G257" t="s">
        <v>334</v>
      </c>
      <c r="H257" t="s">
        <v>1531</v>
      </c>
      <c r="J257" t="s">
        <v>333</v>
      </c>
      <c r="K257" t="s">
        <v>1532</v>
      </c>
      <c r="L257" t="s">
        <v>940</v>
      </c>
      <c r="M257" t="b">
        <v>0</v>
      </c>
      <c r="N257" t="b">
        <v>1</v>
      </c>
      <c r="O257" s="125" t="s">
        <v>1773</v>
      </c>
      <c r="P257">
        <v>0.46400000000000002</v>
      </c>
      <c r="Q257" s="125">
        <v>1</v>
      </c>
      <c r="R257" s="125" t="s">
        <v>1768</v>
      </c>
      <c r="S257" s="125">
        <v>1</v>
      </c>
      <c r="T257" s="125">
        <v>7.2</v>
      </c>
      <c r="U257" t="s">
        <v>472</v>
      </c>
      <c r="V257"/>
      <c r="W257">
        <v>64.739440000000002</v>
      </c>
      <c r="X257">
        <v>-155.48694</v>
      </c>
      <c r="Y257" s="125" t="s">
        <v>1769</v>
      </c>
    </row>
    <row r="258" spans="1:26" x14ac:dyDescent="0.3">
      <c r="A258" s="125">
        <v>332550</v>
      </c>
      <c r="B258" s="125" t="s">
        <v>941</v>
      </c>
      <c r="C258" s="125" t="s">
        <v>941</v>
      </c>
      <c r="D258">
        <v>410</v>
      </c>
      <c r="F258" s="125">
        <v>332550</v>
      </c>
      <c r="G258" t="s">
        <v>336</v>
      </c>
      <c r="H258" t="s">
        <v>1534</v>
      </c>
      <c r="J258" t="s">
        <v>335</v>
      </c>
      <c r="K258" t="s">
        <v>1535</v>
      </c>
      <c r="L258" t="s">
        <v>942</v>
      </c>
      <c r="M258" t="b">
        <v>0</v>
      </c>
      <c r="N258" t="b">
        <v>1</v>
      </c>
      <c r="O258" s="125" t="b">
        <v>1</v>
      </c>
      <c r="P258">
        <v>0.8</v>
      </c>
      <c r="Q258" s="125">
        <v>1</v>
      </c>
      <c r="R258" s="125" t="s">
        <v>1768</v>
      </c>
      <c r="S258" s="125">
        <v>1</v>
      </c>
      <c r="T258" s="125">
        <v>7.2</v>
      </c>
      <c r="U258" t="s">
        <v>472</v>
      </c>
      <c r="V258"/>
      <c r="W258">
        <v>56.6</v>
      </c>
      <c r="X258">
        <v>-169.54167000000001</v>
      </c>
      <c r="Y258" s="125" t="s">
        <v>1769</v>
      </c>
    </row>
    <row r="259" spans="1:26" x14ac:dyDescent="0.3">
      <c r="A259" s="125">
        <v>332560</v>
      </c>
      <c r="B259" s="125" t="s">
        <v>943</v>
      </c>
      <c r="C259" s="125" t="s">
        <v>943</v>
      </c>
      <c r="D259">
        <v>339</v>
      </c>
      <c r="F259" s="125">
        <v>332560</v>
      </c>
      <c r="G259" t="s">
        <v>338</v>
      </c>
      <c r="H259" t="s">
        <v>1537</v>
      </c>
      <c r="J259" t="s">
        <v>337</v>
      </c>
      <c r="K259" t="s">
        <v>1538</v>
      </c>
      <c r="L259" t="s">
        <v>944</v>
      </c>
      <c r="M259" t="b">
        <v>0</v>
      </c>
      <c r="N259" t="b">
        <v>1</v>
      </c>
      <c r="O259" s="125" t="s">
        <v>1773</v>
      </c>
      <c r="P259">
        <v>2.92</v>
      </c>
      <c r="Q259" s="125">
        <v>1</v>
      </c>
      <c r="R259" s="125" t="s">
        <v>1768</v>
      </c>
      <c r="S259" s="125">
        <v>1</v>
      </c>
      <c r="T259" s="125">
        <v>7.2</v>
      </c>
      <c r="U259" t="s">
        <v>472</v>
      </c>
      <c r="V259"/>
      <c r="W259">
        <v>57.122219999999999</v>
      </c>
      <c r="X259">
        <v>-170.27500000000001</v>
      </c>
      <c r="Y259" s="125" t="s">
        <v>1769</v>
      </c>
    </row>
    <row r="260" spans="1:26" x14ac:dyDescent="0.3">
      <c r="B260" s="125" t="s">
        <v>744</v>
      </c>
      <c r="C260" s="125" t="s">
        <v>744</v>
      </c>
      <c r="D260">
        <v>108</v>
      </c>
      <c r="E260" s="125">
        <v>92</v>
      </c>
      <c r="G260" t="s">
        <v>340</v>
      </c>
      <c r="H260" t="s">
        <v>1605</v>
      </c>
      <c r="I260" s="125">
        <v>16955</v>
      </c>
      <c r="J260" t="s">
        <v>339</v>
      </c>
      <c r="K260" t="s">
        <v>1607</v>
      </c>
      <c r="L260" t="s">
        <v>561</v>
      </c>
      <c r="M260" t="b">
        <v>1</v>
      </c>
      <c r="N260" t="b">
        <v>0</v>
      </c>
      <c r="O260" t="b">
        <v>0</v>
      </c>
      <c r="P260">
        <v>15.6</v>
      </c>
      <c r="Q260" s="125">
        <v>1</v>
      </c>
      <c r="R260" s="125" t="s">
        <v>1768</v>
      </c>
      <c r="S260" s="125">
        <v>1</v>
      </c>
      <c r="T260" s="125">
        <v>150</v>
      </c>
      <c r="U260" t="s">
        <v>1442</v>
      </c>
      <c r="V260"/>
      <c r="W260">
        <v>60.130921999999998</v>
      </c>
      <c r="X260">
        <v>-149.43501000000001</v>
      </c>
    </row>
    <row r="261" spans="1:26" s="114" customFormat="1" x14ac:dyDescent="0.3">
      <c r="A261" s="125"/>
      <c r="B261" s="125" t="s">
        <v>945</v>
      </c>
      <c r="C261" s="125" t="s">
        <v>945</v>
      </c>
      <c r="D261">
        <v>100</v>
      </c>
      <c r="E261" s="125">
        <v>93</v>
      </c>
      <c r="F261" s="125"/>
      <c r="G261" t="s">
        <v>946</v>
      </c>
      <c r="H261" t="s">
        <v>1594</v>
      </c>
      <c r="I261" s="125">
        <v>17271</v>
      </c>
      <c r="J261" t="s">
        <v>341</v>
      </c>
      <c r="K261" t="s">
        <v>1595</v>
      </c>
      <c r="L261" t="s">
        <v>947</v>
      </c>
      <c r="M261" t="b">
        <v>1</v>
      </c>
      <c r="N261" t="b">
        <v>0</v>
      </c>
      <c r="O261" t="b">
        <v>0</v>
      </c>
      <c r="P261">
        <v>15.9</v>
      </c>
      <c r="Q261" s="125">
        <v>1</v>
      </c>
      <c r="R261" s="125" t="s">
        <v>1768</v>
      </c>
      <c r="S261" s="125">
        <v>1</v>
      </c>
      <c r="T261" s="125">
        <v>69</v>
      </c>
      <c r="U261" t="s">
        <v>1442</v>
      </c>
      <c r="V261"/>
      <c r="W261">
        <v>57.051600000000001</v>
      </c>
      <c r="X261">
        <v>-135.22970000000001</v>
      </c>
      <c r="Y261" s="125" t="s">
        <v>1769</v>
      </c>
      <c r="Z261"/>
    </row>
    <row r="262" spans="1:26" x14ac:dyDescent="0.3">
      <c r="B262" s="125" t="s">
        <v>948</v>
      </c>
      <c r="C262" s="125" t="s">
        <v>948</v>
      </c>
      <c r="D262">
        <v>100</v>
      </c>
      <c r="E262" s="125">
        <v>313</v>
      </c>
      <c r="G262" t="s">
        <v>343</v>
      </c>
      <c r="H262" t="s">
        <v>1594</v>
      </c>
      <c r="I262" s="125">
        <v>17271</v>
      </c>
      <c r="J262" t="s">
        <v>341</v>
      </c>
      <c r="K262" t="s">
        <v>1595</v>
      </c>
      <c r="L262" t="s">
        <v>947</v>
      </c>
      <c r="M262" t="b">
        <v>1</v>
      </c>
      <c r="N262" t="b">
        <v>0</v>
      </c>
      <c r="O262" t="b">
        <v>0</v>
      </c>
      <c r="P262">
        <v>18.600000000000001</v>
      </c>
      <c r="Q262" s="125">
        <v>1</v>
      </c>
      <c r="R262" s="125" t="s">
        <v>1768</v>
      </c>
      <c r="S262" s="125">
        <v>1</v>
      </c>
      <c r="T262" s="125">
        <v>69</v>
      </c>
      <c r="U262" t="s">
        <v>1442</v>
      </c>
      <c r="V262"/>
      <c r="W262">
        <v>56.986283999999998</v>
      </c>
      <c r="X262">
        <v>-135.12275</v>
      </c>
      <c r="Y262" s="125" t="s">
        <v>1769</v>
      </c>
    </row>
    <row r="263" spans="1:26" x14ac:dyDescent="0.3">
      <c r="B263" s="125" t="s">
        <v>949</v>
      </c>
      <c r="C263" s="125" t="s">
        <v>949</v>
      </c>
      <c r="D263">
        <v>100</v>
      </c>
      <c r="E263" s="125">
        <v>6801</v>
      </c>
      <c r="G263" t="s">
        <v>344</v>
      </c>
      <c r="H263" t="s">
        <v>1594</v>
      </c>
      <c r="I263" s="125">
        <v>17271</v>
      </c>
      <c r="J263" t="s">
        <v>341</v>
      </c>
      <c r="K263" t="s">
        <v>1595</v>
      </c>
      <c r="L263" t="s">
        <v>947</v>
      </c>
      <c r="M263" t="b">
        <v>1</v>
      </c>
      <c r="N263" t="b">
        <v>0</v>
      </c>
      <c r="O263" t="b">
        <v>0</v>
      </c>
      <c r="P263">
        <v>25.6</v>
      </c>
      <c r="Q263" s="125">
        <v>1</v>
      </c>
      <c r="R263" s="125" t="s">
        <v>1768</v>
      </c>
      <c r="S263" s="125">
        <v>1</v>
      </c>
      <c r="T263" s="125">
        <v>69</v>
      </c>
      <c r="U263" t="s">
        <v>1442</v>
      </c>
      <c r="V263"/>
      <c r="W263">
        <v>57.049700000000001</v>
      </c>
      <c r="X263">
        <v>-135.31280000000001</v>
      </c>
    </row>
    <row r="264" spans="1:26" x14ac:dyDescent="0.3">
      <c r="B264" s="125" t="s">
        <v>1278</v>
      </c>
      <c r="C264" s="125" t="s">
        <v>1278</v>
      </c>
      <c r="D264">
        <v>0</v>
      </c>
      <c r="G264" s="68" t="s">
        <v>1280</v>
      </c>
      <c r="H264" t="s">
        <v>1795</v>
      </c>
      <c r="J264" t="s">
        <v>1279</v>
      </c>
      <c r="K264" t="s">
        <v>1607</v>
      </c>
      <c r="L264" t="s">
        <v>561</v>
      </c>
      <c r="M264" t="b">
        <v>0</v>
      </c>
      <c r="N264" t="b">
        <v>0</v>
      </c>
      <c r="O264" t="b">
        <v>0</v>
      </c>
      <c r="U264" t="s">
        <v>472</v>
      </c>
      <c r="V264"/>
      <c r="Y264" s="125" t="s">
        <v>1769</v>
      </c>
    </row>
    <row r="265" spans="1:26" x14ac:dyDescent="0.3">
      <c r="B265" s="125" t="s">
        <v>951</v>
      </c>
      <c r="C265" s="125" t="s">
        <v>951</v>
      </c>
      <c r="D265">
        <v>0</v>
      </c>
      <c r="E265" s="125">
        <v>61166</v>
      </c>
      <c r="G265" t="s">
        <v>952</v>
      </c>
      <c r="H265" t="s">
        <v>1627</v>
      </c>
      <c r="I265" s="125">
        <v>60770</v>
      </c>
      <c r="J265" t="s">
        <v>345</v>
      </c>
      <c r="K265" t="s">
        <v>1604</v>
      </c>
      <c r="L265" t="s">
        <v>825</v>
      </c>
      <c r="M265" t="b">
        <v>1</v>
      </c>
      <c r="N265" t="b">
        <v>0</v>
      </c>
      <c r="O265" t="b">
        <v>0</v>
      </c>
      <c r="P265">
        <v>22.6</v>
      </c>
      <c r="Q265" s="125">
        <v>6</v>
      </c>
      <c r="R265" s="125" t="s">
        <v>1778</v>
      </c>
      <c r="S265" s="125">
        <v>4</v>
      </c>
      <c r="T265" s="125">
        <v>69</v>
      </c>
      <c r="U265">
        <v>115</v>
      </c>
      <c r="V265"/>
      <c r="W265">
        <v>56.216403</v>
      </c>
      <c r="X265">
        <v>-131.504344</v>
      </c>
      <c r="Y265" s="125" t="s">
        <v>1769</v>
      </c>
    </row>
    <row r="266" spans="1:26" x14ac:dyDescent="0.3">
      <c r="B266" s="125" t="s">
        <v>1361</v>
      </c>
      <c r="C266" s="125" t="s">
        <v>1361</v>
      </c>
      <c r="D266">
        <v>0</v>
      </c>
      <c r="G266" s="190" t="s">
        <v>1796</v>
      </c>
      <c r="H266" t="s">
        <v>1797</v>
      </c>
      <c r="J266" t="s">
        <v>1798</v>
      </c>
      <c r="M266" t="b">
        <v>0</v>
      </c>
      <c r="N266" t="b">
        <v>0</v>
      </c>
      <c r="O266" t="b">
        <v>0</v>
      </c>
      <c r="U266" t="s">
        <v>472</v>
      </c>
      <c r="V266"/>
    </row>
    <row r="267" spans="1:26" x14ac:dyDescent="0.3">
      <c r="A267" s="125">
        <v>332570</v>
      </c>
      <c r="B267" s="125" t="s">
        <v>953</v>
      </c>
      <c r="C267" s="125" t="s">
        <v>953</v>
      </c>
      <c r="D267">
        <v>709</v>
      </c>
      <c r="F267" s="125">
        <v>332570</v>
      </c>
      <c r="G267" t="s">
        <v>347</v>
      </c>
      <c r="H267" t="s">
        <v>1552</v>
      </c>
      <c r="J267" t="s">
        <v>346</v>
      </c>
      <c r="K267" t="s">
        <v>1553</v>
      </c>
      <c r="L267" t="s">
        <v>954</v>
      </c>
      <c r="M267" t="b">
        <v>0</v>
      </c>
      <c r="N267" t="b">
        <v>1</v>
      </c>
      <c r="O267" s="125" t="s">
        <v>1773</v>
      </c>
      <c r="P267">
        <v>0.41699999999999998</v>
      </c>
      <c r="Q267" s="125">
        <v>1</v>
      </c>
      <c r="R267" s="125" t="s">
        <v>1768</v>
      </c>
      <c r="S267" s="125">
        <v>1</v>
      </c>
      <c r="T267" s="125">
        <v>7.2</v>
      </c>
      <c r="U267" t="s">
        <v>472</v>
      </c>
      <c r="V267"/>
      <c r="W267">
        <v>66.006389999999996</v>
      </c>
      <c r="X267">
        <v>-149.09083000000001</v>
      </c>
      <c r="Y267" s="125" t="s">
        <v>1769</v>
      </c>
    </row>
    <row r="268" spans="1:26" x14ac:dyDescent="0.3">
      <c r="A268" s="125">
        <v>332580</v>
      </c>
      <c r="B268" s="125" t="s">
        <v>955</v>
      </c>
      <c r="C268" s="125" t="s">
        <v>955</v>
      </c>
      <c r="D268">
        <v>394</v>
      </c>
      <c r="F268" s="125">
        <v>332580</v>
      </c>
      <c r="G268" t="s">
        <v>349</v>
      </c>
      <c r="H268" t="s">
        <v>1556</v>
      </c>
      <c r="J268" t="s">
        <v>348</v>
      </c>
      <c r="K268" t="s">
        <v>1557</v>
      </c>
      <c r="L268" t="s">
        <v>956</v>
      </c>
      <c r="M268" t="b">
        <v>0</v>
      </c>
      <c r="N268" t="b">
        <v>1</v>
      </c>
      <c r="O268" s="125" t="s">
        <v>1770</v>
      </c>
      <c r="P268">
        <v>0.216</v>
      </c>
      <c r="Q268" s="125">
        <v>1</v>
      </c>
      <c r="R268" s="125" t="s">
        <v>1768</v>
      </c>
      <c r="S268" s="125">
        <v>1</v>
      </c>
      <c r="T268" s="125">
        <v>7.2</v>
      </c>
      <c r="U268" t="s">
        <v>472</v>
      </c>
      <c r="V268"/>
      <c r="W268">
        <v>62.988610000000001</v>
      </c>
      <c r="X268">
        <v>-156.06416999999999</v>
      </c>
      <c r="Y268" s="125" t="s">
        <v>1769</v>
      </c>
    </row>
    <row r="269" spans="1:26" x14ac:dyDescent="0.3">
      <c r="A269" s="125">
        <v>332590</v>
      </c>
      <c r="B269" s="125" t="s">
        <v>957</v>
      </c>
      <c r="C269" s="125" t="s">
        <v>957</v>
      </c>
      <c r="D269">
        <v>447</v>
      </c>
      <c r="F269" s="125">
        <v>332590</v>
      </c>
      <c r="G269" t="s">
        <v>351</v>
      </c>
      <c r="H269" t="s">
        <v>1520</v>
      </c>
      <c r="J269" t="s">
        <v>350</v>
      </c>
      <c r="K269" t="s">
        <v>1521</v>
      </c>
      <c r="L269" t="s">
        <v>958</v>
      </c>
      <c r="M269" t="b">
        <v>0</v>
      </c>
      <c r="N269" t="b">
        <v>1</v>
      </c>
      <c r="O269" s="146" t="s">
        <v>1773</v>
      </c>
      <c r="P269">
        <v>0.63</v>
      </c>
      <c r="Q269" s="125">
        <v>1</v>
      </c>
      <c r="R269" s="125" t="s">
        <v>1768</v>
      </c>
      <c r="S269" s="125">
        <v>1</v>
      </c>
      <c r="T269" s="125">
        <v>7.2</v>
      </c>
      <c r="U269" t="s">
        <v>472</v>
      </c>
      <c r="V269"/>
      <c r="W269">
        <v>60.202500000000001</v>
      </c>
      <c r="X269">
        <v>-154.31278</v>
      </c>
      <c r="Y269" s="125" t="s">
        <v>1769</v>
      </c>
    </row>
    <row r="270" spans="1:26" x14ac:dyDescent="0.3">
      <c r="A270" s="125">
        <v>332600</v>
      </c>
      <c r="B270" s="125" t="s">
        <v>959</v>
      </c>
      <c r="C270" s="125" t="s">
        <v>959</v>
      </c>
      <c r="D270">
        <v>92</v>
      </c>
      <c r="F270" s="125">
        <v>332600</v>
      </c>
      <c r="G270" t="s">
        <v>353</v>
      </c>
      <c r="H270" t="s">
        <v>1558</v>
      </c>
      <c r="J270" t="s">
        <v>352</v>
      </c>
      <c r="K270" t="s">
        <v>1559</v>
      </c>
      <c r="L270" t="s">
        <v>960</v>
      </c>
      <c r="M270" t="b">
        <v>0</v>
      </c>
      <c r="N270" t="b">
        <v>1</v>
      </c>
      <c r="O270" s="146" t="s">
        <v>1773</v>
      </c>
      <c r="P270">
        <v>1.375</v>
      </c>
      <c r="Q270" s="125">
        <v>1</v>
      </c>
      <c r="R270" s="125" t="s">
        <v>1768</v>
      </c>
      <c r="S270" s="125">
        <v>1</v>
      </c>
      <c r="T270" s="125">
        <v>2.4</v>
      </c>
      <c r="U270" t="s">
        <v>472</v>
      </c>
      <c r="V270"/>
      <c r="W270">
        <v>65.171940000000006</v>
      </c>
      <c r="X270">
        <v>-152.07889</v>
      </c>
      <c r="Y270" s="125" t="s">
        <v>1769</v>
      </c>
    </row>
    <row r="271" spans="1:26" x14ac:dyDescent="0.3">
      <c r="A271" s="125">
        <v>332610</v>
      </c>
      <c r="B271" s="125" t="s">
        <v>961</v>
      </c>
      <c r="C271" s="125" t="s">
        <v>961</v>
      </c>
      <c r="D271">
        <v>586</v>
      </c>
      <c r="F271" s="125">
        <v>332610</v>
      </c>
      <c r="G271" t="s">
        <v>355</v>
      </c>
      <c r="H271" t="s">
        <v>1560</v>
      </c>
      <c r="J271" t="s">
        <v>354</v>
      </c>
      <c r="K271" t="s">
        <v>1561</v>
      </c>
      <c r="L271" t="s">
        <v>962</v>
      </c>
      <c r="M271" t="b">
        <v>0</v>
      </c>
      <c r="N271" t="b">
        <v>1</v>
      </c>
      <c r="O271" s="125" t="b">
        <v>1</v>
      </c>
      <c r="P271">
        <v>0.315</v>
      </c>
      <c r="Q271" s="125">
        <v>1</v>
      </c>
      <c r="R271" s="125" t="s">
        <v>1768</v>
      </c>
      <c r="S271" s="125">
        <v>1</v>
      </c>
      <c r="U271" t="s">
        <v>472</v>
      </c>
      <c r="V271"/>
      <c r="W271">
        <v>60.864719999999998</v>
      </c>
      <c r="X271">
        <v>-146.67860999999999</v>
      </c>
      <c r="Y271" s="125" t="s">
        <v>1769</v>
      </c>
    </row>
    <row r="272" spans="1:26" s="114" customFormat="1" x14ac:dyDescent="0.3">
      <c r="A272" s="125">
        <v>331005</v>
      </c>
      <c r="B272" s="125" t="s">
        <v>963</v>
      </c>
      <c r="C272" s="125" t="s">
        <v>963</v>
      </c>
      <c r="D272">
        <v>684</v>
      </c>
      <c r="E272" s="125"/>
      <c r="F272" s="125">
        <v>331005</v>
      </c>
      <c r="G272" t="s">
        <v>357</v>
      </c>
      <c r="H272" t="s">
        <v>1459</v>
      </c>
      <c r="I272" s="125"/>
      <c r="J272" t="s">
        <v>356</v>
      </c>
      <c r="K272" t="s">
        <v>1460</v>
      </c>
      <c r="L272" t="s">
        <v>964</v>
      </c>
      <c r="M272" t="b">
        <v>0</v>
      </c>
      <c r="N272" t="b">
        <v>1</v>
      </c>
      <c r="O272" s="125" t="s">
        <v>1770</v>
      </c>
      <c r="P272">
        <v>4.335</v>
      </c>
      <c r="Q272" s="125">
        <v>1</v>
      </c>
      <c r="R272" s="125" t="s">
        <v>1768</v>
      </c>
      <c r="S272" s="125">
        <v>1</v>
      </c>
      <c r="T272" s="125">
        <v>2.4</v>
      </c>
      <c r="U272" t="s">
        <v>472</v>
      </c>
      <c r="V272"/>
      <c r="W272">
        <v>51.872500000000002</v>
      </c>
      <c r="X272">
        <v>-176.62861000000001</v>
      </c>
      <c r="Y272" s="125" t="s">
        <v>1769</v>
      </c>
      <c r="Z272"/>
    </row>
    <row r="273" spans="1:26" x14ac:dyDescent="0.3">
      <c r="A273" s="125">
        <v>332540</v>
      </c>
      <c r="B273" s="125" t="s">
        <v>965</v>
      </c>
      <c r="C273" s="125" t="s">
        <v>965</v>
      </c>
      <c r="D273" s="295">
        <v>230</v>
      </c>
      <c r="E273" s="125">
        <v>1</v>
      </c>
      <c r="F273" s="125">
        <v>332540</v>
      </c>
      <c r="G273" t="s">
        <v>359</v>
      </c>
      <c r="H273" s="295" t="s">
        <v>1959</v>
      </c>
      <c r="I273" s="291">
        <v>63560</v>
      </c>
      <c r="J273" t="s">
        <v>2496</v>
      </c>
      <c r="K273" t="s">
        <v>1540</v>
      </c>
      <c r="L273" t="s">
        <v>966</v>
      </c>
      <c r="M273" t="b">
        <v>0</v>
      </c>
      <c r="N273" t="b">
        <v>1</v>
      </c>
      <c r="O273" s="125" t="s">
        <v>1773</v>
      </c>
      <c r="P273">
        <v>2.83</v>
      </c>
      <c r="Q273" s="125">
        <v>1</v>
      </c>
      <c r="R273" s="125" t="s">
        <v>1768</v>
      </c>
      <c r="S273" s="125">
        <v>1</v>
      </c>
      <c r="T273" s="125">
        <v>7.2</v>
      </c>
      <c r="U273" t="s">
        <v>472</v>
      </c>
      <c r="V273"/>
      <c r="W273">
        <v>55.33972</v>
      </c>
      <c r="X273">
        <v>-160.49722</v>
      </c>
      <c r="Y273" s="125" t="s">
        <v>1769</v>
      </c>
    </row>
    <row r="274" spans="1:26" x14ac:dyDescent="0.3">
      <c r="A274" s="125">
        <v>332200</v>
      </c>
      <c r="B274" s="125" t="s">
        <v>967</v>
      </c>
      <c r="C274" s="125" t="s">
        <v>967</v>
      </c>
      <c r="D274">
        <v>72</v>
      </c>
      <c r="F274" s="125">
        <v>332200</v>
      </c>
      <c r="G274" t="s">
        <v>361</v>
      </c>
      <c r="H274" t="s">
        <v>1614</v>
      </c>
      <c r="J274" t="s">
        <v>360</v>
      </c>
      <c r="K274" t="s">
        <v>1456</v>
      </c>
      <c r="L274" t="s">
        <v>968</v>
      </c>
      <c r="M274" t="b">
        <v>0</v>
      </c>
      <c r="N274" t="b">
        <v>1</v>
      </c>
      <c r="O274" s="146" t="s">
        <v>1773</v>
      </c>
      <c r="P274">
        <v>0.23600000000000002</v>
      </c>
      <c r="Q274" s="125">
        <v>1</v>
      </c>
      <c r="R274" s="125" t="s">
        <v>1768</v>
      </c>
      <c r="S274" s="125">
        <v>1</v>
      </c>
      <c r="T274" s="125">
        <v>7.2</v>
      </c>
      <c r="U274" t="s">
        <v>472</v>
      </c>
      <c r="V274"/>
      <c r="W274">
        <v>65.001109999999997</v>
      </c>
      <c r="X274">
        <v>-150.63389000000001</v>
      </c>
      <c r="Y274" s="125" t="s">
        <v>1769</v>
      </c>
    </row>
    <row r="275" spans="1:26" x14ac:dyDescent="0.3">
      <c r="A275" s="125">
        <v>332200</v>
      </c>
      <c r="B275" s="125" t="s">
        <v>967</v>
      </c>
      <c r="C275" s="125" t="s">
        <v>967</v>
      </c>
      <c r="D275" t="e">
        <v>#N/A</v>
      </c>
      <c r="E275" s="125">
        <v>7171</v>
      </c>
      <c r="F275" s="125">
        <v>332200</v>
      </c>
      <c r="G275" t="s">
        <v>1799</v>
      </c>
      <c r="I275" s="125">
        <v>11591</v>
      </c>
      <c r="J275" t="s">
        <v>1800</v>
      </c>
      <c r="K275" t="s">
        <v>1456</v>
      </c>
      <c r="L275" t="s">
        <v>968</v>
      </c>
      <c r="M275" t="b">
        <v>0</v>
      </c>
      <c r="N275" t="b">
        <v>1</v>
      </c>
      <c r="O275" s="125" t="s">
        <v>1773</v>
      </c>
      <c r="P275">
        <v>0.23600000000000002</v>
      </c>
      <c r="Q275" s="125">
        <v>1</v>
      </c>
      <c r="R275" s="125" t="s">
        <v>1768</v>
      </c>
      <c r="S275" s="125">
        <v>1</v>
      </c>
      <c r="T275" s="125">
        <v>7.2</v>
      </c>
      <c r="U275" t="s">
        <v>472</v>
      </c>
      <c r="V275"/>
      <c r="W275">
        <v>65.001109999999997</v>
      </c>
      <c r="X275">
        <v>-150.63389000000001</v>
      </c>
      <c r="Y275" s="125" t="s">
        <v>1769</v>
      </c>
    </row>
    <row r="276" spans="1:26" x14ac:dyDescent="0.3">
      <c r="B276" s="125" t="s">
        <v>969</v>
      </c>
      <c r="C276" s="125" t="s">
        <v>969</v>
      </c>
      <c r="D276">
        <v>227</v>
      </c>
      <c r="E276" s="125">
        <v>58278</v>
      </c>
      <c r="G276" t="s">
        <v>971</v>
      </c>
      <c r="H276" t="s">
        <v>1436</v>
      </c>
      <c r="I276" s="125">
        <v>19277</v>
      </c>
      <c r="J276" t="s">
        <v>1242</v>
      </c>
      <c r="K276" t="s">
        <v>1437</v>
      </c>
      <c r="L276" t="s">
        <v>973</v>
      </c>
      <c r="M276" t="b">
        <v>1</v>
      </c>
      <c r="N276" t="b">
        <v>0</v>
      </c>
      <c r="O276" t="b">
        <v>0</v>
      </c>
      <c r="P276">
        <v>25.7</v>
      </c>
      <c r="Q276" s="125">
        <v>1</v>
      </c>
      <c r="R276" s="125" t="s">
        <v>1768</v>
      </c>
      <c r="S276" s="125">
        <v>1</v>
      </c>
      <c r="T276" s="125">
        <v>12.47</v>
      </c>
      <c r="U276">
        <v>4.16</v>
      </c>
      <c r="V276"/>
      <c r="W276">
        <v>70.235277999999994</v>
      </c>
      <c r="X276">
        <v>-148.383611</v>
      </c>
      <c r="Y276" s="125" t="s">
        <v>1769</v>
      </c>
    </row>
    <row r="277" spans="1:26" x14ac:dyDescent="0.3">
      <c r="B277" s="125" t="s">
        <v>974</v>
      </c>
      <c r="C277" s="125" t="s">
        <v>974</v>
      </c>
      <c r="D277">
        <v>227</v>
      </c>
      <c r="E277" s="125">
        <v>58117</v>
      </c>
      <c r="G277" t="s">
        <v>975</v>
      </c>
      <c r="H277" t="s">
        <v>1436</v>
      </c>
      <c r="I277" s="125">
        <v>19277</v>
      </c>
      <c r="J277" t="s">
        <v>1242</v>
      </c>
      <c r="K277" t="s">
        <v>1437</v>
      </c>
      <c r="L277" t="s">
        <v>973</v>
      </c>
      <c r="M277" t="b">
        <v>1</v>
      </c>
      <c r="N277" t="b">
        <v>0</v>
      </c>
      <c r="O277" t="b">
        <v>0</v>
      </c>
      <c r="P277">
        <v>7.8</v>
      </c>
      <c r="Q277" s="125">
        <v>1</v>
      </c>
      <c r="R277" s="125" t="s">
        <v>1768</v>
      </c>
      <c r="S277" s="125">
        <v>1</v>
      </c>
      <c r="T277" s="125">
        <v>12.47</v>
      </c>
      <c r="U277">
        <v>4.16</v>
      </c>
      <c r="V277"/>
      <c r="W277">
        <v>70.2</v>
      </c>
      <c r="X277">
        <v>-148.466667</v>
      </c>
      <c r="Y277" s="125" t="s">
        <v>1769</v>
      </c>
    </row>
    <row r="278" spans="1:26" x14ac:dyDescent="0.3">
      <c r="A278" s="125">
        <v>332630</v>
      </c>
      <c r="B278" s="125" t="s">
        <v>976</v>
      </c>
      <c r="C278" s="125" t="s">
        <v>976</v>
      </c>
      <c r="D278">
        <v>363</v>
      </c>
      <c r="F278" s="125">
        <v>332630</v>
      </c>
      <c r="G278" t="s">
        <v>363</v>
      </c>
      <c r="H278" t="s">
        <v>1564</v>
      </c>
      <c r="J278" t="s">
        <v>362</v>
      </c>
      <c r="K278" t="s">
        <v>1565</v>
      </c>
      <c r="L278" t="s">
        <v>977</v>
      </c>
      <c r="M278" t="b">
        <v>0</v>
      </c>
      <c r="N278" t="b">
        <v>1</v>
      </c>
      <c r="O278" s="146" t="s">
        <v>1770</v>
      </c>
      <c r="P278">
        <v>0.24</v>
      </c>
      <c r="Q278" s="125">
        <v>1</v>
      </c>
      <c r="R278" s="125" t="s">
        <v>1768</v>
      </c>
      <c r="S278" s="125">
        <v>1</v>
      </c>
      <c r="T278" s="125">
        <v>7.2</v>
      </c>
      <c r="U278" t="s">
        <v>472</v>
      </c>
      <c r="V278"/>
      <c r="W278">
        <v>57.780830000000002</v>
      </c>
      <c r="X278">
        <v>-135.21888999999999</v>
      </c>
      <c r="Y278" s="125" t="s">
        <v>1769</v>
      </c>
    </row>
    <row r="279" spans="1:26" x14ac:dyDescent="0.3">
      <c r="B279" s="125" t="s">
        <v>978</v>
      </c>
      <c r="C279" s="125" t="s">
        <v>978</v>
      </c>
      <c r="D279">
        <v>0</v>
      </c>
      <c r="E279" s="125">
        <v>52184</v>
      </c>
      <c r="G279" t="s">
        <v>980</v>
      </c>
      <c r="H279" t="s">
        <v>1801</v>
      </c>
      <c r="I279" s="125">
        <v>18617</v>
      </c>
      <c r="J279" t="s">
        <v>1281</v>
      </c>
      <c r="K279" t="s">
        <v>1607</v>
      </c>
      <c r="L279" t="s">
        <v>561</v>
      </c>
      <c r="M279" t="b">
        <v>1</v>
      </c>
      <c r="N279" t="b">
        <v>0</v>
      </c>
      <c r="O279" t="b">
        <v>1</v>
      </c>
      <c r="P279">
        <v>8.6</v>
      </c>
      <c r="Q279" s="125">
        <v>4</v>
      </c>
      <c r="R279" s="125" t="s">
        <v>1802</v>
      </c>
      <c r="S279" s="125">
        <v>7</v>
      </c>
      <c r="T279" s="125">
        <v>25</v>
      </c>
      <c r="U279" t="s">
        <v>1442</v>
      </c>
      <c r="V279"/>
      <c r="W279">
        <v>60.677</v>
      </c>
      <c r="X279">
        <v>-151.38149999999999</v>
      </c>
    </row>
    <row r="280" spans="1:26" x14ac:dyDescent="0.3">
      <c r="A280" s="125">
        <v>332710</v>
      </c>
      <c r="B280" s="125" t="s">
        <v>981</v>
      </c>
      <c r="C280" s="125" t="s">
        <v>981</v>
      </c>
      <c r="D280">
        <v>664</v>
      </c>
      <c r="F280" s="125">
        <v>332710</v>
      </c>
      <c r="G280" t="s">
        <v>365</v>
      </c>
      <c r="H280" t="s">
        <v>1572</v>
      </c>
      <c r="J280" t="s">
        <v>364</v>
      </c>
      <c r="K280" t="s">
        <v>1573</v>
      </c>
      <c r="L280" t="s">
        <v>982</v>
      </c>
      <c r="M280" t="b">
        <v>0</v>
      </c>
      <c r="N280" t="b">
        <v>1</v>
      </c>
      <c r="O280" s="125" t="s">
        <v>1770</v>
      </c>
      <c r="P280">
        <v>0.3</v>
      </c>
      <c r="Q280" s="125">
        <v>1</v>
      </c>
      <c r="R280" s="125" t="s">
        <v>1768</v>
      </c>
      <c r="S280" s="125">
        <v>1</v>
      </c>
      <c r="T280" s="125">
        <v>7.2</v>
      </c>
      <c r="U280" t="s">
        <v>472</v>
      </c>
      <c r="V280"/>
      <c r="W280">
        <v>61.102499999999999</v>
      </c>
      <c r="X280">
        <v>-160.96167</v>
      </c>
      <c r="Y280" s="125" t="s">
        <v>1769</v>
      </c>
    </row>
    <row r="281" spans="1:26" x14ac:dyDescent="0.3">
      <c r="A281" s="125">
        <v>332720</v>
      </c>
      <c r="B281" s="125" t="s">
        <v>983</v>
      </c>
      <c r="C281" s="125" t="s">
        <v>983</v>
      </c>
      <c r="D281">
        <v>344</v>
      </c>
      <c r="F281" s="125">
        <v>332720</v>
      </c>
      <c r="G281" t="s">
        <v>367</v>
      </c>
      <c r="H281" t="s">
        <v>1574</v>
      </c>
      <c r="J281" t="s">
        <v>366</v>
      </c>
      <c r="K281" t="s">
        <v>1575</v>
      </c>
      <c r="L281" t="s">
        <v>984</v>
      </c>
      <c r="M281" t="b">
        <v>0</v>
      </c>
      <c r="N281" t="b">
        <v>1</v>
      </c>
      <c r="O281" s="125" t="b">
        <v>1</v>
      </c>
      <c r="P281">
        <v>0.97499999999999998</v>
      </c>
      <c r="Q281" s="125">
        <v>1</v>
      </c>
      <c r="R281" s="125" t="s">
        <v>1768</v>
      </c>
      <c r="S281" s="125">
        <v>1</v>
      </c>
      <c r="T281" s="125">
        <v>7.2</v>
      </c>
      <c r="U281" t="s">
        <v>472</v>
      </c>
      <c r="V281"/>
      <c r="W281">
        <v>60.343060000000001</v>
      </c>
      <c r="X281">
        <v>-162.66306</v>
      </c>
      <c r="Y281" s="125" t="s">
        <v>1769</v>
      </c>
    </row>
    <row r="282" spans="1:26" x14ac:dyDescent="0.3">
      <c r="A282" s="125">
        <v>332730</v>
      </c>
      <c r="B282" s="125" t="s">
        <v>985</v>
      </c>
      <c r="C282" s="125" t="s">
        <v>985</v>
      </c>
      <c r="D282">
        <v>729</v>
      </c>
      <c r="F282" s="125">
        <v>332730</v>
      </c>
      <c r="G282" t="s">
        <v>369</v>
      </c>
      <c r="H282" t="s">
        <v>1576</v>
      </c>
      <c r="J282" t="s">
        <v>368</v>
      </c>
      <c r="K282" t="s">
        <v>1577</v>
      </c>
      <c r="L282" t="s">
        <v>986</v>
      </c>
      <c r="M282" t="b">
        <v>0</v>
      </c>
      <c r="N282" t="b">
        <v>1</v>
      </c>
      <c r="O282" s="125" t="s">
        <v>1770</v>
      </c>
      <c r="P282">
        <v>0.22</v>
      </c>
      <c r="Q282" s="125">
        <v>1</v>
      </c>
      <c r="R282" s="125" t="s">
        <v>1768</v>
      </c>
      <c r="S282" s="125">
        <v>1</v>
      </c>
      <c r="U282" t="s">
        <v>472</v>
      </c>
      <c r="V282"/>
      <c r="W282">
        <v>59.079169999999998</v>
      </c>
      <c r="X282">
        <v>-160.27500000000001</v>
      </c>
    </row>
    <row r="283" spans="1:26" x14ac:dyDescent="0.3">
      <c r="A283" s="125">
        <v>332740</v>
      </c>
      <c r="B283" s="125" t="s">
        <v>990</v>
      </c>
      <c r="C283" s="125" t="s">
        <v>990</v>
      </c>
      <c r="D283">
        <v>242</v>
      </c>
      <c r="F283" s="125">
        <v>332740</v>
      </c>
      <c r="G283" t="s">
        <v>371</v>
      </c>
      <c r="H283" t="s">
        <v>1486</v>
      </c>
      <c r="J283" t="s">
        <v>370</v>
      </c>
      <c r="K283" t="s">
        <v>1487</v>
      </c>
      <c r="L283" t="s">
        <v>991</v>
      </c>
      <c r="M283" t="b">
        <v>0</v>
      </c>
      <c r="N283" t="b">
        <v>1</v>
      </c>
      <c r="O283" s="146" t="s">
        <v>1773</v>
      </c>
      <c r="P283">
        <v>0.19600000000000001</v>
      </c>
      <c r="Q283" s="125">
        <v>1</v>
      </c>
      <c r="R283" s="125" t="s">
        <v>1768</v>
      </c>
      <c r="S283" s="125">
        <v>1</v>
      </c>
      <c r="T283" s="125">
        <v>7.2</v>
      </c>
      <c r="U283" t="s">
        <v>472</v>
      </c>
      <c r="V283"/>
      <c r="W283">
        <v>52.93806</v>
      </c>
      <c r="X283">
        <v>-168.86778000000001</v>
      </c>
    </row>
    <row r="284" spans="1:26" x14ac:dyDescent="0.3">
      <c r="A284" s="125">
        <v>332850</v>
      </c>
      <c r="B284" s="125" t="s">
        <v>992</v>
      </c>
      <c r="C284" s="125" t="s">
        <v>992</v>
      </c>
      <c r="D284">
        <v>741</v>
      </c>
      <c r="E284" s="125">
        <v>6299</v>
      </c>
      <c r="F284" s="125">
        <v>332850</v>
      </c>
      <c r="G284" t="s">
        <v>373</v>
      </c>
      <c r="H284" t="s">
        <v>1578</v>
      </c>
      <c r="I284" s="125">
        <v>40548</v>
      </c>
      <c r="J284" t="s">
        <v>372</v>
      </c>
      <c r="K284" t="s">
        <v>1579</v>
      </c>
      <c r="L284" t="s">
        <v>993</v>
      </c>
      <c r="M284" t="b">
        <v>1</v>
      </c>
      <c r="N284" t="b">
        <v>1</v>
      </c>
      <c r="O284" s="125" t="s">
        <v>1773</v>
      </c>
      <c r="P284">
        <v>1.9000000000000001</v>
      </c>
      <c r="Q284" s="125">
        <v>1</v>
      </c>
      <c r="R284" s="125" t="s">
        <v>1768</v>
      </c>
      <c r="S284" s="125">
        <v>1</v>
      </c>
      <c r="T284" s="125">
        <v>4</v>
      </c>
      <c r="U284" t="s">
        <v>1442</v>
      </c>
      <c r="V284"/>
      <c r="W284">
        <v>63.876789000000002</v>
      </c>
      <c r="X284">
        <v>-160.790414</v>
      </c>
      <c r="Y284" s="125" t="s">
        <v>1769</v>
      </c>
    </row>
    <row r="285" spans="1:26" x14ac:dyDescent="0.3">
      <c r="B285" s="195" t="s">
        <v>994</v>
      </c>
      <c r="C285" s="195" t="s">
        <v>994</v>
      </c>
      <c r="D285">
        <v>106</v>
      </c>
      <c r="E285" s="195">
        <v>7502</v>
      </c>
      <c r="G285" s="68" t="s">
        <v>375</v>
      </c>
      <c r="H285" t="s">
        <v>1580</v>
      </c>
      <c r="I285" s="195">
        <v>19454</v>
      </c>
      <c r="J285" s="68" t="s">
        <v>374</v>
      </c>
      <c r="K285" s="68" t="s">
        <v>1581</v>
      </c>
      <c r="L285" t="s">
        <v>995</v>
      </c>
      <c r="M285" t="b">
        <v>1</v>
      </c>
      <c r="O285" s="68" t="b">
        <v>1</v>
      </c>
      <c r="P285" s="68">
        <v>21.9</v>
      </c>
      <c r="Q285" s="195">
        <v>1</v>
      </c>
      <c r="R285" s="195" t="s">
        <v>1768</v>
      </c>
      <c r="S285" s="195">
        <v>1</v>
      </c>
      <c r="T285" s="195">
        <v>4.16</v>
      </c>
      <c r="U285" s="68" t="s">
        <v>1442</v>
      </c>
      <c r="V285" s="68"/>
      <c r="W285" s="68">
        <v>53.892459000000002</v>
      </c>
      <c r="X285" s="68">
        <v>-166.538185</v>
      </c>
      <c r="Y285" s="125" t="s">
        <v>1769</v>
      </c>
    </row>
    <row r="286" spans="1:26" x14ac:dyDescent="0.3">
      <c r="B286" s="195" t="s">
        <v>996</v>
      </c>
      <c r="C286" s="195" t="s">
        <v>996</v>
      </c>
      <c r="D286">
        <v>106</v>
      </c>
      <c r="E286" s="195">
        <v>7503</v>
      </c>
      <c r="G286" s="68" t="s">
        <v>376</v>
      </c>
      <c r="H286" t="s">
        <v>1580</v>
      </c>
      <c r="I286" s="195">
        <v>19454</v>
      </c>
      <c r="J286" s="68" t="s">
        <v>374</v>
      </c>
      <c r="K286" s="68" t="s">
        <v>1581</v>
      </c>
      <c r="L286" t="s">
        <v>995</v>
      </c>
      <c r="M286" t="b">
        <v>1</v>
      </c>
      <c r="O286" s="68" t="b">
        <v>1</v>
      </c>
      <c r="P286" s="68">
        <v>1.1000000000000001</v>
      </c>
      <c r="Q286" s="195">
        <v>1</v>
      </c>
      <c r="R286" s="195" t="s">
        <v>1768</v>
      </c>
      <c r="S286" s="195">
        <v>1</v>
      </c>
      <c r="T286" s="195">
        <v>4.16</v>
      </c>
      <c r="U286" s="68" t="s">
        <v>1442</v>
      </c>
      <c r="V286" s="68"/>
      <c r="W286" s="68">
        <v>53.863993000000001</v>
      </c>
      <c r="X286" s="68">
        <v>-166.51259099999999</v>
      </c>
      <c r="Y286" s="125" t="s">
        <v>1769</v>
      </c>
      <c r="Z286" s="68"/>
    </row>
    <row r="287" spans="1:26" x14ac:dyDescent="0.3">
      <c r="A287" s="125">
        <v>332870</v>
      </c>
      <c r="B287" s="125" t="s">
        <v>997</v>
      </c>
      <c r="C287" s="125" t="s">
        <v>997</v>
      </c>
      <c r="D287">
        <v>375</v>
      </c>
      <c r="F287" s="125">
        <v>332870</v>
      </c>
      <c r="G287" t="s">
        <v>409</v>
      </c>
      <c r="H287" t="s">
        <v>1481</v>
      </c>
      <c r="J287" t="s">
        <v>408</v>
      </c>
      <c r="K287" t="s">
        <v>1482</v>
      </c>
      <c r="L287" t="s">
        <v>998</v>
      </c>
      <c r="M287" t="b">
        <v>0</v>
      </c>
      <c r="N287" t="b">
        <v>1</v>
      </c>
      <c r="O287" s="125" t="b">
        <v>1</v>
      </c>
      <c r="P287">
        <v>0.27</v>
      </c>
      <c r="Q287" s="125">
        <v>1</v>
      </c>
      <c r="R287" s="125" t="s">
        <v>1768</v>
      </c>
      <c r="S287" s="125">
        <v>1</v>
      </c>
      <c r="U287" t="s">
        <v>472</v>
      </c>
      <c r="V287"/>
      <c r="W287">
        <v>60.942779999999999</v>
      </c>
      <c r="X287">
        <v>-164.62943999999999</v>
      </c>
      <c r="Y287" s="125" t="s">
        <v>1769</v>
      </c>
    </row>
    <row r="288" spans="1:26" x14ac:dyDescent="0.3">
      <c r="B288" s="125" t="s">
        <v>999</v>
      </c>
      <c r="C288" s="125" t="s">
        <v>999</v>
      </c>
      <c r="D288">
        <v>0</v>
      </c>
      <c r="E288" s="125">
        <v>54422</v>
      </c>
      <c r="G288" t="s">
        <v>1001</v>
      </c>
      <c r="H288" t="s">
        <v>1622</v>
      </c>
      <c r="I288" s="125">
        <v>19553</v>
      </c>
      <c r="J288" t="s">
        <v>1000</v>
      </c>
      <c r="K288" t="s">
        <v>1581</v>
      </c>
      <c r="L288" t="s">
        <v>995</v>
      </c>
      <c r="M288" t="b">
        <v>1</v>
      </c>
      <c r="N288" t="b">
        <v>0</v>
      </c>
      <c r="O288" t="b">
        <v>0</v>
      </c>
      <c r="P288">
        <v>17.5</v>
      </c>
      <c r="Q288" s="125">
        <v>5</v>
      </c>
      <c r="R288" s="125" t="s">
        <v>1803</v>
      </c>
      <c r="S288" s="125">
        <v>6</v>
      </c>
      <c r="T288" s="125">
        <v>12.4</v>
      </c>
      <c r="U288" t="s">
        <v>1442</v>
      </c>
      <c r="V288"/>
      <c r="W288">
        <v>53.879600000000003</v>
      </c>
      <c r="X288">
        <v>-166.5532</v>
      </c>
      <c r="Y288" s="125" t="s">
        <v>1769</v>
      </c>
      <c r="Z288" s="68"/>
    </row>
    <row r="289" spans="1:26" x14ac:dyDescent="0.3">
      <c r="B289" s="125" t="s">
        <v>1002</v>
      </c>
      <c r="C289" s="125" t="s">
        <v>1002</v>
      </c>
      <c r="D289">
        <v>0</v>
      </c>
      <c r="E289" s="125">
        <v>50711</v>
      </c>
      <c r="G289" t="s">
        <v>1004</v>
      </c>
      <c r="H289" t="s">
        <v>1625</v>
      </c>
      <c r="I289" s="125">
        <v>19511</v>
      </c>
      <c r="J289" t="s">
        <v>1003</v>
      </c>
      <c r="K289" t="s">
        <v>1607</v>
      </c>
      <c r="L289" t="s">
        <v>561</v>
      </c>
      <c r="M289" t="b">
        <v>1</v>
      </c>
      <c r="N289" t="b">
        <v>0</v>
      </c>
      <c r="O289" t="b">
        <v>1</v>
      </c>
      <c r="P289">
        <v>22.6</v>
      </c>
      <c r="Q289" s="125">
        <v>3</v>
      </c>
      <c r="R289" s="125" t="s">
        <v>1804</v>
      </c>
      <c r="S289" s="125">
        <v>5</v>
      </c>
      <c r="T289" s="125">
        <v>69</v>
      </c>
      <c r="U289" t="s">
        <v>1442</v>
      </c>
      <c r="V289"/>
      <c r="W289">
        <v>64.854170999999994</v>
      </c>
      <c r="X289">
        <v>-147.82207500000001</v>
      </c>
      <c r="Y289" s="125" t="s">
        <v>1769</v>
      </c>
    </row>
    <row r="290" spans="1:26" x14ac:dyDescent="0.3">
      <c r="B290" s="125" t="s">
        <v>987</v>
      </c>
      <c r="C290" s="125" t="s">
        <v>987</v>
      </c>
      <c r="D290">
        <v>0</v>
      </c>
      <c r="E290" s="125">
        <v>50392</v>
      </c>
      <c r="G290" t="s">
        <v>989</v>
      </c>
      <c r="H290" t="s">
        <v>1612</v>
      </c>
      <c r="I290" s="125">
        <v>22199</v>
      </c>
      <c r="J290" t="s">
        <v>1282</v>
      </c>
      <c r="K290" t="s">
        <v>1607</v>
      </c>
      <c r="L290" t="s">
        <v>561</v>
      </c>
      <c r="M290" t="b">
        <v>1</v>
      </c>
      <c r="N290" t="b">
        <v>0</v>
      </c>
      <c r="O290" t="b">
        <v>1</v>
      </c>
      <c r="P290">
        <v>33.5</v>
      </c>
      <c r="Q290" s="125">
        <v>3</v>
      </c>
      <c r="R290" s="125" t="s">
        <v>1804</v>
      </c>
      <c r="S290" s="125">
        <v>5</v>
      </c>
      <c r="T290" s="125">
        <v>7.2</v>
      </c>
      <c r="U290" t="s">
        <v>1442</v>
      </c>
      <c r="V290"/>
      <c r="W290">
        <v>64.671409999999995</v>
      </c>
      <c r="X290">
        <v>-147.075988</v>
      </c>
      <c r="Y290" s="125" t="s">
        <v>1769</v>
      </c>
    </row>
    <row r="291" spans="1:26" x14ac:dyDescent="0.3">
      <c r="B291" s="125" t="s">
        <v>1363</v>
      </c>
      <c r="C291" s="125" t="s">
        <v>1363</v>
      </c>
      <c r="D291" t="e">
        <v>#N/A</v>
      </c>
      <c r="G291" t="s">
        <v>1805</v>
      </c>
      <c r="I291" s="146"/>
      <c r="J291" s="114"/>
      <c r="M291" t="b">
        <v>0</v>
      </c>
      <c r="N291" t="b">
        <v>0</v>
      </c>
      <c r="O291" s="146" t="s">
        <v>1770</v>
      </c>
      <c r="P291" s="114">
        <v>0.224</v>
      </c>
      <c r="Q291" s="146"/>
      <c r="R291" s="146"/>
      <c r="S291" s="146"/>
      <c r="T291" s="125">
        <v>7.2</v>
      </c>
      <c r="U291" t="s">
        <v>472</v>
      </c>
      <c r="V291"/>
    </row>
    <row r="292" spans="1:26" x14ac:dyDescent="0.3">
      <c r="A292" s="125">
        <v>332880</v>
      </c>
      <c r="B292" s="125" t="s">
        <v>1005</v>
      </c>
      <c r="C292" s="125" t="s">
        <v>1005</v>
      </c>
      <c r="D292">
        <v>663</v>
      </c>
      <c r="F292" s="125">
        <v>332880</v>
      </c>
      <c r="G292" t="s">
        <v>378</v>
      </c>
      <c r="H292" t="s">
        <v>1582</v>
      </c>
      <c r="J292" t="s">
        <v>377</v>
      </c>
      <c r="K292" t="s">
        <v>1583</v>
      </c>
      <c r="L292" t="s">
        <v>1006</v>
      </c>
      <c r="M292" t="b">
        <v>0</v>
      </c>
      <c r="N292" t="b">
        <v>1</v>
      </c>
      <c r="O292" s="125" t="s">
        <v>1773</v>
      </c>
      <c r="P292">
        <v>0.495</v>
      </c>
      <c r="Q292" s="125">
        <v>1</v>
      </c>
      <c r="R292" s="125" t="s">
        <v>1768</v>
      </c>
      <c r="S292" s="125">
        <v>1</v>
      </c>
      <c r="T292" s="125">
        <v>7.2</v>
      </c>
      <c r="U292" t="s">
        <v>472</v>
      </c>
      <c r="V292"/>
      <c r="W292">
        <v>67.013890000000004</v>
      </c>
      <c r="X292">
        <v>-146.41861</v>
      </c>
      <c r="Y292" s="125" t="s">
        <v>1769</v>
      </c>
    </row>
    <row r="293" spans="1:26" x14ac:dyDescent="0.3">
      <c r="B293" s="125" t="s">
        <v>1007</v>
      </c>
      <c r="C293" s="125" t="s">
        <v>1007</v>
      </c>
      <c r="D293">
        <v>0</v>
      </c>
      <c r="E293" s="125">
        <v>54305</v>
      </c>
      <c r="G293" t="s">
        <v>1009</v>
      </c>
      <c r="H293" t="s">
        <v>1807</v>
      </c>
      <c r="I293" s="125">
        <v>20523</v>
      </c>
      <c r="J293" t="s">
        <v>1008</v>
      </c>
      <c r="K293" t="s">
        <v>1581</v>
      </c>
      <c r="L293" t="s">
        <v>995</v>
      </c>
      <c r="M293" t="b">
        <v>1</v>
      </c>
      <c r="N293" t="b">
        <v>0</v>
      </c>
      <c r="O293" t="b">
        <v>1</v>
      </c>
      <c r="P293">
        <v>6.6</v>
      </c>
      <c r="Q293" s="125">
        <v>4</v>
      </c>
      <c r="R293" s="125" t="s">
        <v>1802</v>
      </c>
      <c r="S293" s="125">
        <v>7</v>
      </c>
      <c r="T293" s="125">
        <v>4.16</v>
      </c>
      <c r="U293" t="s">
        <v>1442</v>
      </c>
      <c r="V293"/>
      <c r="W293">
        <v>53.858508</v>
      </c>
      <c r="X293">
        <v>-166.55287999999999</v>
      </c>
      <c r="Y293" s="125" t="s">
        <v>1769</v>
      </c>
    </row>
    <row r="294" spans="1:26" x14ac:dyDescent="0.3">
      <c r="A294" s="125">
        <v>332890</v>
      </c>
      <c r="B294" s="125" t="s">
        <v>1010</v>
      </c>
      <c r="C294" s="125" t="s">
        <v>1010</v>
      </c>
      <c r="D294">
        <v>409</v>
      </c>
      <c r="F294" s="125">
        <v>332890</v>
      </c>
      <c r="G294" t="s">
        <v>380</v>
      </c>
      <c r="H294" t="s">
        <v>1588</v>
      </c>
      <c r="J294" t="s">
        <v>379</v>
      </c>
      <c r="K294" t="s">
        <v>1589</v>
      </c>
      <c r="L294" t="s">
        <v>1011</v>
      </c>
      <c r="M294" t="b">
        <v>0</v>
      </c>
      <c r="N294" t="b">
        <v>1</v>
      </c>
      <c r="O294" s="125" t="s">
        <v>1773</v>
      </c>
      <c r="Q294" s="125">
        <v>1</v>
      </c>
      <c r="R294" s="125" t="s">
        <v>1768</v>
      </c>
      <c r="S294" s="125">
        <v>1</v>
      </c>
      <c r="T294" s="125">
        <v>7.2</v>
      </c>
      <c r="U294" t="s">
        <v>472</v>
      </c>
      <c r="V294"/>
      <c r="W294">
        <v>64.681389999999993</v>
      </c>
      <c r="X294">
        <v>-163.40556000000001</v>
      </c>
      <c r="Y294" s="125" t="s">
        <v>1769</v>
      </c>
    </row>
    <row r="295" spans="1:26" x14ac:dyDescent="0.3">
      <c r="B295" s="125" t="s">
        <v>1012</v>
      </c>
      <c r="C295" s="125" t="s">
        <v>1012</v>
      </c>
      <c r="D295">
        <v>111</v>
      </c>
      <c r="E295" s="125">
        <v>95</v>
      </c>
      <c r="G295" t="s">
        <v>382</v>
      </c>
      <c r="H295" t="s">
        <v>1611</v>
      </c>
      <c r="I295" s="125">
        <v>21015</v>
      </c>
      <c r="J295" t="s">
        <v>381</v>
      </c>
      <c r="K295" t="s">
        <v>1604</v>
      </c>
      <c r="L295" t="s">
        <v>825</v>
      </c>
      <c r="M295" t="b">
        <v>1</v>
      </c>
      <c r="N295" t="b">
        <v>0</v>
      </c>
      <c r="O295" t="b">
        <v>1</v>
      </c>
      <c r="P295">
        <v>8.5</v>
      </c>
      <c r="Q295" s="125">
        <v>1</v>
      </c>
      <c r="R295" s="125" t="s">
        <v>1768</v>
      </c>
      <c r="S295" s="125">
        <v>1</v>
      </c>
      <c r="T295" s="125">
        <v>12.47</v>
      </c>
      <c r="U295" t="s">
        <v>1442</v>
      </c>
      <c r="V295"/>
      <c r="W295">
        <v>56.460976000000002</v>
      </c>
      <c r="X295">
        <v>-132.37943899999999</v>
      </c>
    </row>
    <row r="296" spans="1:26" x14ac:dyDescent="0.3">
      <c r="B296" s="125" t="s">
        <v>1365</v>
      </c>
      <c r="C296" s="125" t="s">
        <v>1365</v>
      </c>
      <c r="D296" t="e">
        <v>#N/A</v>
      </c>
      <c r="G296" s="190" t="s">
        <v>1808</v>
      </c>
      <c r="M296" t="b">
        <v>0</v>
      </c>
      <c r="N296" t="b">
        <v>0</v>
      </c>
      <c r="O296" s="114" t="b">
        <v>0</v>
      </c>
      <c r="P296" s="114"/>
      <c r="Q296" s="146"/>
      <c r="R296" s="146"/>
      <c r="S296" s="146"/>
      <c r="T296" s="146"/>
      <c r="U296" s="114" t="s">
        <v>472</v>
      </c>
      <c r="V296" s="114"/>
      <c r="W296" s="114"/>
      <c r="X296" s="114"/>
      <c r="Y296" s="146"/>
    </row>
    <row r="297" spans="1:26" x14ac:dyDescent="0.3">
      <c r="B297" s="125" t="s">
        <v>1283</v>
      </c>
      <c r="C297" s="125" t="s">
        <v>1283</v>
      </c>
      <c r="D297" t="e">
        <v>#N/A</v>
      </c>
      <c r="G297" s="190" t="s">
        <v>1284</v>
      </c>
      <c r="M297" t="b">
        <v>0</v>
      </c>
      <c r="N297" t="b">
        <v>0</v>
      </c>
      <c r="O297" s="114" t="b">
        <v>0</v>
      </c>
      <c r="P297" s="114"/>
      <c r="Q297" s="146"/>
      <c r="R297" s="146"/>
      <c r="S297" s="146"/>
      <c r="T297" s="146"/>
      <c r="U297" s="114" t="s">
        <v>472</v>
      </c>
      <c r="V297" s="114"/>
      <c r="W297" s="114"/>
      <c r="X297" s="114"/>
      <c r="Y297" s="146"/>
    </row>
    <row r="298" spans="1:26" x14ac:dyDescent="0.3">
      <c r="B298" s="125" t="s">
        <v>1285</v>
      </c>
      <c r="C298" s="125" t="s">
        <v>1285</v>
      </c>
      <c r="D298" t="e">
        <v>#N/A</v>
      </c>
      <c r="G298" s="190" t="s">
        <v>209</v>
      </c>
      <c r="M298" t="b">
        <v>0</v>
      </c>
      <c r="N298" t="b">
        <v>0</v>
      </c>
      <c r="O298" s="114" t="b">
        <v>0</v>
      </c>
      <c r="P298" s="114"/>
      <c r="Q298" s="146"/>
      <c r="R298" s="146"/>
      <c r="S298" s="146"/>
      <c r="T298" s="146"/>
      <c r="U298" s="114" t="s">
        <v>472</v>
      </c>
      <c r="V298" s="114"/>
      <c r="W298" s="114"/>
      <c r="X298" s="114"/>
      <c r="Y298" s="146"/>
    </row>
    <row r="299" spans="1:26" x14ac:dyDescent="0.3">
      <c r="B299" s="125" t="s">
        <v>1366</v>
      </c>
      <c r="C299" s="125" t="s">
        <v>1366</v>
      </c>
      <c r="D299" t="e">
        <v>#N/A</v>
      </c>
      <c r="G299" s="76" t="s">
        <v>1809</v>
      </c>
      <c r="M299" t="b">
        <v>0</v>
      </c>
      <c r="N299" t="b">
        <v>0</v>
      </c>
      <c r="O299" s="114" t="b">
        <v>0</v>
      </c>
      <c r="P299" s="114"/>
      <c r="Q299" s="146"/>
      <c r="R299" s="146"/>
      <c r="S299" s="146"/>
      <c r="T299" s="146"/>
      <c r="U299" s="114" t="s">
        <v>472</v>
      </c>
      <c r="V299" s="114"/>
      <c r="W299" s="114"/>
      <c r="X299" s="114"/>
      <c r="Y299" s="146"/>
    </row>
    <row r="300" spans="1:26" x14ac:dyDescent="0.3">
      <c r="A300" s="125">
        <v>331155</v>
      </c>
      <c r="B300" s="125" t="s">
        <v>1313</v>
      </c>
      <c r="C300" s="125" t="s">
        <v>1313</v>
      </c>
      <c r="D300">
        <v>240</v>
      </c>
      <c r="E300" s="125">
        <v>7466</v>
      </c>
      <c r="F300" s="125">
        <v>331155</v>
      </c>
      <c r="G300" t="s">
        <v>97</v>
      </c>
      <c r="H300" t="s">
        <v>1609</v>
      </c>
      <c r="I300" s="146">
        <v>18963</v>
      </c>
      <c r="J300" s="114" t="s">
        <v>1314</v>
      </c>
      <c r="K300" t="s">
        <v>1475</v>
      </c>
      <c r="L300" t="s">
        <v>563</v>
      </c>
      <c r="M300" t="b">
        <v>0</v>
      </c>
      <c r="N300" t="b">
        <v>1</v>
      </c>
      <c r="O300" s="114"/>
      <c r="P300" s="114"/>
      <c r="Q300" s="146"/>
      <c r="R300" s="146"/>
      <c r="S300" s="146"/>
      <c r="T300" s="146"/>
      <c r="U300" s="146"/>
      <c r="V300" s="146"/>
      <c r="W300" s="114"/>
      <c r="X300" s="114"/>
      <c r="Z300" t="s">
        <v>2396</v>
      </c>
    </row>
    <row r="301" spans="1:26" x14ac:dyDescent="0.3">
      <c r="B301" s="125" t="s">
        <v>1367</v>
      </c>
      <c r="C301" s="125" t="s">
        <v>1367</v>
      </c>
      <c r="D301">
        <v>13</v>
      </c>
      <c r="E301" s="125">
        <v>55982</v>
      </c>
      <c r="G301" t="s">
        <v>1810</v>
      </c>
      <c r="H301" t="s">
        <v>1663</v>
      </c>
      <c r="I301" s="125">
        <v>7353</v>
      </c>
      <c r="J301" t="s">
        <v>219</v>
      </c>
      <c r="K301" t="s">
        <v>1607</v>
      </c>
      <c r="L301" t="s">
        <v>561</v>
      </c>
      <c r="M301" t="b">
        <v>0</v>
      </c>
      <c r="N301" t="b">
        <v>0</v>
      </c>
    </row>
    <row r="302" spans="1:26" x14ac:dyDescent="0.3">
      <c r="B302" s="125" t="s">
        <v>1368</v>
      </c>
      <c r="C302" s="125" t="s">
        <v>1368</v>
      </c>
      <c r="D302">
        <v>100</v>
      </c>
      <c r="E302" s="125">
        <v>7333</v>
      </c>
      <c r="G302" t="s">
        <v>1811</v>
      </c>
      <c r="H302" t="s">
        <v>1594</v>
      </c>
      <c r="I302" s="125">
        <v>17271</v>
      </c>
      <c r="J302" t="s">
        <v>1812</v>
      </c>
      <c r="K302" t="s">
        <v>1595</v>
      </c>
      <c r="L302" t="s">
        <v>947</v>
      </c>
      <c r="M302" t="b">
        <v>0</v>
      </c>
      <c r="N302" t="b">
        <v>0</v>
      </c>
      <c r="O302" t="b">
        <v>0</v>
      </c>
      <c r="P302">
        <v>15.9</v>
      </c>
      <c r="Q302" s="125">
        <v>1</v>
      </c>
      <c r="R302" s="125" t="s">
        <v>1768</v>
      </c>
      <c r="S302" s="125">
        <v>1</v>
      </c>
      <c r="T302" s="125">
        <v>69</v>
      </c>
      <c r="U302" t="s">
        <v>1442</v>
      </c>
      <c r="V302"/>
      <c r="W302">
        <v>57.051600000000001</v>
      </c>
      <c r="X302">
        <v>-135.22970000000001</v>
      </c>
      <c r="Z302" t="s">
        <v>2495</v>
      </c>
    </row>
    <row r="303" spans="1:26" x14ac:dyDescent="0.3">
      <c r="B303" s="125" t="s">
        <v>1369</v>
      </c>
      <c r="C303" s="125" t="s">
        <v>1369</v>
      </c>
      <c r="D303">
        <v>0</v>
      </c>
      <c r="E303" s="125">
        <v>54222</v>
      </c>
      <c r="G303" t="s">
        <v>1813</v>
      </c>
      <c r="H303" t="s">
        <v>1617</v>
      </c>
      <c r="I303" s="125">
        <v>431</v>
      </c>
      <c r="J303" t="s">
        <v>1618</v>
      </c>
      <c r="M303" t="b">
        <v>0</v>
      </c>
      <c r="N303" t="b">
        <v>0</v>
      </c>
    </row>
    <row r="304" spans="1:26" x14ac:dyDescent="0.3">
      <c r="B304" s="125" t="s">
        <v>1370</v>
      </c>
      <c r="C304" s="125" t="s">
        <v>1370</v>
      </c>
      <c r="D304">
        <v>0</v>
      </c>
      <c r="E304" s="125">
        <v>54888</v>
      </c>
      <c r="G304" t="s">
        <v>1814</v>
      </c>
      <c r="H304" t="s">
        <v>1815</v>
      </c>
      <c r="I304" s="125">
        <v>14313</v>
      </c>
      <c r="J304" t="s">
        <v>1816</v>
      </c>
      <c r="M304" t="b">
        <v>0</v>
      </c>
      <c r="N304" t="b">
        <v>0</v>
      </c>
    </row>
    <row r="305" spans="1:26" x14ac:dyDescent="0.3">
      <c r="B305" s="125" t="s">
        <v>1371</v>
      </c>
      <c r="C305" s="125" t="s">
        <v>1371</v>
      </c>
      <c r="D305">
        <v>0</v>
      </c>
      <c r="E305" s="125">
        <v>54883</v>
      </c>
      <c r="G305" t="s">
        <v>1817</v>
      </c>
      <c r="H305" t="s">
        <v>1818</v>
      </c>
      <c r="I305" s="125">
        <v>9183</v>
      </c>
      <c r="J305" t="s">
        <v>1819</v>
      </c>
      <c r="M305" t="b">
        <v>0</v>
      </c>
      <c r="N305" t="b">
        <v>0</v>
      </c>
    </row>
    <row r="306" spans="1:26" x14ac:dyDescent="0.3">
      <c r="B306" s="125" t="s">
        <v>1372</v>
      </c>
      <c r="C306" s="125" t="s">
        <v>1372</v>
      </c>
      <c r="D306">
        <v>0</v>
      </c>
      <c r="E306" s="125">
        <v>54151</v>
      </c>
      <c r="G306" t="s">
        <v>1820</v>
      </c>
      <c r="H306" t="s">
        <v>1821</v>
      </c>
      <c r="I306" s="125">
        <v>14956</v>
      </c>
      <c r="J306" t="s">
        <v>1822</v>
      </c>
      <c r="M306" t="b">
        <v>0</v>
      </c>
      <c r="N306" t="b">
        <v>0</v>
      </c>
    </row>
    <row r="307" spans="1:26" x14ac:dyDescent="0.3">
      <c r="B307" s="125" t="s">
        <v>1373</v>
      </c>
      <c r="C307" s="125" t="s">
        <v>1373</v>
      </c>
      <c r="D307">
        <v>0</v>
      </c>
      <c r="E307" s="125">
        <v>54152</v>
      </c>
      <c r="G307" t="s">
        <v>1823</v>
      </c>
      <c r="H307" t="s">
        <v>1821</v>
      </c>
      <c r="I307" s="125">
        <v>14956</v>
      </c>
      <c r="J307" t="s">
        <v>1822</v>
      </c>
      <c r="M307" t="b">
        <v>0</v>
      </c>
      <c r="N307" t="b">
        <v>0</v>
      </c>
    </row>
    <row r="308" spans="1:26" x14ac:dyDescent="0.3">
      <c r="B308" s="125" t="s">
        <v>1374</v>
      </c>
      <c r="C308" s="125" t="s">
        <v>1374</v>
      </c>
      <c r="D308">
        <v>0</v>
      </c>
      <c r="E308" s="125">
        <v>54153</v>
      </c>
      <c r="G308" t="s">
        <v>1824</v>
      </c>
      <c r="H308" t="s">
        <v>1821</v>
      </c>
      <c r="I308" s="125">
        <v>14956</v>
      </c>
      <c r="J308" t="s">
        <v>1822</v>
      </c>
      <c r="M308" t="b">
        <v>0</v>
      </c>
      <c r="N308" t="b">
        <v>0</v>
      </c>
    </row>
    <row r="309" spans="1:26" x14ac:dyDescent="0.3">
      <c r="B309" s="125" t="s">
        <v>1375</v>
      </c>
      <c r="C309" s="125" t="s">
        <v>1375</v>
      </c>
      <c r="D309">
        <v>0</v>
      </c>
      <c r="E309" s="125">
        <v>50415</v>
      </c>
      <c r="G309" t="s">
        <v>253</v>
      </c>
      <c r="H309" t="s">
        <v>1825</v>
      </c>
      <c r="I309" s="125">
        <v>14852</v>
      </c>
      <c r="J309" t="s">
        <v>1826</v>
      </c>
      <c r="K309" t="s">
        <v>1728</v>
      </c>
      <c r="L309" t="s">
        <v>832</v>
      </c>
      <c r="M309" t="b">
        <v>0</v>
      </c>
      <c r="N309" t="b">
        <v>0</v>
      </c>
    </row>
    <row r="310" spans="1:26" x14ac:dyDescent="0.3">
      <c r="B310" s="125" t="s">
        <v>1376</v>
      </c>
      <c r="C310" s="125" t="s">
        <v>1376</v>
      </c>
      <c r="D310">
        <v>0</v>
      </c>
      <c r="E310" s="125">
        <v>54155</v>
      </c>
      <c r="G310" t="s">
        <v>1827</v>
      </c>
      <c r="H310" t="s">
        <v>1828</v>
      </c>
      <c r="I310" s="125">
        <v>1388</v>
      </c>
      <c r="J310" t="s">
        <v>1829</v>
      </c>
      <c r="M310" t="b">
        <v>0</v>
      </c>
      <c r="N310" t="b">
        <v>0</v>
      </c>
    </row>
    <row r="311" spans="1:26" s="196" customFormat="1" x14ac:dyDescent="0.3">
      <c r="A311" s="125"/>
      <c r="B311" s="125" t="s">
        <v>1377</v>
      </c>
      <c r="C311" s="125" t="s">
        <v>1377</v>
      </c>
      <c r="D311">
        <v>0</v>
      </c>
      <c r="E311" s="125">
        <v>54871</v>
      </c>
      <c r="F311" s="125"/>
      <c r="G311" t="s">
        <v>1830</v>
      </c>
      <c r="H311" t="s">
        <v>1831</v>
      </c>
      <c r="I311" s="146">
        <v>13972</v>
      </c>
      <c r="J311" s="114" t="s">
        <v>1832</v>
      </c>
      <c r="K311" s="114"/>
      <c r="L311"/>
      <c r="M311" t="b">
        <v>0</v>
      </c>
      <c r="N311" t="b">
        <v>0</v>
      </c>
      <c r="O311" s="114"/>
      <c r="P311" s="114"/>
      <c r="Q311" s="146"/>
      <c r="R311" s="146"/>
      <c r="S311" s="146"/>
      <c r="T311" s="146"/>
      <c r="U311" s="146"/>
      <c r="V311" s="146"/>
      <c r="W311" s="114"/>
      <c r="X311" s="114"/>
      <c r="Y311" s="146"/>
      <c r="Z311"/>
    </row>
    <row r="312" spans="1:26" x14ac:dyDescent="0.3">
      <c r="B312" s="125" t="s">
        <v>1378</v>
      </c>
      <c r="C312" s="125" t="s">
        <v>1378</v>
      </c>
      <c r="D312">
        <v>0</v>
      </c>
      <c r="E312" s="125">
        <v>54154</v>
      </c>
      <c r="G312" t="s">
        <v>1833</v>
      </c>
      <c r="H312" t="s">
        <v>1834</v>
      </c>
      <c r="I312" s="146">
        <v>14811</v>
      </c>
      <c r="J312" s="114" t="s">
        <v>1835</v>
      </c>
      <c r="K312" s="114"/>
      <c r="M312" t="b">
        <v>0</v>
      </c>
      <c r="N312" t="b">
        <v>0</v>
      </c>
      <c r="O312" s="114"/>
      <c r="P312" s="114"/>
      <c r="Q312" s="146"/>
      <c r="R312" s="146"/>
      <c r="S312" s="146"/>
      <c r="T312" s="146"/>
      <c r="U312" s="146"/>
      <c r="V312" s="146"/>
      <c r="W312" s="114"/>
      <c r="X312" s="114"/>
      <c r="Y312" s="146"/>
    </row>
    <row r="313" spans="1:26" s="196" customFormat="1" x14ac:dyDescent="0.3">
      <c r="A313" s="125">
        <v>332860</v>
      </c>
      <c r="B313" s="125" t="s">
        <v>1379</v>
      </c>
      <c r="C313" s="125" t="s">
        <v>1379</v>
      </c>
      <c r="D313">
        <v>106</v>
      </c>
      <c r="E313" s="125"/>
      <c r="F313" s="125">
        <v>332860</v>
      </c>
      <c r="G313" t="s">
        <v>407</v>
      </c>
      <c r="H313" t="s">
        <v>1580</v>
      </c>
      <c r="I313" s="195">
        <v>19454</v>
      </c>
      <c r="J313" s="68" t="s">
        <v>374</v>
      </c>
      <c r="K313" s="68" t="s">
        <v>1581</v>
      </c>
      <c r="L313" t="s">
        <v>995</v>
      </c>
      <c r="M313" t="b">
        <v>0</v>
      </c>
      <c r="N313" t="b">
        <v>1</v>
      </c>
      <c r="O313" s="68" t="b">
        <v>1</v>
      </c>
      <c r="P313" s="68">
        <v>1.1000000000000001</v>
      </c>
      <c r="Q313" s="195">
        <v>1</v>
      </c>
      <c r="R313" s="195" t="s">
        <v>1768</v>
      </c>
      <c r="S313" s="195">
        <v>1</v>
      </c>
      <c r="T313" s="125"/>
      <c r="U313" s="125"/>
      <c r="V313" s="125"/>
      <c r="W313" s="68">
        <v>53.863993000000001</v>
      </c>
      <c r="X313" s="68">
        <v>-166.51259099999999</v>
      </c>
      <c r="Y313" s="125" t="s">
        <v>1769</v>
      </c>
      <c r="Z313" t="s">
        <v>1836</v>
      </c>
    </row>
    <row r="314" spans="1:26" s="196" customFormat="1" x14ac:dyDescent="0.3">
      <c r="A314" s="125">
        <v>331920</v>
      </c>
      <c r="B314" s="125" t="s">
        <v>1380</v>
      </c>
      <c r="C314" s="125" t="s">
        <v>1380</v>
      </c>
      <c r="D314">
        <v>160</v>
      </c>
      <c r="E314" s="125"/>
      <c r="F314" s="125">
        <v>331920</v>
      </c>
      <c r="G314" t="s">
        <v>758</v>
      </c>
      <c r="H314" t="s">
        <v>1675</v>
      </c>
      <c r="I314" s="185">
        <v>40215</v>
      </c>
      <c r="J314" t="s">
        <v>201</v>
      </c>
      <c r="K314" t="s">
        <v>1676</v>
      </c>
      <c r="L314" t="s">
        <v>757</v>
      </c>
      <c r="M314" t="b">
        <v>0</v>
      </c>
      <c r="N314" t="b">
        <v>1</v>
      </c>
      <c r="O314" t="b">
        <v>0</v>
      </c>
      <c r="P314"/>
      <c r="Q314" s="125">
        <v>1</v>
      </c>
      <c r="R314" s="125" t="s">
        <v>1768</v>
      </c>
      <c r="S314" s="125">
        <v>1</v>
      </c>
      <c r="T314" s="125">
        <v>13</v>
      </c>
      <c r="U314" s="125"/>
      <c r="V314" s="125"/>
      <c r="W314">
        <v>60.555889000000001</v>
      </c>
      <c r="X314">
        <v>-145.752983</v>
      </c>
      <c r="Y314" s="125" t="s">
        <v>1769</v>
      </c>
      <c r="Z314" t="s">
        <v>1837</v>
      </c>
    </row>
    <row r="315" spans="1:26" s="114" customFormat="1" x14ac:dyDescent="0.3">
      <c r="A315" s="125"/>
      <c r="B315" s="125" t="s">
        <v>1286</v>
      </c>
      <c r="C315" s="125" t="s">
        <v>1286</v>
      </c>
      <c r="D315">
        <v>760</v>
      </c>
      <c r="E315" s="125">
        <v>59037</v>
      </c>
      <c r="F315" s="125"/>
      <c r="G315" t="s">
        <v>1308</v>
      </c>
      <c r="H315" s="68" t="s">
        <v>1847</v>
      </c>
      <c r="I315" s="114">
        <v>60222</v>
      </c>
      <c r="J315" s="125" t="s">
        <v>1307</v>
      </c>
      <c r="K315" t="s">
        <v>1475</v>
      </c>
      <c r="L315" t="s">
        <v>563</v>
      </c>
      <c r="M315" t="b">
        <v>1</v>
      </c>
      <c r="N315" t="b">
        <v>0</v>
      </c>
      <c r="O315" s="114" t="b">
        <v>0</v>
      </c>
      <c r="P315" s="114">
        <v>5</v>
      </c>
      <c r="Q315" s="125">
        <v>1</v>
      </c>
      <c r="R315" s="125" t="s">
        <v>1768</v>
      </c>
      <c r="S315" s="125">
        <v>1</v>
      </c>
      <c r="T315" s="125"/>
      <c r="U315"/>
      <c r="V315"/>
      <c r="W315"/>
      <c r="X315"/>
      <c r="Y315" s="125"/>
      <c r="Z315"/>
    </row>
    <row r="316" spans="1:26" x14ac:dyDescent="0.3">
      <c r="B316" s="125" t="s">
        <v>1315</v>
      </c>
      <c r="C316" s="125" t="s">
        <v>1315</v>
      </c>
      <c r="D316">
        <v>8</v>
      </c>
      <c r="G316" s="24" t="s">
        <v>1287</v>
      </c>
      <c r="H316" t="s">
        <v>1642</v>
      </c>
      <c r="J316" t="s">
        <v>188</v>
      </c>
      <c r="K316" t="s">
        <v>1607</v>
      </c>
      <c r="L316" t="s">
        <v>561</v>
      </c>
      <c r="M316" t="b">
        <v>0</v>
      </c>
      <c r="N316" t="b">
        <v>0</v>
      </c>
      <c r="P316">
        <v>3</v>
      </c>
      <c r="Q316" s="125">
        <v>1</v>
      </c>
      <c r="R316" s="125" t="s">
        <v>1768</v>
      </c>
      <c r="S316" s="125">
        <v>1</v>
      </c>
    </row>
    <row r="317" spans="1:26" x14ac:dyDescent="0.3">
      <c r="B317" s="125" t="s">
        <v>1316</v>
      </c>
      <c r="C317" s="125" t="s">
        <v>1316</v>
      </c>
      <c r="D317">
        <v>749</v>
      </c>
      <c r="G317" s="24" t="s">
        <v>1288</v>
      </c>
      <c r="J317" t="s">
        <v>358</v>
      </c>
      <c r="M317" t="b">
        <v>0</v>
      </c>
      <c r="N317" t="b">
        <v>0</v>
      </c>
      <c r="P317">
        <v>0.22500000000000001</v>
      </c>
    </row>
    <row r="318" spans="1:26" x14ac:dyDescent="0.3">
      <c r="B318" s="125" t="s">
        <v>1317</v>
      </c>
      <c r="C318" s="125" t="s">
        <v>1317</v>
      </c>
      <c r="G318" s="24" t="s">
        <v>1319</v>
      </c>
      <c r="J318" t="s">
        <v>1318</v>
      </c>
      <c r="M318" t="b">
        <v>0</v>
      </c>
      <c r="N318" t="b">
        <v>0</v>
      </c>
      <c r="P318">
        <v>0.3</v>
      </c>
      <c r="R318" s="125" t="s">
        <v>1782</v>
      </c>
      <c r="S318" s="125">
        <v>2</v>
      </c>
    </row>
    <row r="320" spans="1:26" x14ac:dyDescent="0.3">
      <c r="A320" s="125" t="s">
        <v>1315</v>
      </c>
      <c r="C320" s="125">
        <v>8</v>
      </c>
      <c r="D320" t="s">
        <v>188</v>
      </c>
      <c r="E320" s="24" t="s">
        <v>1287</v>
      </c>
      <c r="F320" s="24" t="s">
        <v>561</v>
      </c>
      <c r="G320" t="s">
        <v>12</v>
      </c>
      <c r="H320" s="125">
        <v>3</v>
      </c>
      <c r="I320" s="125">
        <v>0</v>
      </c>
      <c r="J320" s="125">
        <v>0</v>
      </c>
      <c r="K320" s="125">
        <v>0</v>
      </c>
      <c r="L320" s="125">
        <v>0</v>
      </c>
      <c r="M320" s="125">
        <v>0</v>
      </c>
      <c r="N320" s="125">
        <v>2</v>
      </c>
      <c r="O320" s="125">
        <v>1</v>
      </c>
      <c r="P320" s="24" t="s">
        <v>1303</v>
      </c>
      <c r="Q320"/>
      <c r="R320"/>
      <c r="S320"/>
      <c r="T320"/>
      <c r="U320"/>
      <c r="V320"/>
      <c r="Y320"/>
    </row>
    <row r="321" spans="1:25" x14ac:dyDescent="0.3">
      <c r="A321" s="125" t="s">
        <v>1316</v>
      </c>
      <c r="C321" s="125">
        <v>749</v>
      </c>
      <c r="D321" t="s">
        <v>358</v>
      </c>
      <c r="E321" s="24" t="s">
        <v>1288</v>
      </c>
      <c r="F321" s="24" t="s">
        <v>944</v>
      </c>
      <c r="G321" t="s">
        <v>4</v>
      </c>
      <c r="H321" s="125">
        <v>0.22500000000000001</v>
      </c>
      <c r="I321" s="125">
        <v>0</v>
      </c>
      <c r="J321" s="125">
        <v>0</v>
      </c>
      <c r="K321" s="125">
        <v>0</v>
      </c>
      <c r="L321" s="125">
        <v>0.22500000000000001</v>
      </c>
      <c r="M321" s="125">
        <v>0</v>
      </c>
      <c r="N321" s="125">
        <v>0</v>
      </c>
      <c r="O321" s="125">
        <v>0</v>
      </c>
      <c r="P321" s="24" t="s">
        <v>1303</v>
      </c>
      <c r="Q321"/>
      <c r="R321"/>
      <c r="S321"/>
      <c r="T321"/>
      <c r="U321"/>
      <c r="V321"/>
      <c r="Y321"/>
    </row>
    <row r="322" spans="1:25" x14ac:dyDescent="0.3">
      <c r="A322" s="125" t="s">
        <v>1317</v>
      </c>
      <c r="D322" t="s">
        <v>1318</v>
      </c>
      <c r="E322" s="24" t="s">
        <v>1319</v>
      </c>
      <c r="F322" s="24" t="s">
        <v>561</v>
      </c>
      <c r="G322" t="s">
        <v>12</v>
      </c>
      <c r="H322" s="125">
        <v>0.3</v>
      </c>
      <c r="I322" s="125">
        <v>0</v>
      </c>
      <c r="J322" s="125">
        <v>0</v>
      </c>
      <c r="K322" s="125">
        <v>0.3</v>
      </c>
      <c r="L322" s="125">
        <v>0</v>
      </c>
      <c r="M322" s="125">
        <v>0</v>
      </c>
      <c r="N322" s="125">
        <v>0</v>
      </c>
      <c r="O322" s="125">
        <v>0</v>
      </c>
      <c r="P322" s="24" t="s">
        <v>1320</v>
      </c>
      <c r="Q322"/>
      <c r="R322"/>
      <c r="S322"/>
      <c r="T322"/>
      <c r="U322"/>
      <c r="V322"/>
      <c r="Y322"/>
    </row>
  </sheetData>
  <conditionalFormatting sqref="A320:A322">
    <cfRule type="duplicateValues" dxfId="89" priority="3"/>
  </conditionalFormatting>
  <conditionalFormatting sqref="B1:B319 B323:B1048576">
    <cfRule type="duplicateValues" dxfId="88" priority="18"/>
  </conditionalFormatting>
  <conditionalFormatting sqref="C15:C24">
    <cfRule type="duplicateValues" dxfId="87" priority="14"/>
  </conditionalFormatting>
  <conditionalFormatting sqref="C26:C35">
    <cfRule type="duplicateValues" dxfId="86" priority="13"/>
  </conditionalFormatting>
  <conditionalFormatting sqref="C37:C46">
    <cfRule type="duplicateValues" dxfId="85" priority="12"/>
  </conditionalFormatting>
  <conditionalFormatting sqref="C48:C57">
    <cfRule type="duplicateValues" dxfId="84" priority="11"/>
  </conditionalFormatting>
  <conditionalFormatting sqref="C59:C67">
    <cfRule type="duplicateValues" dxfId="83" priority="10"/>
  </conditionalFormatting>
  <conditionalFormatting sqref="C68:C69">
    <cfRule type="duplicateValues" dxfId="82" priority="9"/>
  </conditionalFormatting>
  <conditionalFormatting sqref="C71:C80">
    <cfRule type="duplicateValues" dxfId="81" priority="8"/>
  </conditionalFormatting>
  <conditionalFormatting sqref="C82:C91">
    <cfRule type="duplicateValues" dxfId="80" priority="7"/>
  </conditionalFormatting>
  <conditionalFormatting sqref="C93:C102">
    <cfRule type="duplicateValues" dxfId="79" priority="6"/>
  </conditionalFormatting>
  <conditionalFormatting sqref="C103:C315">
    <cfRule type="duplicateValues" dxfId="78" priority="5"/>
  </conditionalFormatting>
  <conditionalFormatting sqref="C316:C318">
    <cfRule type="duplicateValues" dxfId="77" priority="4"/>
  </conditionalFormatting>
  <conditionalFormatting sqref="E320:E322">
    <cfRule type="duplicateValues" dxfId="76" priority="2"/>
  </conditionalFormatting>
  <conditionalFormatting sqref="G316:G318">
    <cfRule type="duplicateValues" dxfId="75" priority="1"/>
  </conditionalFormatting>
  <conditionalFormatting sqref="K30">
    <cfRule type="duplicateValues" dxfId="74" priority="61"/>
  </conditionalFormatting>
  <conditionalFormatting sqref="K34">
    <cfRule type="duplicateValues" dxfId="73" priority="60"/>
    <cfRule type="duplicateValues" dxfId="72" priority="59"/>
    <cfRule type="duplicateValues" dxfId="71" priority="58"/>
  </conditionalFormatting>
  <conditionalFormatting sqref="K44">
    <cfRule type="duplicateValues" dxfId="70" priority="57"/>
  </conditionalFormatting>
  <conditionalFormatting sqref="K51">
    <cfRule type="duplicateValues" dxfId="69" priority="56"/>
  </conditionalFormatting>
  <conditionalFormatting sqref="K53">
    <cfRule type="duplicateValues" dxfId="68" priority="55"/>
  </conditionalFormatting>
  <conditionalFormatting sqref="K126">
    <cfRule type="duplicateValues" dxfId="67" priority="40"/>
  </conditionalFormatting>
  <conditionalFormatting sqref="K134">
    <cfRule type="duplicateValues" dxfId="66" priority="41"/>
  </conditionalFormatting>
  <conditionalFormatting sqref="K151">
    <cfRule type="duplicateValues" dxfId="65" priority="54"/>
  </conditionalFormatting>
  <conditionalFormatting sqref="K162">
    <cfRule type="duplicateValues" dxfId="64" priority="47"/>
    <cfRule type="duplicateValues" dxfId="63" priority="46"/>
    <cfRule type="duplicateValues" dxfId="62" priority="45"/>
  </conditionalFormatting>
  <conditionalFormatting sqref="K193">
    <cfRule type="duplicateValues" dxfId="61" priority="53"/>
    <cfRule type="duplicateValues" dxfId="60" priority="52"/>
    <cfRule type="duplicateValues" dxfId="59" priority="51"/>
  </conditionalFormatting>
  <conditionalFormatting sqref="K198">
    <cfRule type="duplicateValues" dxfId="58" priority="39"/>
  </conditionalFormatting>
  <conditionalFormatting sqref="K206">
    <cfRule type="duplicateValues" dxfId="57" priority="48"/>
    <cfRule type="duplicateValues" dxfId="56" priority="50"/>
    <cfRule type="duplicateValues" dxfId="55" priority="49"/>
  </conditionalFormatting>
  <conditionalFormatting sqref="K219">
    <cfRule type="duplicateValues" dxfId="54" priority="43"/>
  </conditionalFormatting>
  <conditionalFormatting sqref="K220">
    <cfRule type="duplicateValues" dxfId="53" priority="42"/>
  </conditionalFormatting>
  <conditionalFormatting sqref="K221">
    <cfRule type="duplicateValues" dxfId="52" priority="44"/>
  </conditionalFormatting>
  <conditionalFormatting sqref="K259">
    <cfRule type="duplicateValues" dxfId="51" priority="38"/>
  </conditionalFormatting>
  <conditionalFormatting sqref="K267">
    <cfRule type="duplicateValues" dxfId="50" priority="16"/>
    <cfRule type="duplicateValues" dxfId="49" priority="17"/>
    <cfRule type="duplicateValues" dxfId="48" priority="15"/>
  </conditionalFormatting>
  <conditionalFormatting sqref="K271">
    <cfRule type="duplicateValues" dxfId="47" priority="20"/>
  </conditionalFormatting>
  <conditionalFormatting sqref="K272">
    <cfRule type="duplicateValues" dxfId="46" priority="37"/>
  </conditionalFormatting>
  <conditionalFormatting sqref="K274">
    <cfRule type="duplicateValues" dxfId="45" priority="36"/>
  </conditionalFormatting>
  <conditionalFormatting sqref="K282">
    <cfRule type="duplicateValues" dxfId="44" priority="35"/>
  </conditionalFormatting>
  <conditionalFormatting sqref="K284">
    <cfRule type="duplicateValues" dxfId="43" priority="34"/>
  </conditionalFormatting>
  <conditionalFormatting sqref="K289">
    <cfRule type="duplicateValues" dxfId="42" priority="24"/>
  </conditionalFormatting>
  <conditionalFormatting sqref="K290">
    <cfRule type="duplicateValues" dxfId="41" priority="23"/>
  </conditionalFormatting>
  <conditionalFormatting sqref="K292">
    <cfRule type="duplicateValues" dxfId="40" priority="22"/>
  </conditionalFormatting>
  <conditionalFormatting sqref="K293">
    <cfRule type="duplicateValues" dxfId="39" priority="33"/>
  </conditionalFormatting>
  <conditionalFormatting sqref="K294">
    <cfRule type="duplicateValues" dxfId="38" priority="29"/>
    <cfRule type="duplicateValues" dxfId="37" priority="30"/>
    <cfRule type="duplicateValues" dxfId="36" priority="28"/>
  </conditionalFormatting>
  <conditionalFormatting sqref="K296">
    <cfRule type="duplicateValues" dxfId="35" priority="27"/>
    <cfRule type="duplicateValues" dxfId="34" priority="26"/>
    <cfRule type="duplicateValues" dxfId="33" priority="25"/>
  </conditionalFormatting>
  <conditionalFormatting sqref="K297">
    <cfRule type="duplicateValues" dxfId="32" priority="19"/>
  </conditionalFormatting>
  <conditionalFormatting sqref="K298">
    <cfRule type="duplicateValues" dxfId="31" priority="32"/>
  </conditionalFormatting>
  <conditionalFormatting sqref="K300">
    <cfRule type="duplicateValues" dxfId="30" priority="31"/>
  </conditionalFormatting>
  <conditionalFormatting sqref="K301">
    <cfRule type="duplicateValues" dxfId="29" priority="21"/>
  </conditionalFormatting>
  <pageMargins left="0.7" right="0.7" top="0.75" bottom="0.75" header="0.3" footer="0.3"/>
  <pageSetup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P216"/>
  <sheetViews>
    <sheetView workbookViewId="0">
      <pane ySplit="1" topLeftCell="A195" activePane="bottomLeft" state="frozen"/>
      <selection activeCell="E32" sqref="E32"/>
      <selection pane="bottomLeft" activeCell="Q1" sqref="Q1:Q1048576"/>
    </sheetView>
  </sheetViews>
  <sheetFormatPr defaultColWidth="9.109375" defaultRowHeight="14.4" x14ac:dyDescent="0.3"/>
  <cols>
    <col min="1" max="1" width="17.6640625" style="125" bestFit="1" customWidth="1"/>
    <col min="2" max="2" width="11.33203125" style="125" customWidth="1"/>
    <col min="3" max="3" width="10.33203125" customWidth="1"/>
    <col min="4" max="4" width="10.109375" customWidth="1"/>
    <col min="5" max="5" width="10" style="125" customWidth="1"/>
    <col min="6" max="6" width="9.6640625" style="125" customWidth="1"/>
    <col min="7" max="7" width="44.6640625" bestFit="1" customWidth="1"/>
    <col min="8" max="8" width="22.5546875" customWidth="1"/>
    <col min="9" max="9" width="22.88671875" bestFit="1" customWidth="1"/>
    <col min="10" max="11" width="15" customWidth="1"/>
    <col min="14" max="14" width="12.6640625" bestFit="1" customWidth="1"/>
    <col min="15" max="15" width="10.6640625" customWidth="1"/>
    <col min="16" max="16" width="44.6640625" bestFit="1" customWidth="1"/>
  </cols>
  <sheetData>
    <row r="1" spans="1:16" s="176" customFormat="1" ht="43.2" x14ac:dyDescent="0.3">
      <c r="A1" s="120" t="s">
        <v>1418</v>
      </c>
      <c r="B1" s="120" t="s">
        <v>1419</v>
      </c>
      <c r="C1" s="175" t="s">
        <v>1420</v>
      </c>
      <c r="D1" s="175" t="s">
        <v>1421</v>
      </c>
      <c r="E1" s="120" t="s">
        <v>1422</v>
      </c>
      <c r="F1" s="120" t="s">
        <v>1423</v>
      </c>
      <c r="G1" s="175" t="s">
        <v>1424</v>
      </c>
      <c r="H1" s="175" t="s">
        <v>1425</v>
      </c>
      <c r="I1" s="175" t="s">
        <v>1426</v>
      </c>
      <c r="J1" s="175" t="s">
        <v>1427</v>
      </c>
      <c r="K1" s="175" t="s">
        <v>1339</v>
      </c>
      <c r="L1" s="175" t="s">
        <v>1428</v>
      </c>
      <c r="M1" s="175" t="s">
        <v>1429</v>
      </c>
      <c r="N1" s="175" t="s">
        <v>1430</v>
      </c>
      <c r="O1" s="120" t="s">
        <v>1431</v>
      </c>
      <c r="P1" s="120" t="s">
        <v>1432</v>
      </c>
    </row>
    <row r="2" spans="1:16" x14ac:dyDescent="0.3">
      <c r="A2" t="s">
        <v>1035</v>
      </c>
      <c r="B2" t="s">
        <v>1512</v>
      </c>
      <c r="C2" s="125" t="s">
        <v>1442</v>
      </c>
      <c r="D2" s="125">
        <v>331030</v>
      </c>
      <c r="E2" s="125" t="s">
        <v>1400</v>
      </c>
      <c r="F2" s="125" t="s">
        <v>1434</v>
      </c>
      <c r="G2" t="s">
        <v>65</v>
      </c>
      <c r="H2" t="s">
        <v>64</v>
      </c>
      <c r="I2" t="s">
        <v>1513</v>
      </c>
      <c r="J2" t="s">
        <v>543</v>
      </c>
      <c r="K2" t="s">
        <v>65</v>
      </c>
      <c r="L2">
        <v>1398012</v>
      </c>
      <c r="M2">
        <v>60.912222200000002</v>
      </c>
      <c r="N2">
        <v>-161.2138889</v>
      </c>
      <c r="O2" t="s">
        <v>9</v>
      </c>
      <c r="P2" t="s">
        <v>65</v>
      </c>
    </row>
    <row r="3" spans="1:16" x14ac:dyDescent="0.3">
      <c r="A3" t="s">
        <v>1219</v>
      </c>
      <c r="B3" t="s">
        <v>1552</v>
      </c>
      <c r="C3" s="125" t="s">
        <v>1442</v>
      </c>
      <c r="D3" s="125">
        <v>332570</v>
      </c>
      <c r="E3" s="125" t="s">
        <v>1400</v>
      </c>
      <c r="F3" s="125" t="s">
        <v>1434</v>
      </c>
      <c r="G3" t="s">
        <v>347</v>
      </c>
      <c r="H3" t="s">
        <v>346</v>
      </c>
      <c r="I3" t="s">
        <v>1553</v>
      </c>
      <c r="J3" t="s">
        <v>954</v>
      </c>
      <c r="K3" t="s">
        <v>347</v>
      </c>
      <c r="L3">
        <v>1410198</v>
      </c>
      <c r="M3">
        <v>66.006388900000005</v>
      </c>
      <c r="N3">
        <v>-149.09083330000001</v>
      </c>
      <c r="O3" t="s">
        <v>14</v>
      </c>
      <c r="P3" t="s">
        <v>347</v>
      </c>
    </row>
    <row r="4" spans="1:16" x14ac:dyDescent="0.3">
      <c r="A4" t="s">
        <v>1235</v>
      </c>
      <c r="B4" t="s">
        <v>1582</v>
      </c>
      <c r="C4" s="125" t="s">
        <v>1442</v>
      </c>
      <c r="D4" s="125">
        <v>332880</v>
      </c>
      <c r="E4" s="125" t="s">
        <v>1400</v>
      </c>
      <c r="F4" s="125" t="s">
        <v>1434</v>
      </c>
      <c r="G4" t="s">
        <v>378</v>
      </c>
      <c r="H4" t="s">
        <v>377</v>
      </c>
      <c r="I4" t="s">
        <v>1583</v>
      </c>
      <c r="J4" t="s">
        <v>1006</v>
      </c>
      <c r="K4" t="s">
        <v>378</v>
      </c>
      <c r="L4">
        <v>1411644</v>
      </c>
      <c r="M4">
        <v>67.013888899999998</v>
      </c>
      <c r="N4">
        <v>-146.41861109999999</v>
      </c>
      <c r="O4" t="s">
        <v>14</v>
      </c>
      <c r="P4" t="s">
        <v>378</v>
      </c>
    </row>
    <row r="5" spans="1:16" x14ac:dyDescent="0.3">
      <c r="A5" t="s">
        <v>1409</v>
      </c>
      <c r="B5" t="s">
        <v>1616</v>
      </c>
      <c r="C5" s="125">
        <v>42889</v>
      </c>
      <c r="D5" s="125"/>
      <c r="E5" s="125" t="s">
        <v>1439</v>
      </c>
      <c r="F5" s="125" t="s">
        <v>1400</v>
      </c>
      <c r="G5" t="s">
        <v>487</v>
      </c>
      <c r="H5" t="s">
        <v>487</v>
      </c>
      <c r="I5" t="s">
        <v>1607</v>
      </c>
      <c r="J5" t="s">
        <v>561</v>
      </c>
      <c r="O5" t="s">
        <v>12</v>
      </c>
      <c r="P5" t="s">
        <v>487</v>
      </c>
    </row>
    <row r="6" spans="1:16" x14ac:dyDescent="0.3">
      <c r="A6" t="s">
        <v>1410</v>
      </c>
      <c r="B6" t="s">
        <v>1617</v>
      </c>
      <c r="C6" s="125">
        <v>431</v>
      </c>
      <c r="D6" s="125"/>
      <c r="E6" s="125" t="s">
        <v>1439</v>
      </c>
      <c r="F6" s="125" t="s">
        <v>1400</v>
      </c>
      <c r="G6" t="s">
        <v>1618</v>
      </c>
      <c r="H6" t="s">
        <v>1618</v>
      </c>
    </row>
    <row r="7" spans="1:16" x14ac:dyDescent="0.3">
      <c r="A7" t="s">
        <v>1411</v>
      </c>
      <c r="B7" t="s">
        <v>1619</v>
      </c>
      <c r="C7" s="125">
        <v>13880</v>
      </c>
      <c r="D7" s="125"/>
      <c r="E7" s="125" t="s">
        <v>1439</v>
      </c>
      <c r="F7" s="125" t="s">
        <v>1400</v>
      </c>
      <c r="G7" t="s">
        <v>1620</v>
      </c>
      <c r="H7" t="s">
        <v>1620</v>
      </c>
    </row>
    <row r="8" spans="1:16" x14ac:dyDescent="0.3">
      <c r="A8" t="s">
        <v>1412</v>
      </c>
      <c r="B8" t="s">
        <v>1621</v>
      </c>
      <c r="C8" s="125">
        <v>22200</v>
      </c>
      <c r="D8" s="125"/>
      <c r="E8" s="125" t="s">
        <v>1439</v>
      </c>
      <c r="F8" s="125" t="s">
        <v>1400</v>
      </c>
      <c r="G8" t="s">
        <v>1341</v>
      </c>
      <c r="H8" t="s">
        <v>1341</v>
      </c>
      <c r="I8" t="s">
        <v>1607</v>
      </c>
      <c r="J8" t="s">
        <v>561</v>
      </c>
      <c r="O8" t="s">
        <v>12</v>
      </c>
      <c r="P8" t="s">
        <v>1341</v>
      </c>
    </row>
    <row r="9" spans="1:16" x14ac:dyDescent="0.3">
      <c r="A9" t="s">
        <v>1413</v>
      </c>
      <c r="B9" t="s">
        <v>1622</v>
      </c>
      <c r="C9" s="125">
        <v>19553</v>
      </c>
      <c r="D9" s="125"/>
      <c r="E9" s="125" t="s">
        <v>1439</v>
      </c>
      <c r="F9" s="125" t="s">
        <v>1400</v>
      </c>
      <c r="G9" t="s">
        <v>1000</v>
      </c>
      <c r="H9" t="s">
        <v>1000</v>
      </c>
    </row>
    <row r="10" spans="1:16" x14ac:dyDescent="0.3">
      <c r="A10" t="s">
        <v>1416</v>
      </c>
      <c r="B10" t="s">
        <v>1627</v>
      </c>
      <c r="C10" s="125">
        <v>60770</v>
      </c>
      <c r="D10" s="125"/>
      <c r="E10" s="125" t="s">
        <v>1439</v>
      </c>
      <c r="F10" s="125" t="s">
        <v>1400</v>
      </c>
      <c r="G10" t="s">
        <v>345</v>
      </c>
      <c r="H10" t="s">
        <v>345</v>
      </c>
      <c r="I10" t="s">
        <v>1604</v>
      </c>
      <c r="J10" t="s">
        <v>825</v>
      </c>
      <c r="O10" t="s">
        <v>13</v>
      </c>
      <c r="P10" t="s">
        <v>345</v>
      </c>
    </row>
    <row r="11" spans="1:16" x14ac:dyDescent="0.3">
      <c r="A11" t="s">
        <v>1138</v>
      </c>
      <c r="B11" t="s">
        <v>1656</v>
      </c>
      <c r="C11" s="125" t="s">
        <v>1442</v>
      </c>
      <c r="D11" s="125">
        <v>331850</v>
      </c>
      <c r="E11" s="125" t="s">
        <v>1400</v>
      </c>
      <c r="F11" s="125" t="s">
        <v>1434</v>
      </c>
      <c r="G11" t="s">
        <v>179</v>
      </c>
      <c r="H11" t="s">
        <v>178</v>
      </c>
      <c r="I11" t="s">
        <v>1657</v>
      </c>
      <c r="J11" t="s">
        <v>729</v>
      </c>
      <c r="K11" t="s">
        <v>179</v>
      </c>
      <c r="L11">
        <v>1421254</v>
      </c>
      <c r="M11">
        <v>60.063333299999996</v>
      </c>
      <c r="N11">
        <v>-148.01138889999999</v>
      </c>
      <c r="O11" t="s">
        <v>7</v>
      </c>
      <c r="P11" t="s">
        <v>179</v>
      </c>
    </row>
    <row r="12" spans="1:16" x14ac:dyDescent="0.3">
      <c r="A12" t="s">
        <v>1168</v>
      </c>
      <c r="B12" t="s">
        <v>1679</v>
      </c>
      <c r="C12" s="125">
        <v>9416</v>
      </c>
      <c r="D12" s="125">
        <v>332060</v>
      </c>
      <c r="E12" s="125" t="s">
        <v>1439</v>
      </c>
      <c r="F12" s="125" t="s">
        <v>1434</v>
      </c>
      <c r="G12" t="s">
        <v>245</v>
      </c>
      <c r="H12" t="s">
        <v>244</v>
      </c>
      <c r="I12" t="s">
        <v>1680</v>
      </c>
      <c r="J12" t="s">
        <v>823</v>
      </c>
      <c r="K12" t="s">
        <v>245</v>
      </c>
      <c r="L12">
        <v>1412894</v>
      </c>
      <c r="M12">
        <v>66.075555600000001</v>
      </c>
      <c r="N12">
        <v>-162.71722220000001</v>
      </c>
      <c r="O12" t="s">
        <v>11</v>
      </c>
      <c r="P12" t="s">
        <v>245</v>
      </c>
    </row>
    <row r="13" spans="1:16" x14ac:dyDescent="0.3">
      <c r="A13" t="s">
        <v>1150</v>
      </c>
      <c r="B13" t="s">
        <v>1691</v>
      </c>
      <c r="C13" s="125">
        <v>5721</v>
      </c>
      <c r="D13" s="125">
        <v>331960</v>
      </c>
      <c r="E13" s="125" t="s">
        <v>1439</v>
      </c>
      <c r="F13" s="125" t="s">
        <v>1434</v>
      </c>
      <c r="G13" t="s">
        <v>208</v>
      </c>
      <c r="H13" t="s">
        <v>207</v>
      </c>
      <c r="I13" t="s">
        <v>1692</v>
      </c>
      <c r="J13" t="s">
        <v>775</v>
      </c>
      <c r="K13" t="s">
        <v>208</v>
      </c>
      <c r="L13">
        <v>1401787</v>
      </c>
      <c r="M13">
        <v>58.194444400000002</v>
      </c>
      <c r="N13">
        <v>-136.34333330000001</v>
      </c>
      <c r="O13" t="s">
        <v>13</v>
      </c>
      <c r="P13" t="s">
        <v>208</v>
      </c>
    </row>
    <row r="14" spans="1:16" x14ac:dyDescent="0.3">
      <c r="A14" t="s">
        <v>1040</v>
      </c>
      <c r="B14" t="s">
        <v>1433</v>
      </c>
      <c r="C14" s="125">
        <v>213</v>
      </c>
      <c r="D14" s="125"/>
      <c r="E14" s="125" t="s">
        <v>1434</v>
      </c>
      <c r="F14" s="125" t="s">
        <v>1400</v>
      </c>
      <c r="G14" t="s">
        <v>1248</v>
      </c>
      <c r="H14" t="s">
        <v>1248</v>
      </c>
      <c r="I14" t="s">
        <v>1435</v>
      </c>
      <c r="J14" t="s">
        <v>548</v>
      </c>
      <c r="K14" t="s">
        <v>70</v>
      </c>
      <c r="L14">
        <v>1404263</v>
      </c>
      <c r="M14">
        <v>58.301944399999996</v>
      </c>
      <c r="N14">
        <v>-134.4197222</v>
      </c>
      <c r="O14" t="s">
        <v>13</v>
      </c>
      <c r="P14" t="s">
        <v>1041</v>
      </c>
    </row>
    <row r="15" spans="1:16" x14ac:dyDescent="0.3">
      <c r="A15" t="s">
        <v>1146</v>
      </c>
      <c r="B15" t="s">
        <v>1592</v>
      </c>
      <c r="C15" s="125">
        <v>4329</v>
      </c>
      <c r="D15" s="125"/>
      <c r="E15" s="125" t="s">
        <v>1439</v>
      </c>
      <c r="F15" s="125" t="s">
        <v>1434</v>
      </c>
      <c r="G15" t="s">
        <v>749</v>
      </c>
      <c r="H15" t="s">
        <v>749</v>
      </c>
      <c r="I15" t="s">
        <v>1593</v>
      </c>
      <c r="J15" t="s">
        <v>751</v>
      </c>
      <c r="K15" t="s">
        <v>199</v>
      </c>
      <c r="L15">
        <v>1412465</v>
      </c>
      <c r="M15">
        <v>61.130833299999999</v>
      </c>
      <c r="N15">
        <v>-146.34833330000001</v>
      </c>
      <c r="O15" t="s">
        <v>7</v>
      </c>
      <c r="P15" t="s">
        <v>505</v>
      </c>
    </row>
    <row r="16" spans="1:16" x14ac:dyDescent="0.3">
      <c r="A16" t="s">
        <v>1182</v>
      </c>
      <c r="B16" t="s">
        <v>1716</v>
      </c>
      <c r="C16" s="125">
        <v>11824</v>
      </c>
      <c r="D16" s="125"/>
      <c r="E16" s="125" t="s">
        <v>1434</v>
      </c>
      <c r="F16" s="125" t="s">
        <v>1400</v>
      </c>
      <c r="G16" t="s">
        <v>870</v>
      </c>
      <c r="H16" t="s">
        <v>870</v>
      </c>
      <c r="I16" t="s">
        <v>1607</v>
      </c>
      <c r="J16" t="s">
        <v>561</v>
      </c>
      <c r="K16" t="s">
        <v>507</v>
      </c>
      <c r="L16">
        <v>1411788</v>
      </c>
      <c r="M16">
        <v>61.5813889</v>
      </c>
      <c r="N16">
        <v>-149.43944440000001</v>
      </c>
      <c r="O16" t="s">
        <v>12</v>
      </c>
      <c r="P16" t="s">
        <v>508</v>
      </c>
    </row>
    <row r="17" spans="1:16" x14ac:dyDescent="0.3">
      <c r="A17" t="s">
        <v>1232</v>
      </c>
      <c r="B17" t="s">
        <v>1578</v>
      </c>
      <c r="C17" s="125">
        <v>40548</v>
      </c>
      <c r="D17" s="125">
        <v>332850</v>
      </c>
      <c r="E17" s="125" t="s">
        <v>1439</v>
      </c>
      <c r="F17" s="125" t="s">
        <v>1434</v>
      </c>
      <c r="G17" t="s">
        <v>373</v>
      </c>
      <c r="H17" t="s">
        <v>372</v>
      </c>
      <c r="I17" t="s">
        <v>1579</v>
      </c>
      <c r="J17" t="s">
        <v>993</v>
      </c>
      <c r="K17" t="s">
        <v>373</v>
      </c>
      <c r="L17">
        <v>1411517</v>
      </c>
      <c r="M17">
        <v>63.873055600000001</v>
      </c>
      <c r="N17">
        <v>-160.78805560000001</v>
      </c>
      <c r="O17" t="s">
        <v>5</v>
      </c>
      <c r="P17" t="s">
        <v>373</v>
      </c>
    </row>
    <row r="18" spans="1:16" x14ac:dyDescent="0.3">
      <c r="A18" t="s">
        <v>1180</v>
      </c>
      <c r="B18" t="s">
        <v>1452</v>
      </c>
      <c r="C18" s="125" t="s">
        <v>1442</v>
      </c>
      <c r="D18" s="125">
        <v>332190</v>
      </c>
      <c r="E18" s="125" t="s">
        <v>1400</v>
      </c>
      <c r="F18" s="125" t="s">
        <v>1434</v>
      </c>
      <c r="G18" t="s">
        <v>403</v>
      </c>
      <c r="H18" t="s">
        <v>402</v>
      </c>
      <c r="I18" t="s">
        <v>1453</v>
      </c>
      <c r="J18" t="s">
        <v>866</v>
      </c>
      <c r="K18" t="s">
        <v>403</v>
      </c>
      <c r="L18">
        <v>1405351</v>
      </c>
      <c r="M18">
        <v>61.356388899999999</v>
      </c>
      <c r="N18">
        <v>-155.43555559999999</v>
      </c>
      <c r="O18" t="s">
        <v>9</v>
      </c>
      <c r="P18" t="s">
        <v>403</v>
      </c>
    </row>
    <row r="19" spans="1:16" x14ac:dyDescent="0.3">
      <c r="A19" t="s">
        <v>1223</v>
      </c>
      <c r="B19" t="s">
        <v>1560</v>
      </c>
      <c r="C19" s="125">
        <v>18480</v>
      </c>
      <c r="D19" s="125">
        <v>332610</v>
      </c>
      <c r="E19" s="125" t="s">
        <v>1439</v>
      </c>
      <c r="F19" s="125" t="s">
        <v>1434</v>
      </c>
      <c r="G19" t="s">
        <v>355</v>
      </c>
      <c r="H19" t="s">
        <v>354</v>
      </c>
      <c r="I19" t="s">
        <v>1561</v>
      </c>
      <c r="J19" t="s">
        <v>962</v>
      </c>
      <c r="K19" t="s">
        <v>355</v>
      </c>
      <c r="L19">
        <v>1415193</v>
      </c>
      <c r="M19">
        <v>60.864722200000003</v>
      </c>
      <c r="N19">
        <v>-146.67861110000001</v>
      </c>
      <c r="O19" t="s">
        <v>7</v>
      </c>
      <c r="P19" t="s">
        <v>355</v>
      </c>
    </row>
    <row r="20" spans="1:16" x14ac:dyDescent="0.3">
      <c r="A20" t="s">
        <v>1238</v>
      </c>
      <c r="B20" t="s">
        <v>1727</v>
      </c>
      <c r="C20" s="125">
        <v>9897</v>
      </c>
      <c r="D20" s="125">
        <v>332070</v>
      </c>
      <c r="E20" s="125" t="s">
        <v>1439</v>
      </c>
      <c r="F20" s="125" t="s">
        <v>1434</v>
      </c>
      <c r="G20" t="s">
        <v>253</v>
      </c>
      <c r="H20" t="s">
        <v>252</v>
      </c>
      <c r="I20" t="s">
        <v>1728</v>
      </c>
      <c r="J20" t="s">
        <v>832</v>
      </c>
      <c r="K20" t="s">
        <v>253</v>
      </c>
      <c r="L20">
        <v>1418792</v>
      </c>
      <c r="M20">
        <v>55.061666700000004</v>
      </c>
      <c r="N20">
        <v>-162.31027779999999</v>
      </c>
      <c r="O20" t="s">
        <v>4</v>
      </c>
      <c r="P20" t="s">
        <v>253</v>
      </c>
    </row>
    <row r="21" spans="1:16" x14ac:dyDescent="0.3">
      <c r="A21" t="s">
        <v>1191</v>
      </c>
      <c r="B21" t="s">
        <v>1473</v>
      </c>
      <c r="C21" s="125" t="s">
        <v>1442</v>
      </c>
      <c r="D21" s="125">
        <v>332300</v>
      </c>
      <c r="E21" s="125" t="s">
        <v>1400</v>
      </c>
      <c r="F21" s="125" t="s">
        <v>1434</v>
      </c>
      <c r="G21" t="s">
        <v>406</v>
      </c>
      <c r="H21" t="s">
        <v>405</v>
      </c>
      <c r="I21" t="s">
        <v>1474</v>
      </c>
      <c r="J21" t="s">
        <v>892</v>
      </c>
      <c r="K21" t="s">
        <v>406</v>
      </c>
      <c r="L21">
        <v>1406834</v>
      </c>
      <c r="M21">
        <v>60.708055600000002</v>
      </c>
      <c r="N21">
        <v>-161.76611109999999</v>
      </c>
      <c r="O21" t="s">
        <v>9</v>
      </c>
      <c r="P21" t="s">
        <v>406</v>
      </c>
    </row>
    <row r="22" spans="1:16" x14ac:dyDescent="0.3">
      <c r="A22" t="s">
        <v>1160</v>
      </c>
      <c r="B22" t="s">
        <v>1713</v>
      </c>
      <c r="C22" s="125">
        <v>9000</v>
      </c>
      <c r="D22" s="125">
        <v>332030</v>
      </c>
      <c r="E22" s="125" t="s">
        <v>1439</v>
      </c>
      <c r="F22" s="125" t="s">
        <v>1434</v>
      </c>
      <c r="G22" t="s">
        <v>234</v>
      </c>
      <c r="H22" t="s">
        <v>233</v>
      </c>
      <c r="I22" t="s">
        <v>1714</v>
      </c>
      <c r="J22" t="s">
        <v>809</v>
      </c>
      <c r="K22" t="s">
        <v>234</v>
      </c>
      <c r="L22">
        <v>1403596</v>
      </c>
      <c r="M22">
        <v>66.048888899999994</v>
      </c>
      <c r="N22">
        <v>-154.25555560000001</v>
      </c>
      <c r="O22" t="s">
        <v>14</v>
      </c>
      <c r="P22" t="s">
        <v>234</v>
      </c>
    </row>
    <row r="23" spans="1:16" x14ac:dyDescent="0.3">
      <c r="A23" t="s">
        <v>1213</v>
      </c>
      <c r="B23" t="s">
        <v>1531</v>
      </c>
      <c r="C23" s="125" t="s">
        <v>1442</v>
      </c>
      <c r="D23" s="125">
        <v>332530</v>
      </c>
      <c r="E23" s="125" t="s">
        <v>1400</v>
      </c>
      <c r="F23" s="125" t="s">
        <v>1434</v>
      </c>
      <c r="G23" t="s">
        <v>334</v>
      </c>
      <c r="H23" t="s">
        <v>333</v>
      </c>
      <c r="I23" t="s">
        <v>1532</v>
      </c>
      <c r="J23" t="s">
        <v>940</v>
      </c>
      <c r="K23" t="s">
        <v>334</v>
      </c>
      <c r="L23">
        <v>1408878</v>
      </c>
      <c r="M23">
        <v>64.739444399999996</v>
      </c>
      <c r="N23">
        <v>-155.4869444</v>
      </c>
      <c r="O23" t="s">
        <v>14</v>
      </c>
      <c r="P23" t="s">
        <v>334</v>
      </c>
    </row>
    <row r="24" spans="1:16" x14ac:dyDescent="0.3">
      <c r="A24" t="s">
        <v>1183</v>
      </c>
      <c r="B24" t="s">
        <v>1462</v>
      </c>
      <c r="C24" s="125">
        <v>12119</v>
      </c>
      <c r="D24" s="125">
        <v>332220</v>
      </c>
      <c r="E24" s="125" t="s">
        <v>1439</v>
      </c>
      <c r="F24" s="125" t="s">
        <v>1434</v>
      </c>
      <c r="G24" t="s">
        <v>274</v>
      </c>
      <c r="H24" t="s">
        <v>273</v>
      </c>
      <c r="I24" t="s">
        <v>1463</v>
      </c>
      <c r="J24" t="s">
        <v>873</v>
      </c>
      <c r="K24" t="s">
        <v>274</v>
      </c>
      <c r="L24">
        <v>1406131</v>
      </c>
      <c r="M24">
        <v>62.9563889</v>
      </c>
      <c r="N24">
        <v>-155.59583330000001</v>
      </c>
      <c r="O24" t="s">
        <v>14</v>
      </c>
      <c r="P24" t="s">
        <v>274</v>
      </c>
    </row>
    <row r="25" spans="1:16" x14ac:dyDescent="0.3">
      <c r="A25" t="s">
        <v>1181</v>
      </c>
      <c r="B25" t="s">
        <v>1457</v>
      </c>
      <c r="C25" s="125">
        <v>26317</v>
      </c>
      <c r="D25" s="125">
        <v>332210</v>
      </c>
      <c r="E25" s="125" t="s">
        <v>1439</v>
      </c>
      <c r="F25" s="125" t="s">
        <v>1434</v>
      </c>
      <c r="G25" t="s">
        <v>272</v>
      </c>
      <c r="H25" t="s">
        <v>271</v>
      </c>
      <c r="I25" t="s">
        <v>1458</v>
      </c>
      <c r="J25" t="s">
        <v>868</v>
      </c>
      <c r="K25" t="s">
        <v>272</v>
      </c>
      <c r="L25">
        <v>1405927</v>
      </c>
      <c r="M25">
        <v>58.981388899999999</v>
      </c>
      <c r="N25">
        <v>-159.05833329999999</v>
      </c>
      <c r="O25" t="s">
        <v>6</v>
      </c>
      <c r="P25" t="s">
        <v>272</v>
      </c>
    </row>
    <row r="26" spans="1:16" x14ac:dyDescent="0.3">
      <c r="A26" t="s">
        <v>1206</v>
      </c>
      <c r="B26" t="s">
        <v>1502</v>
      </c>
      <c r="C26" s="125">
        <v>14234</v>
      </c>
      <c r="D26" s="125">
        <v>332440</v>
      </c>
      <c r="E26" s="125" t="s">
        <v>1439</v>
      </c>
      <c r="F26" s="125" t="s">
        <v>1434</v>
      </c>
      <c r="G26" t="s">
        <v>315</v>
      </c>
      <c r="H26" t="s">
        <v>314</v>
      </c>
      <c r="I26" t="s">
        <v>1503</v>
      </c>
      <c r="J26" t="s">
        <v>923</v>
      </c>
      <c r="K26" t="s">
        <v>315</v>
      </c>
      <c r="L26">
        <v>1407684</v>
      </c>
      <c r="M26">
        <v>57.923611100000002</v>
      </c>
      <c r="N26">
        <v>-152.50222220000001</v>
      </c>
      <c r="O26" t="s">
        <v>8</v>
      </c>
      <c r="P26" t="s">
        <v>315</v>
      </c>
    </row>
    <row r="27" spans="1:16" x14ac:dyDescent="0.3">
      <c r="A27" t="s">
        <v>1134</v>
      </c>
      <c r="B27" t="s">
        <v>1638</v>
      </c>
      <c r="C27" s="125" t="s">
        <v>1442</v>
      </c>
      <c r="D27" s="125">
        <v>331790</v>
      </c>
      <c r="E27" s="125" t="s">
        <v>1400</v>
      </c>
      <c r="F27" s="125" t="s">
        <v>1434</v>
      </c>
      <c r="G27" t="s">
        <v>171</v>
      </c>
      <c r="H27" t="s">
        <v>170</v>
      </c>
      <c r="I27" t="s">
        <v>1639</v>
      </c>
      <c r="J27" t="s">
        <v>720</v>
      </c>
      <c r="K27" t="s">
        <v>171</v>
      </c>
      <c r="L27">
        <v>1398776</v>
      </c>
      <c r="M27">
        <v>66.359444400000001</v>
      </c>
      <c r="N27">
        <v>-147.39638890000001</v>
      </c>
      <c r="O27" t="s">
        <v>14</v>
      </c>
      <c r="P27" t="s">
        <v>171</v>
      </c>
    </row>
    <row r="28" spans="1:16" x14ac:dyDescent="0.3">
      <c r="A28" t="s">
        <v>1216</v>
      </c>
      <c r="B28" t="s">
        <v>1539</v>
      </c>
      <c r="C28" s="125"/>
      <c r="D28" s="125">
        <v>332540</v>
      </c>
      <c r="E28" s="125" t="s">
        <v>1400</v>
      </c>
      <c r="F28" s="125" t="s">
        <v>1434</v>
      </c>
      <c r="G28" t="s">
        <v>359</v>
      </c>
      <c r="H28" t="s">
        <v>358</v>
      </c>
      <c r="I28" t="s">
        <v>1540</v>
      </c>
      <c r="J28" t="s">
        <v>966</v>
      </c>
      <c r="K28" t="s">
        <v>359</v>
      </c>
      <c r="L28">
        <v>1419182</v>
      </c>
      <c r="M28">
        <v>55.339722199999997</v>
      </c>
      <c r="N28">
        <v>-160.49722220000001</v>
      </c>
      <c r="O28" t="s">
        <v>4</v>
      </c>
      <c r="P28" t="s">
        <v>359</v>
      </c>
    </row>
    <row r="29" spans="1:16" x14ac:dyDescent="0.3">
      <c r="A29" t="s">
        <v>1417</v>
      </c>
      <c r="B29" t="s">
        <v>1729</v>
      </c>
      <c r="C29" s="125">
        <v>26754</v>
      </c>
      <c r="D29" s="125"/>
      <c r="E29" s="125" t="s">
        <v>1434</v>
      </c>
      <c r="F29" s="125" t="s">
        <v>1400</v>
      </c>
      <c r="G29" t="s">
        <v>1730</v>
      </c>
      <c r="H29" t="s">
        <v>1730</v>
      </c>
      <c r="I29" t="s">
        <v>1731</v>
      </c>
      <c r="J29" t="s">
        <v>1732</v>
      </c>
      <c r="K29" t="s">
        <v>1342</v>
      </c>
      <c r="L29">
        <v>1866966</v>
      </c>
      <c r="M29">
        <v>63.089722199999997</v>
      </c>
      <c r="N29">
        <v>-145.6130556</v>
      </c>
      <c r="O29" t="s">
        <v>7</v>
      </c>
      <c r="P29" t="s">
        <v>1342</v>
      </c>
    </row>
    <row r="30" spans="1:16" x14ac:dyDescent="0.3">
      <c r="A30" t="s">
        <v>1236</v>
      </c>
      <c r="B30" t="s">
        <v>1588</v>
      </c>
      <c r="C30" s="125">
        <v>20535</v>
      </c>
      <c r="D30" s="125">
        <v>332890</v>
      </c>
      <c r="E30" s="125" t="s">
        <v>1439</v>
      </c>
      <c r="F30" s="125" t="s">
        <v>1434</v>
      </c>
      <c r="G30" t="s">
        <v>380</v>
      </c>
      <c r="H30" t="s">
        <v>379</v>
      </c>
      <c r="I30" t="s">
        <v>1589</v>
      </c>
      <c r="J30" t="s">
        <v>1245</v>
      </c>
      <c r="K30" t="s">
        <v>380</v>
      </c>
      <c r="L30">
        <v>1411989</v>
      </c>
      <c r="M30">
        <v>64.681388900000002</v>
      </c>
      <c r="N30">
        <v>-163.40555560000001</v>
      </c>
      <c r="O30" t="s">
        <v>5</v>
      </c>
      <c r="P30" t="s">
        <v>380</v>
      </c>
    </row>
    <row r="31" spans="1:16" x14ac:dyDescent="0.3">
      <c r="A31" t="s">
        <v>1230</v>
      </c>
      <c r="B31" t="s">
        <v>1576</v>
      </c>
      <c r="C31" s="125" t="s">
        <v>1442</v>
      </c>
      <c r="D31" s="125">
        <v>332730</v>
      </c>
      <c r="E31" s="125" t="s">
        <v>1400</v>
      </c>
      <c r="F31" s="125" t="s">
        <v>1434</v>
      </c>
      <c r="G31" t="s">
        <v>369</v>
      </c>
      <c r="H31" t="s">
        <v>368</v>
      </c>
      <c r="I31" t="s">
        <v>1577</v>
      </c>
      <c r="J31" t="s">
        <v>986</v>
      </c>
      <c r="K31" t="s">
        <v>369</v>
      </c>
      <c r="L31">
        <v>1416737</v>
      </c>
      <c r="M31">
        <v>59.079166700000002</v>
      </c>
      <c r="N31">
        <v>-160.27500000000001</v>
      </c>
      <c r="O31" t="s">
        <v>6</v>
      </c>
      <c r="P31" t="s">
        <v>369</v>
      </c>
    </row>
    <row r="32" spans="1:16" x14ac:dyDescent="0.3">
      <c r="A32" t="s">
        <v>1221</v>
      </c>
      <c r="B32" t="s">
        <v>1520</v>
      </c>
      <c r="C32" s="125" t="s">
        <v>1442</v>
      </c>
      <c r="D32" s="125">
        <v>332590</v>
      </c>
      <c r="E32" s="125" t="s">
        <v>1400</v>
      </c>
      <c r="F32" s="125" t="s">
        <v>1434</v>
      </c>
      <c r="G32" t="s">
        <v>351</v>
      </c>
      <c r="H32" t="s">
        <v>350</v>
      </c>
      <c r="I32" t="s">
        <v>1521</v>
      </c>
      <c r="J32" t="s">
        <v>958</v>
      </c>
      <c r="K32" t="s">
        <v>351</v>
      </c>
      <c r="L32">
        <v>1408208</v>
      </c>
      <c r="M32">
        <v>60.202500000000001</v>
      </c>
      <c r="N32">
        <v>-154.31277779999999</v>
      </c>
      <c r="O32" t="s">
        <v>6</v>
      </c>
      <c r="P32" t="s">
        <v>351</v>
      </c>
    </row>
    <row r="33" spans="1:16" x14ac:dyDescent="0.3">
      <c r="A33" t="s">
        <v>1239</v>
      </c>
      <c r="B33" t="s">
        <v>1508</v>
      </c>
      <c r="C33" s="125">
        <v>14832</v>
      </c>
      <c r="D33" s="125">
        <v>332470</v>
      </c>
      <c r="E33" s="125" t="s">
        <v>1439</v>
      </c>
      <c r="F33" s="125" t="s">
        <v>1434</v>
      </c>
      <c r="G33" t="s">
        <v>293</v>
      </c>
      <c r="H33" t="s">
        <v>292</v>
      </c>
      <c r="I33" t="s">
        <v>1509</v>
      </c>
      <c r="J33" t="s">
        <v>1014</v>
      </c>
      <c r="K33" t="s">
        <v>293</v>
      </c>
      <c r="L33">
        <v>1407902</v>
      </c>
      <c r="M33">
        <v>55.913984599999999</v>
      </c>
      <c r="N33">
        <v>-159.16327670000001</v>
      </c>
      <c r="O33" t="s">
        <v>6</v>
      </c>
      <c r="P33" t="s">
        <v>293</v>
      </c>
    </row>
    <row r="34" spans="1:16" x14ac:dyDescent="0.3">
      <c r="A34" t="s">
        <v>1405</v>
      </c>
      <c r="B34" t="s">
        <v>1605</v>
      </c>
      <c r="C34" s="125">
        <v>16955</v>
      </c>
      <c r="D34" s="125"/>
      <c r="E34" s="125" t="s">
        <v>1439</v>
      </c>
      <c r="G34" t="s">
        <v>1606</v>
      </c>
      <c r="H34" t="s">
        <v>1606</v>
      </c>
      <c r="I34" t="s">
        <v>1607</v>
      </c>
      <c r="J34" t="s">
        <v>561</v>
      </c>
      <c r="K34" t="s">
        <v>340</v>
      </c>
      <c r="L34">
        <v>1414598</v>
      </c>
      <c r="M34">
        <v>60.1041667</v>
      </c>
      <c r="N34">
        <v>-149.4422222</v>
      </c>
      <c r="O34" t="s">
        <v>12</v>
      </c>
      <c r="P34" t="s">
        <v>511</v>
      </c>
    </row>
    <row r="35" spans="1:16" x14ac:dyDescent="0.3">
      <c r="A35" t="s">
        <v>1237</v>
      </c>
      <c r="B35" t="s">
        <v>1611</v>
      </c>
      <c r="C35" s="125">
        <v>21015</v>
      </c>
      <c r="D35" s="125"/>
      <c r="E35" s="125" t="s">
        <v>1439</v>
      </c>
      <c r="G35" t="s">
        <v>1253</v>
      </c>
      <c r="H35" t="s">
        <v>1253</v>
      </c>
      <c r="I35" t="s">
        <v>1604</v>
      </c>
      <c r="J35" t="s">
        <v>825</v>
      </c>
      <c r="K35" t="s">
        <v>382</v>
      </c>
      <c r="L35">
        <v>1415843</v>
      </c>
      <c r="M35">
        <v>56.470833300000002</v>
      </c>
      <c r="N35">
        <v>-132.37666669999999</v>
      </c>
      <c r="O35" t="s">
        <v>13</v>
      </c>
      <c r="P35" t="s">
        <v>382</v>
      </c>
    </row>
    <row r="36" spans="1:16" x14ac:dyDescent="0.3">
      <c r="A36" t="s">
        <v>1128</v>
      </c>
      <c r="B36" t="s">
        <v>1608</v>
      </c>
      <c r="C36" s="125">
        <v>599</v>
      </c>
      <c r="D36" s="125"/>
      <c r="E36" s="125" t="s">
        <v>1434</v>
      </c>
      <c r="F36" s="125" t="s">
        <v>1400</v>
      </c>
      <c r="G36" t="s">
        <v>1252</v>
      </c>
      <c r="H36" t="s">
        <v>1252</v>
      </c>
      <c r="I36" t="s">
        <v>1607</v>
      </c>
      <c r="J36" t="s">
        <v>561</v>
      </c>
      <c r="K36" t="s">
        <v>156</v>
      </c>
      <c r="L36">
        <v>1398242</v>
      </c>
      <c r="M36">
        <v>61.2180556</v>
      </c>
      <c r="N36">
        <v>-149.9002778</v>
      </c>
      <c r="O36" t="s">
        <v>12</v>
      </c>
      <c r="P36" t="s">
        <v>156</v>
      </c>
    </row>
    <row r="37" spans="1:16" x14ac:dyDescent="0.3">
      <c r="A37" t="s">
        <v>1415</v>
      </c>
      <c r="B37" t="s">
        <v>1626</v>
      </c>
      <c r="C37" s="125">
        <v>49803</v>
      </c>
      <c r="D37" s="125"/>
      <c r="E37" s="125" t="s">
        <v>1439</v>
      </c>
      <c r="F37" s="125" t="s">
        <v>1400</v>
      </c>
      <c r="G37" t="s">
        <v>1037</v>
      </c>
      <c r="H37" t="s">
        <v>1037</v>
      </c>
      <c r="I37" t="s">
        <v>1607</v>
      </c>
      <c r="J37" t="s">
        <v>561</v>
      </c>
      <c r="O37" t="s">
        <v>12</v>
      </c>
    </row>
    <row r="38" spans="1:16" x14ac:dyDescent="0.3">
      <c r="A38" t="s">
        <v>1229</v>
      </c>
      <c r="B38" t="s">
        <v>1574</v>
      </c>
      <c r="C38" s="125">
        <v>19267</v>
      </c>
      <c r="D38" s="125">
        <v>332720</v>
      </c>
      <c r="E38" s="125" t="s">
        <v>1439</v>
      </c>
      <c r="F38" s="125" t="s">
        <v>1434</v>
      </c>
      <c r="G38" t="s">
        <v>367</v>
      </c>
      <c r="H38" t="s">
        <v>366</v>
      </c>
      <c r="I38" t="s">
        <v>1575</v>
      </c>
      <c r="J38" t="s">
        <v>984</v>
      </c>
      <c r="K38" t="s">
        <v>367</v>
      </c>
      <c r="L38">
        <v>1411324</v>
      </c>
      <c r="M38">
        <v>60.3430556</v>
      </c>
      <c r="N38">
        <v>-162.66305560000001</v>
      </c>
      <c r="O38" t="s">
        <v>9</v>
      </c>
      <c r="P38" t="s">
        <v>367</v>
      </c>
    </row>
    <row r="39" spans="1:16" x14ac:dyDescent="0.3">
      <c r="A39" t="s">
        <v>1169</v>
      </c>
      <c r="B39" t="s">
        <v>1690</v>
      </c>
      <c r="C39" s="125">
        <v>10210</v>
      </c>
      <c r="D39" s="125"/>
      <c r="E39" s="125" t="s">
        <v>1434</v>
      </c>
      <c r="F39" s="125" t="s">
        <v>1400</v>
      </c>
      <c r="G39" t="s">
        <v>246</v>
      </c>
      <c r="H39" t="s">
        <v>246</v>
      </c>
      <c r="I39" t="s">
        <v>1604</v>
      </c>
      <c r="J39" t="s">
        <v>825</v>
      </c>
      <c r="K39" t="s">
        <v>248</v>
      </c>
      <c r="L39">
        <v>1423039</v>
      </c>
      <c r="M39">
        <v>55.342222200000002</v>
      </c>
      <c r="N39">
        <v>-131.64611110000001</v>
      </c>
      <c r="O39" t="s">
        <v>13</v>
      </c>
      <c r="P39" t="s">
        <v>1170</v>
      </c>
    </row>
    <row r="40" spans="1:16" x14ac:dyDescent="0.3">
      <c r="A40" t="s">
        <v>1155</v>
      </c>
      <c r="B40" t="s">
        <v>1663</v>
      </c>
      <c r="C40" s="125">
        <v>7353</v>
      </c>
      <c r="D40" s="125"/>
      <c r="E40" s="125" t="s">
        <v>1434</v>
      </c>
      <c r="F40" s="125" t="s">
        <v>1400</v>
      </c>
      <c r="G40" t="s">
        <v>219</v>
      </c>
      <c r="H40" t="s">
        <v>219</v>
      </c>
      <c r="I40" t="s">
        <v>1607</v>
      </c>
      <c r="J40" t="s">
        <v>561</v>
      </c>
      <c r="K40" t="s">
        <v>78</v>
      </c>
      <c r="L40">
        <v>1401958</v>
      </c>
      <c r="M40">
        <v>64.837777799999998</v>
      </c>
      <c r="N40">
        <v>-147.7163889</v>
      </c>
      <c r="O40" t="s">
        <v>12</v>
      </c>
      <c r="P40" t="s">
        <v>502</v>
      </c>
    </row>
    <row r="41" spans="1:16" x14ac:dyDescent="0.3">
      <c r="A41" t="s">
        <v>1208</v>
      </c>
      <c r="B41" t="s">
        <v>1603</v>
      </c>
      <c r="C41" s="125">
        <v>14856</v>
      </c>
      <c r="D41" s="125"/>
      <c r="E41" s="125" t="s">
        <v>1439</v>
      </c>
      <c r="G41" t="s">
        <v>1251</v>
      </c>
      <c r="H41" t="s">
        <v>1251</v>
      </c>
      <c r="I41" t="s">
        <v>1604</v>
      </c>
      <c r="J41" t="s">
        <v>825</v>
      </c>
      <c r="K41" t="s">
        <v>322</v>
      </c>
      <c r="L41">
        <v>1424228</v>
      </c>
      <c r="M41">
        <v>56.811266699999997</v>
      </c>
      <c r="N41">
        <v>-132.95124250000001</v>
      </c>
      <c r="O41" t="s">
        <v>13</v>
      </c>
      <c r="P41" t="s">
        <v>322</v>
      </c>
    </row>
    <row r="42" spans="1:16" x14ac:dyDescent="0.3">
      <c r="A42" t="s">
        <v>1139</v>
      </c>
      <c r="B42" t="s">
        <v>1661</v>
      </c>
      <c r="C42" s="125" t="s">
        <v>1442</v>
      </c>
      <c r="D42" s="125">
        <v>331870</v>
      </c>
      <c r="E42" s="125" t="s">
        <v>1400</v>
      </c>
      <c r="F42" s="125" t="s">
        <v>1434</v>
      </c>
      <c r="G42" t="s">
        <v>183</v>
      </c>
      <c r="H42" t="s">
        <v>182</v>
      </c>
      <c r="I42" t="s">
        <v>1662</v>
      </c>
      <c r="J42" t="s">
        <v>731</v>
      </c>
      <c r="K42" t="s">
        <v>183</v>
      </c>
      <c r="L42">
        <v>1400274</v>
      </c>
      <c r="M42">
        <v>56.308439300000003</v>
      </c>
      <c r="N42">
        <v>-158.53023909999999</v>
      </c>
      <c r="O42" t="s">
        <v>6</v>
      </c>
      <c r="P42" t="s">
        <v>183</v>
      </c>
    </row>
    <row r="43" spans="1:16" x14ac:dyDescent="0.3">
      <c r="A43" t="s">
        <v>1130</v>
      </c>
      <c r="B43" t="s">
        <v>1629</v>
      </c>
      <c r="C43" s="125" t="s">
        <v>1442</v>
      </c>
      <c r="D43" s="125">
        <v>331770</v>
      </c>
      <c r="E43" s="125" t="s">
        <v>1400</v>
      </c>
      <c r="F43" s="125" t="s">
        <v>1434</v>
      </c>
      <c r="G43" t="s">
        <v>161</v>
      </c>
      <c r="H43" t="s">
        <v>160</v>
      </c>
      <c r="I43" t="s">
        <v>1630</v>
      </c>
      <c r="J43" t="s">
        <v>709</v>
      </c>
      <c r="K43" t="s">
        <v>161</v>
      </c>
      <c r="L43">
        <v>1398382</v>
      </c>
      <c r="M43">
        <v>68.126944399999999</v>
      </c>
      <c r="N43">
        <v>-145.53777779999999</v>
      </c>
      <c r="O43" t="s">
        <v>14</v>
      </c>
      <c r="P43" t="s">
        <v>161</v>
      </c>
    </row>
    <row r="44" spans="1:16" x14ac:dyDescent="0.3">
      <c r="A44" t="s">
        <v>1137</v>
      </c>
      <c r="B44" t="s">
        <v>1652</v>
      </c>
      <c r="C44" s="125" t="s">
        <v>1442</v>
      </c>
      <c r="D44" s="125">
        <v>331840</v>
      </c>
      <c r="E44" s="125" t="s">
        <v>1400</v>
      </c>
      <c r="F44" s="125" t="s">
        <v>1434</v>
      </c>
      <c r="G44" t="s">
        <v>177</v>
      </c>
      <c r="H44" t="s">
        <v>176</v>
      </c>
      <c r="I44" t="s">
        <v>1653</v>
      </c>
      <c r="J44" t="s">
        <v>727</v>
      </c>
      <c r="K44" t="s">
        <v>177</v>
      </c>
      <c r="L44">
        <v>1400128</v>
      </c>
      <c r="M44">
        <v>66.654444400000003</v>
      </c>
      <c r="N44">
        <v>-143.7222222</v>
      </c>
      <c r="O44" t="s">
        <v>14</v>
      </c>
      <c r="P44" t="s">
        <v>177</v>
      </c>
    </row>
    <row r="45" spans="1:16" x14ac:dyDescent="0.3">
      <c r="A45" t="s">
        <v>1161</v>
      </c>
      <c r="B45" t="s">
        <v>1717</v>
      </c>
      <c r="C45" s="125">
        <v>9192</v>
      </c>
      <c r="D45" s="125">
        <v>332040</v>
      </c>
      <c r="E45" s="125" t="s">
        <v>1439</v>
      </c>
      <c r="F45" s="125" t="s">
        <v>1434</v>
      </c>
      <c r="G45" t="s">
        <v>236</v>
      </c>
      <c r="H45" t="s">
        <v>235</v>
      </c>
      <c r="I45" t="s">
        <v>1718</v>
      </c>
      <c r="J45" t="s">
        <v>811</v>
      </c>
      <c r="K45" t="s">
        <v>236</v>
      </c>
      <c r="L45">
        <v>1403706</v>
      </c>
      <c r="M45">
        <v>59.3277778</v>
      </c>
      <c r="N45">
        <v>-155.89472219999999</v>
      </c>
      <c r="O45" t="s">
        <v>6</v>
      </c>
      <c r="P45" t="s">
        <v>236</v>
      </c>
    </row>
    <row r="46" spans="1:16" x14ac:dyDescent="0.3">
      <c r="A46" t="s">
        <v>1195</v>
      </c>
      <c r="B46" t="s">
        <v>1484</v>
      </c>
      <c r="C46" s="125" t="s">
        <v>1442</v>
      </c>
      <c r="D46" s="125">
        <v>332330</v>
      </c>
      <c r="E46" s="125" t="s">
        <v>1400</v>
      </c>
      <c r="F46" s="125" t="s">
        <v>1434</v>
      </c>
      <c r="G46" t="s">
        <v>299</v>
      </c>
      <c r="H46" t="s">
        <v>298</v>
      </c>
      <c r="I46" t="s">
        <v>1485</v>
      </c>
      <c r="J46" t="s">
        <v>900</v>
      </c>
      <c r="K46" t="s">
        <v>299</v>
      </c>
      <c r="L46">
        <v>1407022</v>
      </c>
      <c r="M46">
        <v>63.013333299999999</v>
      </c>
      <c r="N46">
        <v>-154.375</v>
      </c>
      <c r="O46" t="s">
        <v>14</v>
      </c>
      <c r="P46" t="s">
        <v>299</v>
      </c>
    </row>
    <row r="47" spans="1:16" x14ac:dyDescent="0.3">
      <c r="A47" t="s">
        <v>1200</v>
      </c>
      <c r="B47" t="s">
        <v>1495</v>
      </c>
      <c r="C47" s="125">
        <v>26616</v>
      </c>
      <c r="D47" s="125">
        <v>332380</v>
      </c>
      <c r="E47" s="125" t="s">
        <v>1439</v>
      </c>
      <c r="F47" s="125" t="s">
        <v>1434</v>
      </c>
      <c r="G47" t="s">
        <v>306</v>
      </c>
      <c r="H47" t="s">
        <v>302</v>
      </c>
      <c r="I47" t="s">
        <v>1496</v>
      </c>
      <c r="J47" t="s">
        <v>910</v>
      </c>
      <c r="K47" t="s">
        <v>306</v>
      </c>
      <c r="L47">
        <v>1416680</v>
      </c>
      <c r="M47">
        <v>70.217500000000001</v>
      </c>
      <c r="N47">
        <v>-150.97638889999999</v>
      </c>
      <c r="O47" t="s">
        <v>10</v>
      </c>
      <c r="P47" t="s">
        <v>306</v>
      </c>
    </row>
    <row r="48" spans="1:16" x14ac:dyDescent="0.3">
      <c r="A48" t="s">
        <v>1201</v>
      </c>
      <c r="B48" t="s">
        <v>1495</v>
      </c>
      <c r="C48" s="125">
        <v>26616</v>
      </c>
      <c r="D48" s="125">
        <v>332390</v>
      </c>
      <c r="E48" s="125" t="s">
        <v>1439</v>
      </c>
      <c r="F48" s="125" t="s">
        <v>1434</v>
      </c>
      <c r="G48" t="s">
        <v>307</v>
      </c>
      <c r="H48" t="s">
        <v>302</v>
      </c>
      <c r="I48" t="s">
        <v>1518</v>
      </c>
      <c r="J48" t="s">
        <v>912</v>
      </c>
      <c r="K48" t="s">
        <v>307</v>
      </c>
      <c r="L48">
        <v>1408110</v>
      </c>
      <c r="M48">
        <v>68.348611099999999</v>
      </c>
      <c r="N48">
        <v>-166.73472219999999</v>
      </c>
      <c r="O48" t="s">
        <v>10</v>
      </c>
      <c r="P48" t="s">
        <v>307</v>
      </c>
    </row>
    <row r="49" spans="1:16" x14ac:dyDescent="0.3">
      <c r="A49" t="s">
        <v>1202</v>
      </c>
      <c r="B49" t="s">
        <v>1495</v>
      </c>
      <c r="C49" s="125">
        <v>26616</v>
      </c>
      <c r="D49" s="125">
        <v>332400</v>
      </c>
      <c r="E49" s="125" t="s">
        <v>1439</v>
      </c>
      <c r="F49" s="125" t="s">
        <v>1434</v>
      </c>
      <c r="G49" t="s">
        <v>308</v>
      </c>
      <c r="H49" t="s">
        <v>302</v>
      </c>
      <c r="I49" t="s">
        <v>1519</v>
      </c>
      <c r="J49" t="s">
        <v>914</v>
      </c>
      <c r="K49" t="s">
        <v>308</v>
      </c>
      <c r="L49">
        <v>1408115</v>
      </c>
      <c r="M49">
        <v>69.743857000000006</v>
      </c>
      <c r="N49">
        <v>-163.008442</v>
      </c>
      <c r="O49" t="s">
        <v>10</v>
      </c>
      <c r="P49" t="s">
        <v>308</v>
      </c>
    </row>
    <row r="50" spans="1:16" x14ac:dyDescent="0.3">
      <c r="A50" t="s">
        <v>1203</v>
      </c>
      <c r="B50" t="s">
        <v>1495</v>
      </c>
      <c r="C50" s="125">
        <v>26616</v>
      </c>
      <c r="D50" s="125">
        <v>332410</v>
      </c>
      <c r="E50" s="125" t="s">
        <v>1439</v>
      </c>
      <c r="F50" s="125" t="s">
        <v>1434</v>
      </c>
      <c r="G50" t="s">
        <v>309</v>
      </c>
      <c r="H50" t="s">
        <v>302</v>
      </c>
      <c r="I50" t="s">
        <v>1584</v>
      </c>
      <c r="J50" t="s">
        <v>916</v>
      </c>
      <c r="K50" t="s">
        <v>309</v>
      </c>
      <c r="L50">
        <v>1411728</v>
      </c>
      <c r="M50">
        <v>70.636944400000004</v>
      </c>
      <c r="N50">
        <v>-160.03833330000001</v>
      </c>
      <c r="O50" t="s">
        <v>10</v>
      </c>
      <c r="P50" t="s">
        <v>309</v>
      </c>
    </row>
    <row r="51" spans="1:16" x14ac:dyDescent="0.3">
      <c r="A51" t="s">
        <v>1197</v>
      </c>
      <c r="B51" t="s">
        <v>1495</v>
      </c>
      <c r="C51" s="125">
        <v>26616</v>
      </c>
      <c r="D51" s="125">
        <v>332350</v>
      </c>
      <c r="E51" s="125" t="s">
        <v>1439</v>
      </c>
      <c r="F51" s="125" t="s">
        <v>1434</v>
      </c>
      <c r="G51" t="s">
        <v>303</v>
      </c>
      <c r="H51" t="s">
        <v>302</v>
      </c>
      <c r="I51" t="s">
        <v>1587</v>
      </c>
      <c r="J51" t="s">
        <v>904</v>
      </c>
      <c r="K51" t="s">
        <v>303</v>
      </c>
      <c r="L51">
        <v>1398235</v>
      </c>
      <c r="M51">
        <v>68.143333299999995</v>
      </c>
      <c r="N51">
        <v>-151.7358333</v>
      </c>
      <c r="O51" t="s">
        <v>10</v>
      </c>
      <c r="P51" t="s">
        <v>303</v>
      </c>
    </row>
    <row r="52" spans="1:16" x14ac:dyDescent="0.3">
      <c r="A52" t="s">
        <v>1198</v>
      </c>
      <c r="B52" t="s">
        <v>1495</v>
      </c>
      <c r="C52" s="125">
        <v>26616</v>
      </c>
      <c r="D52" s="125">
        <v>332360</v>
      </c>
      <c r="E52" s="125" t="s">
        <v>1439</v>
      </c>
      <c r="F52" s="125" t="s">
        <v>1434</v>
      </c>
      <c r="G52" t="s">
        <v>304</v>
      </c>
      <c r="H52" t="s">
        <v>302</v>
      </c>
      <c r="I52" t="s">
        <v>1637</v>
      </c>
      <c r="J52" t="s">
        <v>906</v>
      </c>
      <c r="K52" t="s">
        <v>304</v>
      </c>
      <c r="L52">
        <v>1406178</v>
      </c>
      <c r="M52">
        <v>70.469166700000002</v>
      </c>
      <c r="N52">
        <v>-157.39944439999999</v>
      </c>
      <c r="O52" t="s">
        <v>10</v>
      </c>
      <c r="P52" t="s">
        <v>304</v>
      </c>
    </row>
    <row r="53" spans="1:16" x14ac:dyDescent="0.3">
      <c r="A53" t="s">
        <v>1199</v>
      </c>
      <c r="B53" t="s">
        <v>1495</v>
      </c>
      <c r="C53" s="125">
        <v>26616</v>
      </c>
      <c r="D53" s="125">
        <v>332370</v>
      </c>
      <c r="E53" s="125" t="s">
        <v>1439</v>
      </c>
      <c r="F53" s="125" t="s">
        <v>1434</v>
      </c>
      <c r="G53" t="s">
        <v>305</v>
      </c>
      <c r="H53" t="s">
        <v>302</v>
      </c>
      <c r="I53" t="s">
        <v>1722</v>
      </c>
      <c r="J53" t="s">
        <v>908</v>
      </c>
      <c r="K53" t="s">
        <v>305</v>
      </c>
      <c r="L53">
        <v>1404349</v>
      </c>
      <c r="M53">
        <v>70.131944399999995</v>
      </c>
      <c r="N53">
        <v>-143.6238889</v>
      </c>
      <c r="O53" t="s">
        <v>10</v>
      </c>
      <c r="P53" t="s">
        <v>305</v>
      </c>
    </row>
    <row r="54" spans="1:16" x14ac:dyDescent="0.3">
      <c r="A54" t="s">
        <v>1171</v>
      </c>
      <c r="B54" t="s">
        <v>1733</v>
      </c>
      <c r="C54" s="125" t="s">
        <v>1442</v>
      </c>
      <c r="D54" s="125">
        <v>332080</v>
      </c>
      <c r="E54" s="125" t="s">
        <v>1400</v>
      </c>
      <c r="F54" s="125" t="s">
        <v>1434</v>
      </c>
      <c r="G54" t="s">
        <v>401</v>
      </c>
      <c r="H54" t="s">
        <v>400</v>
      </c>
      <c r="I54" t="s">
        <v>1734</v>
      </c>
      <c r="J54" t="s">
        <v>834</v>
      </c>
      <c r="K54" t="s">
        <v>401</v>
      </c>
      <c r="L54">
        <v>1404781</v>
      </c>
      <c r="M54">
        <v>59.938888900000002</v>
      </c>
      <c r="N54">
        <v>-164.04138889999999</v>
      </c>
      <c r="O54" t="s">
        <v>9</v>
      </c>
      <c r="P54" t="s">
        <v>401</v>
      </c>
    </row>
    <row r="55" spans="1:16" x14ac:dyDescent="0.3">
      <c r="A55" t="s">
        <v>1222</v>
      </c>
      <c r="B55" t="s">
        <v>1558</v>
      </c>
      <c r="C55" s="125">
        <v>18474</v>
      </c>
      <c r="D55" s="125">
        <v>332600</v>
      </c>
      <c r="E55" s="125" t="s">
        <v>1439</v>
      </c>
      <c r="F55" s="125" t="s">
        <v>1434</v>
      </c>
      <c r="G55" t="s">
        <v>353</v>
      </c>
      <c r="H55" t="s">
        <v>352</v>
      </c>
      <c r="I55" t="s">
        <v>1559</v>
      </c>
      <c r="J55" t="s">
        <v>960</v>
      </c>
      <c r="K55" t="s">
        <v>353</v>
      </c>
      <c r="L55">
        <v>1410629</v>
      </c>
      <c r="M55">
        <v>65.171944400000001</v>
      </c>
      <c r="N55">
        <v>-152.07888890000001</v>
      </c>
      <c r="O55" t="s">
        <v>14</v>
      </c>
      <c r="P55" t="s">
        <v>353</v>
      </c>
    </row>
    <row r="56" spans="1:16" x14ac:dyDescent="0.3">
      <c r="A56" t="s">
        <v>1149</v>
      </c>
      <c r="B56" t="s">
        <v>1687</v>
      </c>
      <c r="C56" s="125">
        <v>5553</v>
      </c>
      <c r="D56" s="125">
        <v>331940</v>
      </c>
      <c r="E56" s="125" t="s">
        <v>1439</v>
      </c>
      <c r="F56" s="125" t="s">
        <v>1434</v>
      </c>
      <c r="G56" t="s">
        <v>206</v>
      </c>
      <c r="H56" t="s">
        <v>205</v>
      </c>
      <c r="I56" t="s">
        <v>1688</v>
      </c>
      <c r="J56" t="s">
        <v>773</v>
      </c>
      <c r="K56" t="s">
        <v>206</v>
      </c>
      <c r="L56">
        <v>1401686</v>
      </c>
      <c r="M56">
        <v>58.215555600000002</v>
      </c>
      <c r="N56">
        <v>-157.37583330000001</v>
      </c>
      <c r="O56" t="s">
        <v>6</v>
      </c>
      <c r="P56" t="s">
        <v>206</v>
      </c>
    </row>
    <row r="57" spans="1:16" x14ac:dyDescent="0.3">
      <c r="A57" t="s">
        <v>1149</v>
      </c>
      <c r="B57" t="s">
        <v>1687</v>
      </c>
      <c r="C57" s="125">
        <v>57351</v>
      </c>
      <c r="D57" s="125"/>
      <c r="E57" s="125" t="s">
        <v>1439</v>
      </c>
      <c r="F57" s="125" t="s">
        <v>1434</v>
      </c>
      <c r="G57" t="s">
        <v>206</v>
      </c>
      <c r="H57" t="s">
        <v>205</v>
      </c>
      <c r="I57" t="s">
        <v>1688</v>
      </c>
      <c r="J57" t="s">
        <v>773</v>
      </c>
      <c r="K57" t="s">
        <v>206</v>
      </c>
      <c r="L57">
        <v>1401686</v>
      </c>
      <c r="M57">
        <v>58.215555600000002</v>
      </c>
      <c r="N57">
        <v>-157.37583330000001</v>
      </c>
      <c r="O57" t="s">
        <v>6</v>
      </c>
      <c r="P57" t="s">
        <v>206</v>
      </c>
    </row>
    <row r="58" spans="1:16" x14ac:dyDescent="0.3">
      <c r="A58" t="s">
        <v>1093</v>
      </c>
      <c r="B58" t="s">
        <v>1438</v>
      </c>
      <c r="C58" s="125">
        <v>221</v>
      </c>
      <c r="D58" s="125">
        <v>331420</v>
      </c>
      <c r="E58" s="125" t="s">
        <v>1439</v>
      </c>
      <c r="F58" s="125" t="s">
        <v>1434</v>
      </c>
      <c r="G58" t="s">
        <v>123</v>
      </c>
      <c r="H58" t="s">
        <v>102</v>
      </c>
      <c r="I58" t="s">
        <v>1440</v>
      </c>
      <c r="J58" t="s">
        <v>629</v>
      </c>
      <c r="K58" t="s">
        <v>123</v>
      </c>
      <c r="L58">
        <v>1404981</v>
      </c>
      <c r="M58">
        <v>64.931944400000006</v>
      </c>
      <c r="N58">
        <v>-161.15694439999999</v>
      </c>
      <c r="O58" t="s">
        <v>5</v>
      </c>
      <c r="P58" t="s">
        <v>123</v>
      </c>
    </row>
    <row r="59" spans="1:16" x14ac:dyDescent="0.3">
      <c r="A59" t="s">
        <v>1094</v>
      </c>
      <c r="B59" t="s">
        <v>1438</v>
      </c>
      <c r="C59" s="125">
        <v>221</v>
      </c>
      <c r="D59" s="125">
        <v>331430</v>
      </c>
      <c r="E59" s="125" t="s">
        <v>1439</v>
      </c>
      <c r="F59" s="125" t="s">
        <v>1434</v>
      </c>
      <c r="G59" t="s">
        <v>395</v>
      </c>
      <c r="H59" t="s">
        <v>102</v>
      </c>
      <c r="I59" t="s">
        <v>1454</v>
      </c>
      <c r="J59" t="s">
        <v>665</v>
      </c>
      <c r="K59" t="s">
        <v>395</v>
      </c>
      <c r="L59">
        <v>1405763</v>
      </c>
      <c r="M59">
        <v>61.512222199999997</v>
      </c>
      <c r="N59">
        <v>-160.3580556</v>
      </c>
      <c r="O59" t="s">
        <v>9</v>
      </c>
      <c r="P59" t="s">
        <v>395</v>
      </c>
    </row>
    <row r="60" spans="1:16" x14ac:dyDescent="0.3">
      <c r="A60" t="s">
        <v>1095</v>
      </c>
      <c r="B60" t="s">
        <v>1438</v>
      </c>
      <c r="C60" s="125">
        <v>221</v>
      </c>
      <c r="D60" s="125">
        <v>331440</v>
      </c>
      <c r="E60" s="125" t="s">
        <v>1439</v>
      </c>
      <c r="F60" s="125" t="s">
        <v>1434</v>
      </c>
      <c r="G60" t="s">
        <v>124</v>
      </c>
      <c r="H60" t="s">
        <v>102</v>
      </c>
      <c r="I60" t="s">
        <v>1461</v>
      </c>
      <c r="J60" t="s">
        <v>631</v>
      </c>
      <c r="K60" t="s">
        <v>124</v>
      </c>
      <c r="L60">
        <v>1405984</v>
      </c>
      <c r="M60">
        <v>61.877777799999997</v>
      </c>
      <c r="N60">
        <v>-162.08111109999999</v>
      </c>
      <c r="O60" t="s">
        <v>9</v>
      </c>
      <c r="P60" t="s">
        <v>124</v>
      </c>
    </row>
    <row r="61" spans="1:16" x14ac:dyDescent="0.3">
      <c r="A61" t="s">
        <v>1096</v>
      </c>
      <c r="B61" t="s">
        <v>1438</v>
      </c>
      <c r="C61" s="125">
        <v>221</v>
      </c>
      <c r="D61" s="125">
        <v>331450</v>
      </c>
      <c r="E61" s="125" t="s">
        <v>1439</v>
      </c>
      <c r="F61" s="125" t="s">
        <v>1434</v>
      </c>
      <c r="G61" t="s">
        <v>125</v>
      </c>
      <c r="H61" t="s">
        <v>102</v>
      </c>
      <c r="I61" t="s">
        <v>1464</v>
      </c>
      <c r="J61" t="s">
        <v>683</v>
      </c>
      <c r="K61" t="s">
        <v>125</v>
      </c>
      <c r="L61">
        <v>1406211</v>
      </c>
      <c r="M61">
        <v>60.388055600000001</v>
      </c>
      <c r="N61">
        <v>-166.185</v>
      </c>
      <c r="O61" t="s">
        <v>9</v>
      </c>
      <c r="P61" t="s">
        <v>125</v>
      </c>
    </row>
    <row r="62" spans="1:16" x14ac:dyDescent="0.3">
      <c r="A62" t="s">
        <v>1097</v>
      </c>
      <c r="B62" t="s">
        <v>1438</v>
      </c>
      <c r="C62" s="125">
        <v>221</v>
      </c>
      <c r="D62" s="125">
        <v>331460</v>
      </c>
      <c r="E62" s="125" t="s">
        <v>1439</v>
      </c>
      <c r="F62" s="125" t="s">
        <v>1434</v>
      </c>
      <c r="G62" t="s">
        <v>126</v>
      </c>
      <c r="H62" t="s">
        <v>102</v>
      </c>
      <c r="I62" t="s">
        <v>1467</v>
      </c>
      <c r="J62" t="s">
        <v>685</v>
      </c>
      <c r="K62" t="s">
        <v>126</v>
      </c>
      <c r="L62">
        <v>1406419</v>
      </c>
      <c r="M62">
        <v>65.150411000000005</v>
      </c>
      <c r="N62">
        <v>-149.34970799999999</v>
      </c>
      <c r="O62" t="s">
        <v>14</v>
      </c>
      <c r="P62" t="s">
        <v>126</v>
      </c>
    </row>
    <row r="63" spans="1:16" x14ac:dyDescent="0.3">
      <c r="A63" t="s">
        <v>1098</v>
      </c>
      <c r="B63" t="s">
        <v>1438</v>
      </c>
      <c r="C63" s="125">
        <v>221</v>
      </c>
      <c r="D63" s="125">
        <v>331470</v>
      </c>
      <c r="E63" s="125" t="s">
        <v>1439</v>
      </c>
      <c r="F63" s="125" t="s">
        <v>1434</v>
      </c>
      <c r="G63" t="s">
        <v>127</v>
      </c>
      <c r="H63" t="s">
        <v>102</v>
      </c>
      <c r="I63" t="s">
        <v>1468</v>
      </c>
      <c r="J63" t="s">
        <v>633</v>
      </c>
      <c r="K63" t="s">
        <v>127</v>
      </c>
      <c r="L63">
        <v>1406655</v>
      </c>
      <c r="M63">
        <v>62.085555599999999</v>
      </c>
      <c r="N63">
        <v>-163.72944440000001</v>
      </c>
      <c r="O63" t="s">
        <v>9</v>
      </c>
      <c r="P63" t="s">
        <v>127</v>
      </c>
    </row>
    <row r="64" spans="1:16" x14ac:dyDescent="0.3">
      <c r="A64" t="s">
        <v>1099</v>
      </c>
      <c r="B64" t="s">
        <v>1438</v>
      </c>
      <c r="C64" s="125">
        <v>221</v>
      </c>
      <c r="D64" s="125">
        <v>331480</v>
      </c>
      <c r="E64" s="125" t="s">
        <v>1439</v>
      </c>
      <c r="F64" s="125" t="s">
        <v>1434</v>
      </c>
      <c r="G64" t="s">
        <v>128</v>
      </c>
      <c r="H64" t="s">
        <v>102</v>
      </c>
      <c r="I64" t="s">
        <v>1480</v>
      </c>
      <c r="J64" t="s">
        <v>1077</v>
      </c>
      <c r="K64" t="s">
        <v>128</v>
      </c>
      <c r="L64">
        <v>1406972</v>
      </c>
      <c r="M64">
        <v>59.4527778</v>
      </c>
      <c r="N64">
        <v>-157.31194439999999</v>
      </c>
      <c r="O64" t="s">
        <v>6</v>
      </c>
      <c r="P64" t="s">
        <v>128</v>
      </c>
    </row>
    <row r="65" spans="1:16" x14ac:dyDescent="0.3">
      <c r="A65" t="s">
        <v>1100</v>
      </c>
      <c r="B65" t="s">
        <v>1438</v>
      </c>
      <c r="C65" s="125">
        <v>221</v>
      </c>
      <c r="D65" s="125">
        <v>331490</v>
      </c>
      <c r="E65" s="125" t="s">
        <v>1439</v>
      </c>
      <c r="F65" s="125" t="s">
        <v>1434</v>
      </c>
      <c r="G65" t="s">
        <v>129</v>
      </c>
      <c r="H65" t="s">
        <v>102</v>
      </c>
      <c r="I65" t="s">
        <v>1483</v>
      </c>
      <c r="J65" t="s">
        <v>663</v>
      </c>
      <c r="K65" t="s">
        <v>129</v>
      </c>
      <c r="L65">
        <v>1407008</v>
      </c>
      <c r="M65">
        <v>60.479444399999998</v>
      </c>
      <c r="N65">
        <v>-164.72388889999999</v>
      </c>
      <c r="O65" t="s">
        <v>9</v>
      </c>
      <c r="P65" t="s">
        <v>129</v>
      </c>
    </row>
    <row r="66" spans="1:16" x14ac:dyDescent="0.3">
      <c r="A66" t="s">
        <v>1101</v>
      </c>
      <c r="B66" t="s">
        <v>1438</v>
      </c>
      <c r="C66" s="125">
        <v>221</v>
      </c>
      <c r="D66" s="125">
        <v>331500</v>
      </c>
      <c r="E66" s="125" t="s">
        <v>1439</v>
      </c>
      <c r="F66" s="125" t="s">
        <v>1434</v>
      </c>
      <c r="G66" t="s">
        <v>130</v>
      </c>
      <c r="H66" t="s">
        <v>102</v>
      </c>
      <c r="I66" t="s">
        <v>1488</v>
      </c>
      <c r="J66" t="s">
        <v>637</v>
      </c>
      <c r="K66" t="s">
        <v>130</v>
      </c>
      <c r="L66">
        <v>1413638</v>
      </c>
      <c r="M66">
        <v>67.571111099999996</v>
      </c>
      <c r="N66">
        <v>-162.9652778</v>
      </c>
      <c r="O66" t="s">
        <v>11</v>
      </c>
      <c r="P66" t="s">
        <v>130</v>
      </c>
    </row>
    <row r="67" spans="1:16" x14ac:dyDescent="0.3">
      <c r="A67" t="s">
        <v>1102</v>
      </c>
      <c r="B67" t="s">
        <v>1438</v>
      </c>
      <c r="C67" s="125">
        <v>221</v>
      </c>
      <c r="D67" s="125">
        <v>331510</v>
      </c>
      <c r="E67" s="125" t="s">
        <v>1439</v>
      </c>
      <c r="F67" s="125" t="s">
        <v>1434</v>
      </c>
      <c r="G67" t="s">
        <v>131</v>
      </c>
      <c r="H67" t="s">
        <v>102</v>
      </c>
      <c r="I67" t="s">
        <v>1491</v>
      </c>
      <c r="J67" t="s">
        <v>639</v>
      </c>
      <c r="K67" t="s">
        <v>131</v>
      </c>
      <c r="L67">
        <v>1413646</v>
      </c>
      <c r="M67">
        <v>66.838333300000002</v>
      </c>
      <c r="N67">
        <v>-161.03277779999999</v>
      </c>
      <c r="O67" t="s">
        <v>11</v>
      </c>
      <c r="P67" t="s">
        <v>131</v>
      </c>
    </row>
    <row r="68" spans="1:16" x14ac:dyDescent="0.3">
      <c r="A68" t="s">
        <v>1103</v>
      </c>
      <c r="B68" t="s">
        <v>1438</v>
      </c>
      <c r="C68" s="125">
        <v>221</v>
      </c>
      <c r="D68" s="125">
        <v>331520</v>
      </c>
      <c r="E68" s="125" t="s">
        <v>1439</v>
      </c>
      <c r="F68" s="125" t="s">
        <v>1434</v>
      </c>
      <c r="G68" t="s">
        <v>132</v>
      </c>
      <c r="H68" t="s">
        <v>102</v>
      </c>
      <c r="I68" t="s">
        <v>1497</v>
      </c>
      <c r="J68" t="s">
        <v>687</v>
      </c>
      <c r="K68" t="s">
        <v>132</v>
      </c>
      <c r="L68">
        <v>1407321</v>
      </c>
      <c r="M68">
        <v>64.7194444</v>
      </c>
      <c r="N68">
        <v>-158.1030556</v>
      </c>
      <c r="O68" t="s">
        <v>14</v>
      </c>
      <c r="P68" t="s">
        <v>132</v>
      </c>
    </row>
    <row r="69" spans="1:16" x14ac:dyDescent="0.3">
      <c r="A69" t="s">
        <v>1104</v>
      </c>
      <c r="B69" t="s">
        <v>1438</v>
      </c>
      <c r="C69" s="125">
        <v>221</v>
      </c>
      <c r="D69" s="125">
        <v>331530</v>
      </c>
      <c r="E69" s="125" t="s">
        <v>1439</v>
      </c>
      <c r="F69" s="125" t="s">
        <v>1434</v>
      </c>
      <c r="G69" t="s">
        <v>133</v>
      </c>
      <c r="H69" t="s">
        <v>102</v>
      </c>
      <c r="I69" t="s">
        <v>1500</v>
      </c>
      <c r="J69" t="s">
        <v>621</v>
      </c>
      <c r="K69" t="s">
        <v>133</v>
      </c>
      <c r="L69">
        <v>1407339</v>
      </c>
      <c r="M69">
        <v>60.896944400000002</v>
      </c>
      <c r="N69">
        <v>-162.4594444</v>
      </c>
      <c r="O69" t="s">
        <v>9</v>
      </c>
      <c r="P69" t="s">
        <v>133</v>
      </c>
    </row>
    <row r="70" spans="1:16" x14ac:dyDescent="0.3">
      <c r="A70" t="s">
        <v>1105</v>
      </c>
      <c r="B70" t="s">
        <v>1438</v>
      </c>
      <c r="C70" s="125">
        <v>221</v>
      </c>
      <c r="D70" s="125">
        <v>331540</v>
      </c>
      <c r="E70" s="125" t="s">
        <v>1439</v>
      </c>
      <c r="F70" s="125" t="s">
        <v>1434</v>
      </c>
      <c r="G70" t="s">
        <v>134</v>
      </c>
      <c r="H70" t="s">
        <v>102</v>
      </c>
      <c r="I70" t="s">
        <v>1501</v>
      </c>
      <c r="J70" t="s">
        <v>689</v>
      </c>
      <c r="K70" t="s">
        <v>134</v>
      </c>
      <c r="L70">
        <v>1407483</v>
      </c>
      <c r="M70">
        <v>57.2027778</v>
      </c>
      <c r="N70">
        <v>-153.3038889</v>
      </c>
      <c r="O70" t="s">
        <v>8</v>
      </c>
      <c r="P70" t="s">
        <v>134</v>
      </c>
    </row>
    <row r="71" spans="1:16" x14ac:dyDescent="0.3">
      <c r="A71" t="s">
        <v>1106</v>
      </c>
      <c r="B71" t="s">
        <v>1438</v>
      </c>
      <c r="C71" s="125">
        <v>221</v>
      </c>
      <c r="D71" s="125">
        <v>331550</v>
      </c>
      <c r="E71" s="125" t="s">
        <v>1439</v>
      </c>
      <c r="F71" s="125" t="s">
        <v>1434</v>
      </c>
      <c r="G71" t="s">
        <v>135</v>
      </c>
      <c r="H71" t="s">
        <v>102</v>
      </c>
      <c r="I71" t="s">
        <v>1514</v>
      </c>
      <c r="J71" t="s">
        <v>641</v>
      </c>
      <c r="K71" t="s">
        <v>135</v>
      </c>
      <c r="L71">
        <v>1407993</v>
      </c>
      <c r="M71">
        <v>61.938888900000002</v>
      </c>
      <c r="N71">
        <v>-162.875</v>
      </c>
      <c r="O71" t="s">
        <v>9</v>
      </c>
      <c r="P71" t="s">
        <v>135</v>
      </c>
    </row>
    <row r="72" spans="1:16" x14ac:dyDescent="0.3">
      <c r="A72" t="s">
        <v>1107</v>
      </c>
      <c r="B72" t="s">
        <v>1438</v>
      </c>
      <c r="C72" s="125">
        <v>221</v>
      </c>
      <c r="D72" s="125">
        <v>331560</v>
      </c>
      <c r="E72" s="125" t="s">
        <v>1439</v>
      </c>
      <c r="F72" s="125" t="s">
        <v>1434</v>
      </c>
      <c r="G72" t="s">
        <v>396</v>
      </c>
      <c r="H72" t="s">
        <v>102</v>
      </c>
      <c r="I72" t="s">
        <v>1515</v>
      </c>
      <c r="J72" t="s">
        <v>645</v>
      </c>
      <c r="K72" t="s">
        <v>396</v>
      </c>
      <c r="L72">
        <v>1408054</v>
      </c>
      <c r="M72">
        <v>62.032777799999998</v>
      </c>
      <c r="N72">
        <v>-163.28777779999999</v>
      </c>
      <c r="O72" t="s">
        <v>9</v>
      </c>
      <c r="P72" t="s">
        <v>396</v>
      </c>
    </row>
    <row r="73" spans="1:16" x14ac:dyDescent="0.3">
      <c r="A73" t="s">
        <v>1108</v>
      </c>
      <c r="B73" t="s">
        <v>1438</v>
      </c>
      <c r="C73" s="125">
        <v>221</v>
      </c>
      <c r="D73" s="125">
        <v>331570</v>
      </c>
      <c r="E73" s="125" t="s">
        <v>1439</v>
      </c>
      <c r="F73" s="125" t="s">
        <v>1434</v>
      </c>
      <c r="G73" t="s">
        <v>136</v>
      </c>
      <c r="H73" t="s">
        <v>102</v>
      </c>
      <c r="I73" t="s">
        <v>1524</v>
      </c>
      <c r="J73" t="s">
        <v>643</v>
      </c>
      <c r="K73" t="s">
        <v>136</v>
      </c>
      <c r="L73">
        <v>1408462</v>
      </c>
      <c r="M73">
        <v>59.748888899999997</v>
      </c>
      <c r="N73">
        <v>-161.9158333</v>
      </c>
      <c r="O73" t="s">
        <v>9</v>
      </c>
      <c r="P73" t="s">
        <v>136</v>
      </c>
    </row>
    <row r="74" spans="1:16" x14ac:dyDescent="0.3">
      <c r="A74" t="s">
        <v>1109</v>
      </c>
      <c r="B74" t="s">
        <v>1438</v>
      </c>
      <c r="C74" s="125">
        <v>221</v>
      </c>
      <c r="D74" s="125">
        <v>331580</v>
      </c>
      <c r="E74" s="125" t="s">
        <v>1439</v>
      </c>
      <c r="F74" s="125" t="s">
        <v>1434</v>
      </c>
      <c r="G74" t="s">
        <v>137</v>
      </c>
      <c r="H74" t="s">
        <v>102</v>
      </c>
      <c r="I74" t="s">
        <v>1533</v>
      </c>
      <c r="J74" t="s">
        <v>691</v>
      </c>
      <c r="K74" t="s">
        <v>137</v>
      </c>
      <c r="L74">
        <v>1408925</v>
      </c>
      <c r="M74">
        <v>61.784999999999997</v>
      </c>
      <c r="N74">
        <v>-161.32027780000001</v>
      </c>
      <c r="O74" t="s">
        <v>9</v>
      </c>
      <c r="P74" t="s">
        <v>137</v>
      </c>
    </row>
    <row r="75" spans="1:16" x14ac:dyDescent="0.3">
      <c r="A75" t="s">
        <v>1110</v>
      </c>
      <c r="B75" t="s">
        <v>1438</v>
      </c>
      <c r="C75" s="125">
        <v>221</v>
      </c>
      <c r="D75" s="125">
        <v>331660</v>
      </c>
      <c r="E75" s="125" t="s">
        <v>1439</v>
      </c>
      <c r="F75" s="125" t="s">
        <v>1434</v>
      </c>
      <c r="G75" t="s">
        <v>1111</v>
      </c>
      <c r="H75" t="s">
        <v>102</v>
      </c>
      <c r="I75" t="s">
        <v>1468</v>
      </c>
      <c r="J75" t="s">
        <v>645</v>
      </c>
      <c r="K75" t="s">
        <v>138</v>
      </c>
      <c r="L75">
        <v>1398261</v>
      </c>
      <c r="M75">
        <v>62.0530556</v>
      </c>
      <c r="N75">
        <v>-163.1658333</v>
      </c>
      <c r="O75" t="s">
        <v>9</v>
      </c>
      <c r="P75" t="s">
        <v>1111</v>
      </c>
    </row>
    <row r="76" spans="1:16" x14ac:dyDescent="0.3">
      <c r="A76" t="s">
        <v>1112</v>
      </c>
      <c r="B76" t="s">
        <v>1438</v>
      </c>
      <c r="C76" s="125">
        <v>221</v>
      </c>
      <c r="D76" s="125">
        <v>331670</v>
      </c>
      <c r="E76" s="125" t="s">
        <v>1439</v>
      </c>
      <c r="F76" s="125" t="s">
        <v>1434</v>
      </c>
      <c r="G76" t="s">
        <v>139</v>
      </c>
      <c r="H76" t="s">
        <v>102</v>
      </c>
      <c r="I76" t="s">
        <v>1536</v>
      </c>
      <c r="J76" t="s">
        <v>659</v>
      </c>
      <c r="K76" t="s">
        <v>139</v>
      </c>
      <c r="L76">
        <v>1408977</v>
      </c>
      <c r="M76">
        <v>63.478055599999998</v>
      </c>
      <c r="N76">
        <v>-162.03916670000001</v>
      </c>
      <c r="O76" t="s">
        <v>5</v>
      </c>
      <c r="P76" t="s">
        <v>139</v>
      </c>
    </row>
    <row r="77" spans="1:16" x14ac:dyDescent="0.3">
      <c r="A77" t="s">
        <v>1113</v>
      </c>
      <c r="B77" t="s">
        <v>1438</v>
      </c>
      <c r="C77" s="125">
        <v>221</v>
      </c>
      <c r="D77" s="125">
        <v>331590</v>
      </c>
      <c r="E77" s="125" t="s">
        <v>1439</v>
      </c>
      <c r="F77" s="125" t="s">
        <v>1434</v>
      </c>
      <c r="G77" t="s">
        <v>140</v>
      </c>
      <c r="H77" t="s">
        <v>102</v>
      </c>
      <c r="I77" t="s">
        <v>1541</v>
      </c>
      <c r="J77" t="s">
        <v>648</v>
      </c>
      <c r="K77" t="s">
        <v>140</v>
      </c>
      <c r="L77">
        <v>1409106</v>
      </c>
      <c r="M77">
        <v>63.694166699999997</v>
      </c>
      <c r="N77">
        <v>-170.47888889999999</v>
      </c>
      <c r="O77" t="s">
        <v>5</v>
      </c>
      <c r="P77" t="s">
        <v>140</v>
      </c>
    </row>
    <row r="78" spans="1:16" x14ac:dyDescent="0.3">
      <c r="A78" t="s">
        <v>1114</v>
      </c>
      <c r="B78" t="s">
        <v>1438</v>
      </c>
      <c r="C78" s="125">
        <v>221</v>
      </c>
      <c r="D78" s="125">
        <v>331600</v>
      </c>
      <c r="E78" s="125" t="s">
        <v>1439</v>
      </c>
      <c r="F78" s="125" t="s">
        <v>1434</v>
      </c>
      <c r="G78" t="s">
        <v>141</v>
      </c>
      <c r="H78" t="s">
        <v>102</v>
      </c>
      <c r="I78" t="s">
        <v>1542</v>
      </c>
      <c r="J78" t="s">
        <v>650</v>
      </c>
      <c r="K78" t="s">
        <v>141</v>
      </c>
      <c r="L78">
        <v>1409133</v>
      </c>
      <c r="M78">
        <v>61.8427778</v>
      </c>
      <c r="N78">
        <v>-165.5816667</v>
      </c>
      <c r="O78" t="s">
        <v>9</v>
      </c>
      <c r="P78" t="s">
        <v>141</v>
      </c>
    </row>
    <row r="79" spans="1:16" x14ac:dyDescent="0.3">
      <c r="A79" t="s">
        <v>1115</v>
      </c>
      <c r="B79" t="s">
        <v>1438</v>
      </c>
      <c r="C79" s="125">
        <v>221</v>
      </c>
      <c r="D79" s="125">
        <v>331610</v>
      </c>
      <c r="E79" s="125" t="s">
        <v>1439</v>
      </c>
      <c r="F79" s="125" t="s">
        <v>1434</v>
      </c>
      <c r="G79" t="s">
        <v>142</v>
      </c>
      <c r="H79" t="s">
        <v>102</v>
      </c>
      <c r="I79" t="s">
        <v>1543</v>
      </c>
      <c r="J79" t="s">
        <v>652</v>
      </c>
      <c r="K79" t="s">
        <v>142</v>
      </c>
      <c r="L79">
        <v>1413930</v>
      </c>
      <c r="M79">
        <v>66.603888900000001</v>
      </c>
      <c r="N79">
        <v>-160.00694440000001</v>
      </c>
      <c r="O79" t="s">
        <v>11</v>
      </c>
      <c r="P79" t="s">
        <v>142</v>
      </c>
    </row>
    <row r="80" spans="1:16" x14ac:dyDescent="0.3">
      <c r="A80" t="s">
        <v>1068</v>
      </c>
      <c r="B80" t="s">
        <v>1438</v>
      </c>
      <c r="C80" s="125">
        <v>221</v>
      </c>
      <c r="D80" s="125">
        <v>331240</v>
      </c>
      <c r="E80" s="125" t="s">
        <v>1439</v>
      </c>
      <c r="F80" s="125" t="s">
        <v>1434</v>
      </c>
      <c r="G80" t="s">
        <v>103</v>
      </c>
      <c r="H80" t="s">
        <v>102</v>
      </c>
      <c r="I80" t="s">
        <v>1544</v>
      </c>
      <c r="J80" t="s">
        <v>603</v>
      </c>
      <c r="K80" t="s">
        <v>103</v>
      </c>
      <c r="L80">
        <v>1398042</v>
      </c>
      <c r="M80">
        <v>62.688888900000002</v>
      </c>
      <c r="N80">
        <v>-164.6152778</v>
      </c>
      <c r="O80" t="s">
        <v>9</v>
      </c>
      <c r="P80" t="s">
        <v>103</v>
      </c>
    </row>
    <row r="81" spans="1:16" x14ac:dyDescent="0.3">
      <c r="A81" t="s">
        <v>1116</v>
      </c>
      <c r="B81" t="s">
        <v>1438</v>
      </c>
      <c r="C81" s="125">
        <v>221</v>
      </c>
      <c r="D81" s="125">
        <v>331620</v>
      </c>
      <c r="E81" s="125" t="s">
        <v>1439</v>
      </c>
      <c r="F81" s="125" t="s">
        <v>1434</v>
      </c>
      <c r="G81" t="s">
        <v>143</v>
      </c>
      <c r="H81" t="s">
        <v>102</v>
      </c>
      <c r="I81" t="s">
        <v>1545</v>
      </c>
      <c r="J81" t="s">
        <v>693</v>
      </c>
      <c r="K81" t="s">
        <v>143</v>
      </c>
      <c r="L81">
        <v>1409306</v>
      </c>
      <c r="M81">
        <v>62.682222199999998</v>
      </c>
      <c r="N81">
        <v>-159.56194439999999</v>
      </c>
      <c r="O81" t="s">
        <v>14</v>
      </c>
      <c r="P81" t="s">
        <v>143</v>
      </c>
    </row>
    <row r="82" spans="1:16" x14ac:dyDescent="0.3">
      <c r="A82" t="s">
        <v>1117</v>
      </c>
      <c r="B82" t="s">
        <v>1438</v>
      </c>
      <c r="C82" s="125">
        <v>221</v>
      </c>
      <c r="D82" s="125">
        <v>331630</v>
      </c>
      <c r="E82" s="125" t="s">
        <v>1439</v>
      </c>
      <c r="F82" s="125" t="s">
        <v>1434</v>
      </c>
      <c r="G82" t="s">
        <v>144</v>
      </c>
      <c r="H82" t="s">
        <v>102</v>
      </c>
      <c r="I82" t="s">
        <v>1546</v>
      </c>
      <c r="J82" t="s">
        <v>695</v>
      </c>
      <c r="K82" t="s">
        <v>144</v>
      </c>
      <c r="L82">
        <v>1669434</v>
      </c>
      <c r="M82">
        <v>64.333888900000005</v>
      </c>
      <c r="N82">
        <v>-161.1538889</v>
      </c>
      <c r="O82" t="s">
        <v>5</v>
      </c>
      <c r="P82" t="s">
        <v>144</v>
      </c>
    </row>
    <row r="83" spans="1:16" x14ac:dyDescent="0.3">
      <c r="A83" t="s">
        <v>1118</v>
      </c>
      <c r="B83" t="s">
        <v>1438</v>
      </c>
      <c r="C83" s="125">
        <v>221</v>
      </c>
      <c r="D83" s="125">
        <v>331640</v>
      </c>
      <c r="E83" s="125" t="s">
        <v>1439</v>
      </c>
      <c r="F83" s="125" t="s">
        <v>1434</v>
      </c>
      <c r="G83" t="s">
        <v>145</v>
      </c>
      <c r="H83" t="s">
        <v>102</v>
      </c>
      <c r="I83" t="s">
        <v>1547</v>
      </c>
      <c r="J83" t="s">
        <v>654</v>
      </c>
      <c r="K83" t="s">
        <v>145</v>
      </c>
      <c r="L83">
        <v>1409434</v>
      </c>
      <c r="M83">
        <v>66.256666699999997</v>
      </c>
      <c r="N83">
        <v>-166.07194440000001</v>
      </c>
      <c r="O83" t="s">
        <v>5</v>
      </c>
      <c r="P83" t="s">
        <v>145</v>
      </c>
    </row>
    <row r="84" spans="1:16" x14ac:dyDescent="0.3">
      <c r="A84" t="s">
        <v>1119</v>
      </c>
      <c r="B84" t="s">
        <v>1438</v>
      </c>
      <c r="C84" s="125">
        <v>221</v>
      </c>
      <c r="D84" s="125">
        <v>331650</v>
      </c>
      <c r="E84" s="125" t="s">
        <v>1439</v>
      </c>
      <c r="F84" s="125" t="s">
        <v>1434</v>
      </c>
      <c r="G84" t="s">
        <v>146</v>
      </c>
      <c r="H84" t="s">
        <v>102</v>
      </c>
      <c r="I84" t="s">
        <v>1548</v>
      </c>
      <c r="J84" t="s">
        <v>656</v>
      </c>
      <c r="K84" t="s">
        <v>146</v>
      </c>
      <c r="L84">
        <v>1413983</v>
      </c>
      <c r="M84">
        <v>66.888055600000001</v>
      </c>
      <c r="N84">
        <v>-157.13638889999999</v>
      </c>
      <c r="O84" t="s">
        <v>11</v>
      </c>
      <c r="P84" t="s">
        <v>146</v>
      </c>
    </row>
    <row r="85" spans="1:16" x14ac:dyDescent="0.3">
      <c r="A85" t="s">
        <v>1120</v>
      </c>
      <c r="B85" t="s">
        <v>1438</v>
      </c>
      <c r="C85" s="125">
        <v>221</v>
      </c>
      <c r="D85">
        <v>331680</v>
      </c>
      <c r="E85" s="125" t="s">
        <v>1439</v>
      </c>
      <c r="F85" s="125" t="s">
        <v>1434</v>
      </c>
      <c r="G85" t="s">
        <v>147</v>
      </c>
      <c r="H85" t="s">
        <v>102</v>
      </c>
      <c r="I85" t="s">
        <v>1536</v>
      </c>
      <c r="J85" t="s">
        <v>659</v>
      </c>
      <c r="K85" t="s">
        <v>147</v>
      </c>
      <c r="L85">
        <v>1410158</v>
      </c>
      <c r="M85">
        <v>63.522222200000002</v>
      </c>
      <c r="N85">
        <v>-162.28805560000001</v>
      </c>
      <c r="O85" t="s">
        <v>5</v>
      </c>
      <c r="P85" t="s">
        <v>147</v>
      </c>
    </row>
    <row r="86" spans="1:16" x14ac:dyDescent="0.3">
      <c r="A86" t="s">
        <v>1122</v>
      </c>
      <c r="B86" t="s">
        <v>1438</v>
      </c>
      <c r="C86" s="125">
        <v>221</v>
      </c>
      <c r="D86" s="125">
        <v>331690</v>
      </c>
      <c r="E86" s="125" t="s">
        <v>1439</v>
      </c>
      <c r="F86" s="125" t="s">
        <v>1434</v>
      </c>
      <c r="G86" t="s">
        <v>149</v>
      </c>
      <c r="H86" t="s">
        <v>102</v>
      </c>
      <c r="I86" t="s">
        <v>1570</v>
      </c>
      <c r="J86" t="s">
        <v>661</v>
      </c>
      <c r="K86" t="s">
        <v>149</v>
      </c>
      <c r="L86">
        <v>1411039</v>
      </c>
      <c r="M86">
        <v>59.061944400000002</v>
      </c>
      <c r="N86">
        <v>-160.37638889999999</v>
      </c>
      <c r="O86" t="s">
        <v>6</v>
      </c>
      <c r="P86" t="s">
        <v>149</v>
      </c>
    </row>
    <row r="87" spans="1:16" x14ac:dyDescent="0.3">
      <c r="A87" t="s">
        <v>1123</v>
      </c>
      <c r="B87" t="s">
        <v>1438</v>
      </c>
      <c r="C87" s="125">
        <v>221</v>
      </c>
      <c r="D87" s="125">
        <v>331700</v>
      </c>
      <c r="E87" s="125" t="s">
        <v>1439</v>
      </c>
      <c r="F87" s="125" t="s">
        <v>1434</v>
      </c>
      <c r="G87" t="s">
        <v>150</v>
      </c>
      <c r="H87" t="s">
        <v>102</v>
      </c>
      <c r="I87" t="s">
        <v>1483</v>
      </c>
      <c r="J87" t="s">
        <v>663</v>
      </c>
      <c r="K87" t="s">
        <v>150</v>
      </c>
      <c r="L87">
        <v>1411060</v>
      </c>
      <c r="M87">
        <v>60.533775200000001</v>
      </c>
      <c r="N87">
        <v>-165.1036627</v>
      </c>
      <c r="O87" t="s">
        <v>9</v>
      </c>
      <c r="P87" t="s">
        <v>150</v>
      </c>
    </row>
    <row r="88" spans="1:16" x14ac:dyDescent="0.3">
      <c r="A88" t="s">
        <v>1069</v>
      </c>
      <c r="B88" t="s">
        <v>1438</v>
      </c>
      <c r="C88" s="125">
        <v>221</v>
      </c>
      <c r="D88" s="125">
        <v>331250</v>
      </c>
      <c r="E88" s="125" t="s">
        <v>1439</v>
      </c>
      <c r="F88" s="125" t="s">
        <v>1434</v>
      </c>
      <c r="G88" t="s">
        <v>104</v>
      </c>
      <c r="H88" t="s">
        <v>102</v>
      </c>
      <c r="I88" t="s">
        <v>1571</v>
      </c>
      <c r="J88" t="s">
        <v>605</v>
      </c>
      <c r="K88" t="s">
        <v>104</v>
      </c>
      <c r="L88">
        <v>1412509</v>
      </c>
      <c r="M88">
        <v>67.086111099999997</v>
      </c>
      <c r="N88">
        <v>-157.85138889999999</v>
      </c>
      <c r="O88" t="s">
        <v>11</v>
      </c>
      <c r="P88" t="s">
        <v>104</v>
      </c>
    </row>
    <row r="89" spans="1:16" x14ac:dyDescent="0.3">
      <c r="A89" t="s">
        <v>1124</v>
      </c>
      <c r="B89" t="s">
        <v>1438</v>
      </c>
      <c r="C89" s="177">
        <v>221</v>
      </c>
      <c r="D89" s="125">
        <v>331710</v>
      </c>
      <c r="E89" s="125" t="s">
        <v>1439</v>
      </c>
      <c r="F89" s="125" t="s">
        <v>1434</v>
      </c>
      <c r="G89" s="178" t="s">
        <v>151</v>
      </c>
      <c r="H89" s="178" t="s">
        <v>102</v>
      </c>
      <c r="I89" t="s">
        <v>1483</v>
      </c>
      <c r="J89" t="s">
        <v>663</v>
      </c>
      <c r="K89" t="s">
        <v>151</v>
      </c>
      <c r="L89">
        <v>1410644</v>
      </c>
      <c r="M89">
        <v>60.585555599999999</v>
      </c>
      <c r="N89">
        <v>-165.25583330000001</v>
      </c>
      <c r="O89" t="s">
        <v>9</v>
      </c>
      <c r="P89" t="s">
        <v>151</v>
      </c>
    </row>
    <row r="90" spans="1:16" x14ac:dyDescent="0.3">
      <c r="A90" t="s">
        <v>1125</v>
      </c>
      <c r="B90" t="s">
        <v>1438</v>
      </c>
      <c r="C90" s="125">
        <v>221</v>
      </c>
      <c r="D90" s="125">
        <v>331730</v>
      </c>
      <c r="E90" s="125" t="s">
        <v>1439</v>
      </c>
      <c r="F90" s="125" t="s">
        <v>1434</v>
      </c>
      <c r="G90" t="s">
        <v>152</v>
      </c>
      <c r="H90" t="s">
        <v>102</v>
      </c>
      <c r="I90" t="s">
        <v>1585</v>
      </c>
      <c r="J90" t="s">
        <v>699</v>
      </c>
      <c r="K90" t="s">
        <v>152</v>
      </c>
      <c r="L90">
        <v>1404755</v>
      </c>
      <c r="M90">
        <v>65.609166700000003</v>
      </c>
      <c r="N90">
        <v>-168.08750000000001</v>
      </c>
      <c r="O90" t="s">
        <v>5</v>
      </c>
      <c r="P90" t="s">
        <v>152</v>
      </c>
    </row>
    <row r="91" spans="1:16" x14ac:dyDescent="0.3">
      <c r="A91" t="s">
        <v>1126</v>
      </c>
      <c r="B91" t="s">
        <v>1590</v>
      </c>
      <c r="C91" s="125">
        <v>221</v>
      </c>
      <c r="D91" s="125">
        <v>332900</v>
      </c>
      <c r="E91" s="125" t="s">
        <v>1439</v>
      </c>
      <c r="F91" s="125" t="s">
        <v>1434</v>
      </c>
      <c r="G91" t="s">
        <v>383</v>
      </c>
      <c r="H91" t="s">
        <v>102</v>
      </c>
      <c r="I91" t="s">
        <v>1591</v>
      </c>
      <c r="J91" t="s">
        <v>667</v>
      </c>
      <c r="K91" t="s">
        <v>383</v>
      </c>
      <c r="L91">
        <v>1415858</v>
      </c>
      <c r="M91">
        <v>59.546944400000001</v>
      </c>
      <c r="N91">
        <v>-139.7272222</v>
      </c>
      <c r="O91" t="s">
        <v>13</v>
      </c>
      <c r="P91" t="s">
        <v>383</v>
      </c>
    </row>
    <row r="92" spans="1:16" x14ac:dyDescent="0.3">
      <c r="A92" t="s">
        <v>1070</v>
      </c>
      <c r="B92" t="s">
        <v>1438</v>
      </c>
      <c r="C92" s="125">
        <v>221</v>
      </c>
      <c r="D92" s="125">
        <v>331260</v>
      </c>
      <c r="E92" s="125" t="s">
        <v>1439</v>
      </c>
      <c r="F92" s="125" t="s">
        <v>1434</v>
      </c>
      <c r="G92" t="s">
        <v>105</v>
      </c>
      <c r="H92" t="s">
        <v>102</v>
      </c>
      <c r="I92" t="s">
        <v>1628</v>
      </c>
      <c r="J92" t="s">
        <v>669</v>
      </c>
      <c r="K92" t="s">
        <v>105</v>
      </c>
      <c r="L92">
        <v>1398335</v>
      </c>
      <c r="M92">
        <v>62.656111099999997</v>
      </c>
      <c r="N92">
        <v>-160.2066667</v>
      </c>
      <c r="O92" t="s">
        <v>14</v>
      </c>
      <c r="P92" t="s">
        <v>105</v>
      </c>
    </row>
    <row r="93" spans="1:16" x14ac:dyDescent="0.3">
      <c r="A93" t="s">
        <v>1073</v>
      </c>
      <c r="B93" t="s">
        <v>1438</v>
      </c>
      <c r="C93" s="125">
        <v>221</v>
      </c>
      <c r="D93" s="125">
        <v>331270</v>
      </c>
      <c r="E93" s="125" t="s">
        <v>1439</v>
      </c>
      <c r="F93" s="125" t="s">
        <v>1434</v>
      </c>
      <c r="G93" t="s">
        <v>106</v>
      </c>
      <c r="H93" t="s">
        <v>102</v>
      </c>
      <c r="I93" t="s">
        <v>1645</v>
      </c>
      <c r="J93" t="s">
        <v>610</v>
      </c>
      <c r="K93" t="s">
        <v>106</v>
      </c>
      <c r="L93">
        <v>1420670</v>
      </c>
      <c r="M93">
        <v>65.334722200000002</v>
      </c>
      <c r="N93">
        <v>-166.4891667</v>
      </c>
      <c r="O93" t="s">
        <v>5</v>
      </c>
      <c r="P93" t="s">
        <v>106</v>
      </c>
    </row>
    <row r="94" spans="1:16" x14ac:dyDescent="0.3">
      <c r="A94" t="s">
        <v>1074</v>
      </c>
      <c r="B94" t="s">
        <v>1438</v>
      </c>
      <c r="C94" s="125">
        <v>221</v>
      </c>
      <c r="D94" s="125">
        <v>331280</v>
      </c>
      <c r="E94" s="125" t="s">
        <v>1439</v>
      </c>
      <c r="F94" s="125" t="s">
        <v>1434</v>
      </c>
      <c r="G94" t="s">
        <v>107</v>
      </c>
      <c r="H94" t="s">
        <v>102</v>
      </c>
      <c r="I94" t="s">
        <v>1658</v>
      </c>
      <c r="J94" t="s">
        <v>612</v>
      </c>
      <c r="K94" t="s">
        <v>107</v>
      </c>
      <c r="L94">
        <v>1400219</v>
      </c>
      <c r="M94">
        <v>61.527777800000003</v>
      </c>
      <c r="N94">
        <v>-165.5863889</v>
      </c>
      <c r="O94" t="s">
        <v>9</v>
      </c>
      <c r="P94" t="s">
        <v>107</v>
      </c>
    </row>
    <row r="95" spans="1:16" x14ac:dyDescent="0.3">
      <c r="A95" t="s">
        <v>1075</v>
      </c>
      <c r="B95" t="s">
        <v>1438</v>
      </c>
      <c r="C95" s="125">
        <v>221</v>
      </c>
      <c r="D95" s="125">
        <v>331290</v>
      </c>
      <c r="E95" s="125" t="s">
        <v>1439</v>
      </c>
      <c r="F95" s="125" t="s">
        <v>1434</v>
      </c>
      <c r="G95" t="s">
        <v>108</v>
      </c>
      <c r="H95" t="s">
        <v>102</v>
      </c>
      <c r="I95" t="s">
        <v>1686</v>
      </c>
      <c r="J95" t="s">
        <v>671</v>
      </c>
      <c r="K95" t="s">
        <v>108</v>
      </c>
      <c r="L95">
        <v>1401666</v>
      </c>
      <c r="M95">
        <v>60.218888900000003</v>
      </c>
      <c r="N95">
        <v>-162.02444439999999</v>
      </c>
      <c r="O95" t="s">
        <v>9</v>
      </c>
      <c r="P95" t="s">
        <v>108</v>
      </c>
    </row>
    <row r="96" spans="1:16" x14ac:dyDescent="0.3">
      <c r="A96" t="s">
        <v>1078</v>
      </c>
      <c r="B96" t="s">
        <v>1438</v>
      </c>
      <c r="C96" s="125">
        <v>221</v>
      </c>
      <c r="D96" s="125">
        <v>331300</v>
      </c>
      <c r="E96" s="125" t="s">
        <v>1439</v>
      </c>
      <c r="F96" s="125" t="s">
        <v>1434</v>
      </c>
      <c r="G96" t="s">
        <v>110</v>
      </c>
      <c r="H96" t="s">
        <v>102</v>
      </c>
      <c r="I96" t="s">
        <v>1693</v>
      </c>
      <c r="J96" t="s">
        <v>614</v>
      </c>
      <c r="K96" t="s">
        <v>110</v>
      </c>
      <c r="L96">
        <v>1401788</v>
      </c>
      <c r="M96">
        <v>64.617500000000007</v>
      </c>
      <c r="N96">
        <v>-162.2605556</v>
      </c>
      <c r="O96" t="s">
        <v>5</v>
      </c>
      <c r="P96" t="s">
        <v>110</v>
      </c>
    </row>
    <row r="97" spans="1:16" x14ac:dyDescent="0.3">
      <c r="A97" t="s">
        <v>1079</v>
      </c>
      <c r="B97" t="s">
        <v>1438</v>
      </c>
      <c r="C97" s="125">
        <v>221</v>
      </c>
      <c r="D97" s="125">
        <v>331310</v>
      </c>
      <c r="E97" s="125" t="s">
        <v>1439</v>
      </c>
      <c r="F97" s="125" t="s">
        <v>1434</v>
      </c>
      <c r="G97" t="s">
        <v>111</v>
      </c>
      <c r="H97" t="s">
        <v>102</v>
      </c>
      <c r="I97" t="s">
        <v>1544</v>
      </c>
      <c r="J97" t="s">
        <v>603</v>
      </c>
      <c r="K97" t="s">
        <v>111</v>
      </c>
      <c r="L97">
        <v>1401837</v>
      </c>
      <c r="M97">
        <v>62.777777800000003</v>
      </c>
      <c r="N97">
        <v>-164.52305559999999</v>
      </c>
      <c r="O97" t="s">
        <v>9</v>
      </c>
      <c r="P97" t="s">
        <v>111</v>
      </c>
    </row>
    <row r="98" spans="1:16" x14ac:dyDescent="0.3">
      <c r="A98" t="s">
        <v>1080</v>
      </c>
      <c r="B98" t="s">
        <v>1438</v>
      </c>
      <c r="C98" s="125">
        <v>221</v>
      </c>
      <c r="D98" s="125">
        <v>331320</v>
      </c>
      <c r="E98" s="125" t="s">
        <v>1439</v>
      </c>
      <c r="F98" s="125" t="s">
        <v>1434</v>
      </c>
      <c r="G98" t="s">
        <v>112</v>
      </c>
      <c r="H98" t="s">
        <v>102</v>
      </c>
      <c r="I98" t="s">
        <v>1700</v>
      </c>
      <c r="J98" t="s">
        <v>617</v>
      </c>
      <c r="K98" t="s">
        <v>112</v>
      </c>
      <c r="L98">
        <v>1402463</v>
      </c>
      <c r="M98">
        <v>63.779722200000002</v>
      </c>
      <c r="N98">
        <v>-171.74111110000001</v>
      </c>
      <c r="O98" t="s">
        <v>5</v>
      </c>
      <c r="P98" t="s">
        <v>112</v>
      </c>
    </row>
    <row r="99" spans="1:16" x14ac:dyDescent="0.3">
      <c r="A99" t="s">
        <v>1081</v>
      </c>
      <c r="B99" t="s">
        <v>1438</v>
      </c>
      <c r="C99" s="125">
        <v>221</v>
      </c>
      <c r="D99" s="125">
        <v>331330</v>
      </c>
      <c r="E99" s="125" t="s">
        <v>1439</v>
      </c>
      <c r="F99" s="125" t="s">
        <v>1434</v>
      </c>
      <c r="G99" t="s">
        <v>113</v>
      </c>
      <c r="H99" t="s">
        <v>102</v>
      </c>
      <c r="I99" t="s">
        <v>1703</v>
      </c>
      <c r="J99" t="s">
        <v>673</v>
      </c>
      <c r="K99" t="s">
        <v>113</v>
      </c>
      <c r="L99">
        <v>1415910</v>
      </c>
      <c r="M99">
        <v>59.118888900000002</v>
      </c>
      <c r="N99">
        <v>-161.58750000000001</v>
      </c>
      <c r="O99" t="s">
        <v>9</v>
      </c>
      <c r="P99" t="s">
        <v>113</v>
      </c>
    </row>
    <row r="100" spans="1:16" x14ac:dyDescent="0.3">
      <c r="A100" t="s">
        <v>1082</v>
      </c>
      <c r="B100" t="s">
        <v>1438</v>
      </c>
      <c r="C100" s="125">
        <v>221</v>
      </c>
      <c r="D100" s="125">
        <v>331340</v>
      </c>
      <c r="E100" s="125" t="s">
        <v>1439</v>
      </c>
      <c r="F100" s="125" t="s">
        <v>1434</v>
      </c>
      <c r="G100" t="s">
        <v>114</v>
      </c>
      <c r="H100" t="s">
        <v>102</v>
      </c>
      <c r="I100" t="s">
        <v>1704</v>
      </c>
      <c r="J100" t="s">
        <v>675</v>
      </c>
      <c r="K100" t="s">
        <v>114</v>
      </c>
      <c r="L100">
        <v>1402921</v>
      </c>
      <c r="M100">
        <v>62.903611099999999</v>
      </c>
      <c r="N100">
        <v>-160.06472220000001</v>
      </c>
      <c r="O100" t="s">
        <v>14</v>
      </c>
      <c r="P100" t="s">
        <v>114</v>
      </c>
    </row>
    <row r="101" spans="1:16" x14ac:dyDescent="0.3">
      <c r="A101" t="s">
        <v>1083</v>
      </c>
      <c r="B101" t="s">
        <v>1438</v>
      </c>
      <c r="C101" s="125">
        <v>221</v>
      </c>
      <c r="D101" s="125">
        <v>331350</v>
      </c>
      <c r="E101" s="125" t="s">
        <v>1439</v>
      </c>
      <c r="F101" s="125" t="s">
        <v>1434</v>
      </c>
      <c r="G101" t="s">
        <v>115</v>
      </c>
      <c r="H101" t="s">
        <v>102</v>
      </c>
      <c r="I101" t="s">
        <v>1710</v>
      </c>
      <c r="J101" t="s">
        <v>677</v>
      </c>
      <c r="K101" t="s">
        <v>115</v>
      </c>
      <c r="L101">
        <v>1403447</v>
      </c>
      <c r="M101">
        <v>62.199444399999997</v>
      </c>
      <c r="N101">
        <v>-159.77138890000001</v>
      </c>
      <c r="O101" t="s">
        <v>14</v>
      </c>
      <c r="P101" t="s">
        <v>115</v>
      </c>
    </row>
    <row r="102" spans="1:16" x14ac:dyDescent="0.3">
      <c r="A102" t="s">
        <v>1084</v>
      </c>
      <c r="B102" t="s">
        <v>1438</v>
      </c>
      <c r="C102" s="125">
        <v>221</v>
      </c>
      <c r="D102" s="125">
        <v>331360</v>
      </c>
      <c r="E102" s="125" t="s">
        <v>1439</v>
      </c>
      <c r="F102" s="125" t="s">
        <v>1434</v>
      </c>
      <c r="G102" t="s">
        <v>116</v>
      </c>
      <c r="H102" t="s">
        <v>102</v>
      </c>
      <c r="I102" t="s">
        <v>1712</v>
      </c>
      <c r="J102" t="s">
        <v>619</v>
      </c>
      <c r="K102" t="s">
        <v>116</v>
      </c>
      <c r="L102">
        <v>1403493</v>
      </c>
      <c r="M102">
        <v>61.531111099999997</v>
      </c>
      <c r="N102">
        <v>-166.09666669999999</v>
      </c>
      <c r="O102" t="s">
        <v>9</v>
      </c>
      <c r="P102" t="s">
        <v>116</v>
      </c>
    </row>
    <row r="103" spans="1:16" x14ac:dyDescent="0.3">
      <c r="A103" t="s">
        <v>1085</v>
      </c>
      <c r="B103" t="s">
        <v>1438</v>
      </c>
      <c r="C103" s="125">
        <v>221</v>
      </c>
      <c r="D103" s="125">
        <v>331370</v>
      </c>
      <c r="E103" s="125" t="s">
        <v>1439</v>
      </c>
      <c r="F103" s="125" t="s">
        <v>1434</v>
      </c>
      <c r="G103" t="s">
        <v>117</v>
      </c>
      <c r="H103" t="s">
        <v>102</v>
      </c>
      <c r="I103" t="s">
        <v>1715</v>
      </c>
      <c r="J103" t="s">
        <v>679</v>
      </c>
      <c r="K103" t="s">
        <v>117</v>
      </c>
      <c r="L103">
        <v>1403644</v>
      </c>
      <c r="M103">
        <v>65.698611099999994</v>
      </c>
      <c r="N103">
        <v>-156.39972220000001</v>
      </c>
      <c r="O103" t="s">
        <v>14</v>
      </c>
      <c r="P103" t="s">
        <v>117</v>
      </c>
    </row>
    <row r="104" spans="1:16" x14ac:dyDescent="0.3">
      <c r="A104" t="s">
        <v>1086</v>
      </c>
      <c r="B104" t="s">
        <v>1438</v>
      </c>
      <c r="C104" s="125">
        <v>221</v>
      </c>
      <c r="D104" s="125">
        <v>331720</v>
      </c>
      <c r="E104" s="125" t="s">
        <v>1439</v>
      </c>
      <c r="F104" s="125" t="s">
        <v>1434</v>
      </c>
      <c r="G104" t="s">
        <v>394</v>
      </c>
      <c r="H104" t="s">
        <v>102</v>
      </c>
      <c r="I104" t="s">
        <v>1454</v>
      </c>
      <c r="J104" t="s">
        <v>665</v>
      </c>
      <c r="K104" t="s">
        <v>394</v>
      </c>
      <c r="L104">
        <v>1404378</v>
      </c>
      <c r="M104">
        <v>61.537222200000002</v>
      </c>
      <c r="N104">
        <v>-160.3052778</v>
      </c>
      <c r="O104" t="s">
        <v>9</v>
      </c>
      <c r="P104" t="s">
        <v>394</v>
      </c>
    </row>
    <row r="105" spans="1:16" x14ac:dyDescent="0.3">
      <c r="A105" t="s">
        <v>1087</v>
      </c>
      <c r="B105" t="s">
        <v>1438</v>
      </c>
      <c r="C105" s="125">
        <v>221</v>
      </c>
      <c r="D105" s="125">
        <v>331380</v>
      </c>
      <c r="E105" s="125" t="s">
        <v>1439</v>
      </c>
      <c r="F105" s="125" t="s">
        <v>1434</v>
      </c>
      <c r="G105" t="s">
        <v>118</v>
      </c>
      <c r="H105" t="s">
        <v>102</v>
      </c>
      <c r="I105" t="s">
        <v>1723</v>
      </c>
      <c r="J105" t="s">
        <v>681</v>
      </c>
      <c r="K105" t="s">
        <v>118</v>
      </c>
      <c r="L105">
        <v>1404379</v>
      </c>
      <c r="M105">
        <v>64.327222199999994</v>
      </c>
      <c r="N105">
        <v>-158.72194440000001</v>
      </c>
      <c r="O105" t="s">
        <v>14</v>
      </c>
      <c r="P105" t="s">
        <v>118</v>
      </c>
    </row>
    <row r="106" spans="1:16" x14ac:dyDescent="0.3">
      <c r="A106" t="s">
        <v>1088</v>
      </c>
      <c r="B106" t="s">
        <v>1438</v>
      </c>
      <c r="C106" s="125">
        <v>221</v>
      </c>
      <c r="D106" s="125">
        <v>331390</v>
      </c>
      <c r="E106" s="125" t="s">
        <v>1439</v>
      </c>
      <c r="F106" s="125" t="s">
        <v>1434</v>
      </c>
      <c r="G106" t="s">
        <v>119</v>
      </c>
      <c r="H106" t="s">
        <v>102</v>
      </c>
      <c r="I106" t="s">
        <v>1500</v>
      </c>
      <c r="J106" t="s">
        <v>621</v>
      </c>
      <c r="K106" t="s">
        <v>119</v>
      </c>
      <c r="L106">
        <v>1404483</v>
      </c>
      <c r="M106">
        <v>60.895555600000002</v>
      </c>
      <c r="N106">
        <v>-162.5180556</v>
      </c>
      <c r="O106" t="s">
        <v>9</v>
      </c>
      <c r="P106" t="s">
        <v>119</v>
      </c>
    </row>
    <row r="107" spans="1:16" x14ac:dyDescent="0.3">
      <c r="A107" t="s">
        <v>1089</v>
      </c>
      <c r="B107" t="s">
        <v>1438</v>
      </c>
      <c r="C107" s="125">
        <v>221</v>
      </c>
      <c r="D107" s="125">
        <v>331400</v>
      </c>
      <c r="E107" s="125" t="s">
        <v>1439</v>
      </c>
      <c r="F107" s="125" t="s">
        <v>1434</v>
      </c>
      <c r="G107" t="s">
        <v>120</v>
      </c>
      <c r="H107" t="s">
        <v>102</v>
      </c>
      <c r="I107" t="s">
        <v>1726</v>
      </c>
      <c r="J107" t="s">
        <v>623</v>
      </c>
      <c r="K107" t="s">
        <v>120</v>
      </c>
      <c r="L107">
        <v>1413311</v>
      </c>
      <c r="M107">
        <v>66.974999999999994</v>
      </c>
      <c r="N107">
        <v>-160.42277780000001</v>
      </c>
      <c r="O107" t="s">
        <v>11</v>
      </c>
      <c r="P107" t="s">
        <v>120</v>
      </c>
    </row>
    <row r="108" spans="1:16" x14ac:dyDescent="0.3">
      <c r="A108" t="s">
        <v>1090</v>
      </c>
      <c r="B108" t="s">
        <v>1438</v>
      </c>
      <c r="C108" s="125">
        <v>221</v>
      </c>
      <c r="D108" s="125">
        <v>331410</v>
      </c>
      <c r="E108" s="125" t="s">
        <v>1439</v>
      </c>
      <c r="F108" s="125" t="s">
        <v>1434</v>
      </c>
      <c r="G108" t="s">
        <v>121</v>
      </c>
      <c r="H108" t="s">
        <v>102</v>
      </c>
      <c r="I108" t="s">
        <v>1735</v>
      </c>
      <c r="J108" t="s">
        <v>625</v>
      </c>
      <c r="K108" t="s">
        <v>121</v>
      </c>
      <c r="L108">
        <v>1413348</v>
      </c>
      <c r="M108">
        <v>67.726944399999994</v>
      </c>
      <c r="N108">
        <v>-164.53333330000001</v>
      </c>
      <c r="O108" t="s">
        <v>11</v>
      </c>
      <c r="P108" t="s">
        <v>121</v>
      </c>
    </row>
    <row r="109" spans="1:16" x14ac:dyDescent="0.3">
      <c r="A109" t="s">
        <v>1231</v>
      </c>
      <c r="B109" t="s">
        <v>1486</v>
      </c>
      <c r="C109" s="125" t="s">
        <v>1442</v>
      </c>
      <c r="D109" s="125">
        <v>332740</v>
      </c>
      <c r="E109" s="125" t="s">
        <v>1400</v>
      </c>
      <c r="F109" s="125" t="s">
        <v>1434</v>
      </c>
      <c r="G109" t="s">
        <v>371</v>
      </c>
      <c r="H109" t="s">
        <v>370</v>
      </c>
      <c r="I109" t="s">
        <v>1487</v>
      </c>
      <c r="J109" t="s">
        <v>991</v>
      </c>
      <c r="K109" t="s">
        <v>371</v>
      </c>
      <c r="L109">
        <v>1418954</v>
      </c>
      <c r="M109">
        <v>52.938055599999998</v>
      </c>
      <c r="N109">
        <v>-168.8677778</v>
      </c>
      <c r="O109" t="s">
        <v>4</v>
      </c>
      <c r="P109" t="s">
        <v>371</v>
      </c>
    </row>
    <row r="110" spans="1:16" x14ac:dyDescent="0.3">
      <c r="A110" t="s">
        <v>1131</v>
      </c>
      <c r="B110" t="s">
        <v>1633</v>
      </c>
      <c r="C110" s="125">
        <v>653</v>
      </c>
      <c r="D110" s="125">
        <v>331750</v>
      </c>
      <c r="E110" s="125" t="s">
        <v>1439</v>
      </c>
      <c r="F110" s="125" t="s">
        <v>1434</v>
      </c>
      <c r="G110" t="s">
        <v>163</v>
      </c>
      <c r="H110" t="s">
        <v>1634</v>
      </c>
      <c r="I110" t="s">
        <v>1632</v>
      </c>
      <c r="J110" t="s">
        <v>711</v>
      </c>
      <c r="K110" t="s">
        <v>163</v>
      </c>
      <c r="L110">
        <v>1418170</v>
      </c>
      <c r="M110">
        <v>52.196111100000003</v>
      </c>
      <c r="N110">
        <v>-174.2005556</v>
      </c>
      <c r="O110" t="s">
        <v>4</v>
      </c>
      <c r="P110" t="s">
        <v>163</v>
      </c>
    </row>
    <row r="111" spans="1:16" x14ac:dyDescent="0.3">
      <c r="A111" t="s">
        <v>1092</v>
      </c>
      <c r="B111" t="s">
        <v>1743</v>
      </c>
      <c r="C111" s="179">
        <v>9898</v>
      </c>
      <c r="D111" s="146">
        <v>332120</v>
      </c>
      <c r="E111" s="125" t="s">
        <v>1439</v>
      </c>
      <c r="F111" s="125" t="s">
        <v>1434</v>
      </c>
      <c r="G111" s="180" t="s">
        <v>122</v>
      </c>
      <c r="H111" s="114" t="s">
        <v>1256</v>
      </c>
      <c r="I111" t="s">
        <v>1744</v>
      </c>
      <c r="J111" s="114" t="s">
        <v>627</v>
      </c>
      <c r="K111" s="114" t="s">
        <v>122</v>
      </c>
      <c r="L111">
        <v>1404964</v>
      </c>
      <c r="M111">
        <v>63.0341667</v>
      </c>
      <c r="N111">
        <v>-163.55333329999999</v>
      </c>
      <c r="O111" t="s">
        <v>9</v>
      </c>
      <c r="P111" t="s">
        <v>122</v>
      </c>
    </row>
    <row r="112" spans="1:16" x14ac:dyDescent="0.3">
      <c r="A112" s="167" t="s">
        <v>1225</v>
      </c>
      <c r="B112" s="167" t="s">
        <v>1455</v>
      </c>
      <c r="C112" s="181">
        <v>11591</v>
      </c>
      <c r="D112" s="182">
        <v>332200</v>
      </c>
      <c r="E112" s="125" t="s">
        <v>1439</v>
      </c>
      <c r="F112" s="125" t="s">
        <v>1434</v>
      </c>
      <c r="G112" s="183" t="s">
        <v>361</v>
      </c>
      <c r="H112" s="183" t="s">
        <v>1249</v>
      </c>
      <c r="I112" s="167" t="s">
        <v>1456</v>
      </c>
      <c r="J112" s="167" t="s">
        <v>968</v>
      </c>
      <c r="K112" s="167" t="s">
        <v>361</v>
      </c>
      <c r="L112" s="167">
        <v>1405922</v>
      </c>
      <c r="M112" s="167">
        <v>65.001111100000003</v>
      </c>
      <c r="N112" s="167">
        <v>-150.63388889999999</v>
      </c>
      <c r="O112" s="167" t="s">
        <v>14</v>
      </c>
      <c r="P112" s="167" t="s">
        <v>361</v>
      </c>
    </row>
    <row r="113" spans="1:16" x14ac:dyDescent="0.3">
      <c r="A113" s="167" t="s">
        <v>1212</v>
      </c>
      <c r="B113" s="167" t="s">
        <v>1525</v>
      </c>
      <c r="C113" s="181" t="s">
        <v>1442</v>
      </c>
      <c r="D113" s="182">
        <v>332520</v>
      </c>
      <c r="E113" s="125" t="s">
        <v>1400</v>
      </c>
      <c r="F113" s="125" t="s">
        <v>1434</v>
      </c>
      <c r="G113" s="183" t="s">
        <v>332</v>
      </c>
      <c r="H113" s="183" t="s">
        <v>331</v>
      </c>
      <c r="I113" s="167" t="s">
        <v>1526</v>
      </c>
      <c r="J113" s="167" t="s">
        <v>938</v>
      </c>
      <c r="K113" s="167" t="s">
        <v>332</v>
      </c>
      <c r="L113" s="167">
        <v>1408519</v>
      </c>
      <c r="M113" s="167">
        <v>65.504999999999995</v>
      </c>
      <c r="N113" s="167">
        <v>-150.16999999999999</v>
      </c>
      <c r="O113" s="167" t="s">
        <v>14</v>
      </c>
      <c r="P113" t="s">
        <v>332</v>
      </c>
    </row>
    <row r="114" spans="1:16" x14ac:dyDescent="0.3">
      <c r="A114" s="167" t="s">
        <v>1240</v>
      </c>
      <c r="B114" s="167" t="s">
        <v>1506</v>
      </c>
      <c r="C114" s="182">
        <v>29297</v>
      </c>
      <c r="D114" s="182">
        <v>332460</v>
      </c>
      <c r="E114" s="125" t="s">
        <v>1439</v>
      </c>
      <c r="F114" s="125" t="s">
        <v>1434</v>
      </c>
      <c r="G114" s="167" t="s">
        <v>319</v>
      </c>
      <c r="H114" s="167" t="s">
        <v>318</v>
      </c>
      <c r="I114" s="167" t="s">
        <v>1507</v>
      </c>
      <c r="J114" s="167" t="s">
        <v>927</v>
      </c>
      <c r="K114" s="167" t="s">
        <v>319</v>
      </c>
      <c r="L114" s="167">
        <v>1424201</v>
      </c>
      <c r="M114" s="167">
        <v>57.960833299999997</v>
      </c>
      <c r="N114" s="167">
        <v>-136.22749999999999</v>
      </c>
      <c r="O114" s="167" t="s">
        <v>13</v>
      </c>
      <c r="P114" s="167" t="s">
        <v>319</v>
      </c>
    </row>
    <row r="115" spans="1:16" x14ac:dyDescent="0.3">
      <c r="A115" t="s">
        <v>1174</v>
      </c>
      <c r="B115" t="s">
        <v>1745</v>
      </c>
      <c r="C115" s="125">
        <v>10451</v>
      </c>
      <c r="D115" s="125">
        <v>332130</v>
      </c>
      <c r="E115" s="125" t="s">
        <v>1439</v>
      </c>
      <c r="F115" s="125" t="s">
        <v>1434</v>
      </c>
      <c r="G115" t="s">
        <v>260</v>
      </c>
      <c r="H115" t="s">
        <v>259</v>
      </c>
      <c r="I115" t="s">
        <v>1746</v>
      </c>
      <c r="J115" t="s">
        <v>854</v>
      </c>
      <c r="K115" t="s">
        <v>260</v>
      </c>
      <c r="L115">
        <v>1413378</v>
      </c>
      <c r="M115">
        <v>66.898333300000004</v>
      </c>
      <c r="N115">
        <v>-162.59666669999999</v>
      </c>
      <c r="O115" t="s">
        <v>11</v>
      </c>
      <c r="P115" t="s">
        <v>260</v>
      </c>
    </row>
    <row r="116" spans="1:16" x14ac:dyDescent="0.3">
      <c r="A116" s="167" t="s">
        <v>1143</v>
      </c>
      <c r="B116" s="167" t="s">
        <v>1642</v>
      </c>
      <c r="C116" s="181">
        <v>3522</v>
      </c>
      <c r="D116" s="182"/>
      <c r="E116" s="125" t="s">
        <v>1434</v>
      </c>
      <c r="F116" s="125" t="s">
        <v>1400</v>
      </c>
      <c r="G116" s="183" t="s">
        <v>188</v>
      </c>
      <c r="H116" s="183" t="s">
        <v>188</v>
      </c>
      <c r="I116" s="167" t="s">
        <v>1607</v>
      </c>
      <c r="J116" s="167" t="s">
        <v>561</v>
      </c>
      <c r="K116" s="167" t="s">
        <v>156</v>
      </c>
      <c r="L116" s="167">
        <v>1398242</v>
      </c>
      <c r="M116" s="167">
        <v>61.2180556</v>
      </c>
      <c r="N116" s="167">
        <v>-149.9002778</v>
      </c>
      <c r="O116" s="167" t="s">
        <v>12</v>
      </c>
      <c r="P116" s="167" t="s">
        <v>503</v>
      </c>
    </row>
    <row r="117" spans="1:16" x14ac:dyDescent="0.3">
      <c r="A117" s="167" t="s">
        <v>1132</v>
      </c>
      <c r="B117" s="167" t="s">
        <v>1635</v>
      </c>
      <c r="C117" s="181">
        <v>878</v>
      </c>
      <c r="D117" s="182">
        <v>331780</v>
      </c>
      <c r="E117" s="125" t="s">
        <v>1439</v>
      </c>
      <c r="F117" s="125" t="s">
        <v>1434</v>
      </c>
      <c r="G117" s="183" t="s">
        <v>165</v>
      </c>
      <c r="H117" s="167" t="s">
        <v>164</v>
      </c>
      <c r="I117" s="167" t="s">
        <v>1636</v>
      </c>
      <c r="J117" s="167" t="s">
        <v>713</v>
      </c>
      <c r="K117" s="167" t="s">
        <v>165</v>
      </c>
      <c r="L117" s="167">
        <v>1699811</v>
      </c>
      <c r="M117" s="167">
        <v>60.866944400000001</v>
      </c>
      <c r="N117" s="167">
        <v>-162.27305559999999</v>
      </c>
      <c r="O117" s="167" t="s">
        <v>9</v>
      </c>
      <c r="P117" s="167" t="s">
        <v>165</v>
      </c>
    </row>
    <row r="118" spans="1:16" x14ac:dyDescent="0.3">
      <c r="A118" t="s">
        <v>1141</v>
      </c>
      <c r="B118" t="s">
        <v>1659</v>
      </c>
      <c r="C118" s="125">
        <v>3421</v>
      </c>
      <c r="D118" s="125">
        <v>331860</v>
      </c>
      <c r="E118" s="125" t="s">
        <v>1439</v>
      </c>
      <c r="F118" s="125" t="s">
        <v>1434</v>
      </c>
      <c r="G118" t="s">
        <v>181</v>
      </c>
      <c r="H118" t="s">
        <v>180</v>
      </c>
      <c r="I118" t="s">
        <v>1660</v>
      </c>
      <c r="J118" t="s">
        <v>735</v>
      </c>
      <c r="K118" t="s">
        <v>181</v>
      </c>
      <c r="L118">
        <v>1400269</v>
      </c>
      <c r="M118">
        <v>56.295277800000001</v>
      </c>
      <c r="N118">
        <v>-158.40222220000001</v>
      </c>
      <c r="O118" t="s">
        <v>6</v>
      </c>
      <c r="P118" t="s">
        <v>181</v>
      </c>
    </row>
    <row r="119" spans="1:16" x14ac:dyDescent="0.3">
      <c r="A119" s="167" t="s">
        <v>1158</v>
      </c>
      <c r="B119" s="167" t="s">
        <v>1677</v>
      </c>
      <c r="C119" s="182">
        <v>19558</v>
      </c>
      <c r="D119" s="182"/>
      <c r="E119" s="125" t="s">
        <v>1434</v>
      </c>
      <c r="F119" s="125" t="s">
        <v>1400</v>
      </c>
      <c r="G119" s="184" t="s">
        <v>228</v>
      </c>
      <c r="H119" s="184" t="s">
        <v>228</v>
      </c>
      <c r="I119" s="167" t="s">
        <v>1607</v>
      </c>
      <c r="J119" s="167" t="s">
        <v>561</v>
      </c>
      <c r="K119" s="167" t="s">
        <v>802</v>
      </c>
      <c r="L119" s="167">
        <v>1413141</v>
      </c>
      <c r="M119" s="167">
        <v>59.642499999999998</v>
      </c>
      <c r="N119" s="167">
        <v>-151.5483333</v>
      </c>
      <c r="O119" s="167" t="s">
        <v>12</v>
      </c>
      <c r="P119" s="167" t="s">
        <v>1159</v>
      </c>
    </row>
    <row r="120" spans="1:16" x14ac:dyDescent="0.3">
      <c r="A120" s="167" t="s">
        <v>1210</v>
      </c>
      <c r="B120" s="167" t="s">
        <v>1522</v>
      </c>
      <c r="C120" s="182" t="s">
        <v>1442</v>
      </c>
      <c r="D120" s="182">
        <v>332500</v>
      </c>
      <c r="E120" s="125" t="s">
        <v>1400</v>
      </c>
      <c r="F120" s="125" t="s">
        <v>1434</v>
      </c>
      <c r="G120" s="184" t="s">
        <v>328</v>
      </c>
      <c r="H120" s="184" t="s">
        <v>327</v>
      </c>
      <c r="I120" s="167" t="s">
        <v>1523</v>
      </c>
      <c r="J120" s="167" t="s">
        <v>934</v>
      </c>
      <c r="K120" s="167" t="s">
        <v>328</v>
      </c>
      <c r="L120" s="167">
        <v>1419072</v>
      </c>
      <c r="M120" s="167">
        <v>56.932561399999997</v>
      </c>
      <c r="N120" s="167">
        <v>-158.6249699</v>
      </c>
      <c r="O120" s="167" t="s">
        <v>6</v>
      </c>
      <c r="P120" s="167" t="s">
        <v>328</v>
      </c>
    </row>
    <row r="121" spans="1:16" x14ac:dyDescent="0.3">
      <c r="A121" t="s">
        <v>1154</v>
      </c>
      <c r="B121" t="s">
        <v>1650</v>
      </c>
      <c r="C121" s="125">
        <v>6111</v>
      </c>
      <c r="D121" s="125">
        <v>331830</v>
      </c>
      <c r="E121" s="125" t="s">
        <v>1439</v>
      </c>
      <c r="F121" s="125" t="s">
        <v>1434</v>
      </c>
      <c r="G121" s="24" t="s">
        <v>218</v>
      </c>
      <c r="H121" s="24" t="s">
        <v>1651</v>
      </c>
      <c r="I121" t="s">
        <v>1649</v>
      </c>
      <c r="J121" t="s">
        <v>786</v>
      </c>
      <c r="K121" t="s">
        <v>218</v>
      </c>
      <c r="L121">
        <v>1400106</v>
      </c>
      <c r="M121">
        <v>65.572500000000005</v>
      </c>
      <c r="N121">
        <v>-144.80305559999999</v>
      </c>
      <c r="O121" t="s">
        <v>14</v>
      </c>
      <c r="P121" t="s">
        <v>218</v>
      </c>
    </row>
    <row r="122" spans="1:16" x14ac:dyDescent="0.3">
      <c r="A122" t="s">
        <v>1179</v>
      </c>
      <c r="B122" t="s">
        <v>1450</v>
      </c>
      <c r="C122" s="125" t="s">
        <v>1442</v>
      </c>
      <c r="D122" s="125">
        <v>332180</v>
      </c>
      <c r="E122" s="125" t="s">
        <v>1400</v>
      </c>
      <c r="F122" s="125" t="s">
        <v>1434</v>
      </c>
      <c r="G122" s="24" t="s">
        <v>270</v>
      </c>
      <c r="H122" s="24" t="s">
        <v>269</v>
      </c>
      <c r="I122" t="s">
        <v>1451</v>
      </c>
      <c r="J122" t="s">
        <v>864</v>
      </c>
      <c r="K122" t="s">
        <v>270</v>
      </c>
      <c r="L122">
        <v>1405300</v>
      </c>
      <c r="M122">
        <v>59.114166699999998</v>
      </c>
      <c r="N122">
        <v>-156.85888890000001</v>
      </c>
      <c r="O122" t="s">
        <v>6</v>
      </c>
      <c r="P122" t="s">
        <v>270</v>
      </c>
    </row>
    <row r="123" spans="1:16" x14ac:dyDescent="0.3">
      <c r="A123" s="167" t="s">
        <v>1140</v>
      </c>
      <c r="B123" s="167" t="s">
        <v>1664</v>
      </c>
      <c r="C123" s="182" t="s">
        <v>1442</v>
      </c>
      <c r="D123" s="182">
        <v>331880</v>
      </c>
      <c r="E123" s="125" t="s">
        <v>1400</v>
      </c>
      <c r="F123" s="125" t="s">
        <v>1434</v>
      </c>
      <c r="G123" s="184" t="s">
        <v>185</v>
      </c>
      <c r="H123" s="184" t="s">
        <v>184</v>
      </c>
      <c r="I123" s="167" t="s">
        <v>1665</v>
      </c>
      <c r="J123" s="167" t="s">
        <v>733</v>
      </c>
      <c r="K123" s="167" t="s">
        <v>185</v>
      </c>
      <c r="L123" s="167">
        <v>1893911</v>
      </c>
      <c r="M123" s="167">
        <v>56.255555600000001</v>
      </c>
      <c r="N123" s="167">
        <v>-158.76249999999999</v>
      </c>
      <c r="O123" s="167" t="s">
        <v>6</v>
      </c>
      <c r="P123" s="167" t="s">
        <v>185</v>
      </c>
    </row>
    <row r="124" spans="1:16" x14ac:dyDescent="0.3">
      <c r="A124" t="s">
        <v>1408</v>
      </c>
      <c r="B124" t="s">
        <v>1615</v>
      </c>
      <c r="C124" s="125">
        <v>288</v>
      </c>
      <c r="D124" s="125"/>
      <c r="E124" s="125" t="s">
        <v>1439</v>
      </c>
      <c r="F124" s="125" t="s">
        <v>1400</v>
      </c>
      <c r="G124" s="24" t="s">
        <v>1269</v>
      </c>
      <c r="H124" s="24" t="s">
        <v>1269</v>
      </c>
      <c r="I124" t="s">
        <v>1607</v>
      </c>
      <c r="J124" t="s">
        <v>561</v>
      </c>
      <c r="O124" t="s">
        <v>12</v>
      </c>
    </row>
    <row r="125" spans="1:16" x14ac:dyDescent="0.3">
      <c r="A125" t="s">
        <v>1036</v>
      </c>
      <c r="B125" t="s">
        <v>1529</v>
      </c>
      <c r="C125" s="125">
        <v>24486</v>
      </c>
      <c r="D125" s="125">
        <v>331040</v>
      </c>
      <c r="E125" s="125" t="s">
        <v>1439</v>
      </c>
      <c r="F125" s="125" t="s">
        <v>1434</v>
      </c>
      <c r="G125" t="s">
        <v>67</v>
      </c>
      <c r="H125" t="s">
        <v>66</v>
      </c>
      <c r="I125" t="s">
        <v>1530</v>
      </c>
      <c r="J125" t="s">
        <v>545</v>
      </c>
      <c r="K125" t="s">
        <v>67</v>
      </c>
      <c r="L125">
        <v>1418123</v>
      </c>
      <c r="M125">
        <v>54.135555600000004</v>
      </c>
      <c r="N125">
        <v>-165.77305559999999</v>
      </c>
      <c r="O125" t="s">
        <v>4</v>
      </c>
      <c r="P125" t="s">
        <v>67</v>
      </c>
    </row>
    <row r="126" spans="1:16" x14ac:dyDescent="0.3">
      <c r="A126" s="167" t="s">
        <v>1145</v>
      </c>
      <c r="B126" s="167" t="s">
        <v>1671</v>
      </c>
      <c r="C126" s="182" t="s">
        <v>1442</v>
      </c>
      <c r="D126" s="182">
        <v>331910</v>
      </c>
      <c r="E126" s="125" t="s">
        <v>1400</v>
      </c>
      <c r="F126" s="125" t="s">
        <v>1434</v>
      </c>
      <c r="G126" s="184" t="s">
        <v>195</v>
      </c>
      <c r="H126" s="184" t="s">
        <v>194</v>
      </c>
      <c r="I126" s="167" t="s">
        <v>1672</v>
      </c>
      <c r="J126" s="167" t="s">
        <v>747</v>
      </c>
      <c r="K126" s="167" t="s">
        <v>195</v>
      </c>
      <c r="L126" s="167">
        <v>1400426</v>
      </c>
      <c r="M126" s="167">
        <v>58.844166700000002</v>
      </c>
      <c r="N126" s="167">
        <v>-158.55083329999999</v>
      </c>
      <c r="O126" s="167" t="s">
        <v>6</v>
      </c>
      <c r="P126" s="167" t="s">
        <v>195</v>
      </c>
    </row>
    <row r="127" spans="1:16" x14ac:dyDescent="0.3">
      <c r="A127" s="167" t="s">
        <v>1217</v>
      </c>
      <c r="B127" s="167" t="s">
        <v>1594</v>
      </c>
      <c r="C127" s="182">
        <v>17271</v>
      </c>
      <c r="D127" s="182"/>
      <c r="E127" s="125" t="s">
        <v>1439</v>
      </c>
      <c r="F127" s="125" t="s">
        <v>1434</v>
      </c>
      <c r="G127" s="184" t="s">
        <v>341</v>
      </c>
      <c r="H127" s="184" t="s">
        <v>341</v>
      </c>
      <c r="I127" s="167" t="s">
        <v>1595</v>
      </c>
      <c r="J127" s="167" t="s">
        <v>947</v>
      </c>
      <c r="K127" s="167" t="s">
        <v>342</v>
      </c>
      <c r="L127" s="167">
        <v>1414736</v>
      </c>
      <c r="M127" s="167">
        <v>57.0530556</v>
      </c>
      <c r="N127" s="167">
        <v>-135.33000000000001</v>
      </c>
      <c r="O127" s="167" t="s">
        <v>13</v>
      </c>
      <c r="P127" s="167" t="s">
        <v>342</v>
      </c>
    </row>
    <row r="128" spans="1:16" x14ac:dyDescent="0.3">
      <c r="A128" s="167" t="s">
        <v>1209</v>
      </c>
      <c r="B128" s="167" t="s">
        <v>1510</v>
      </c>
      <c r="C128" s="182" t="s">
        <v>1442</v>
      </c>
      <c r="D128" s="182">
        <v>332480</v>
      </c>
      <c r="E128" s="125" t="s">
        <v>1400</v>
      </c>
      <c r="F128" s="125" t="s">
        <v>1434</v>
      </c>
      <c r="G128" s="184" t="s">
        <v>324</v>
      </c>
      <c r="H128" s="184" t="s">
        <v>323</v>
      </c>
      <c r="I128" s="167" t="s">
        <v>1511</v>
      </c>
      <c r="J128" s="167" t="s">
        <v>932</v>
      </c>
      <c r="K128" s="167" t="s">
        <v>324</v>
      </c>
      <c r="L128" s="167">
        <v>1407992</v>
      </c>
      <c r="M128" s="167">
        <v>57.564166700000001</v>
      </c>
      <c r="N128" s="167">
        <v>-157.5791667</v>
      </c>
      <c r="O128" s="167" t="s">
        <v>6</v>
      </c>
      <c r="P128" s="167" t="s">
        <v>324</v>
      </c>
    </row>
    <row r="129" spans="1:16" x14ac:dyDescent="0.3">
      <c r="A129" t="s">
        <v>1148</v>
      </c>
      <c r="B129" t="s">
        <v>1683</v>
      </c>
      <c r="C129" s="125" t="s">
        <v>1442</v>
      </c>
      <c r="D129" s="125">
        <v>331930</v>
      </c>
      <c r="E129" s="125" t="s">
        <v>1400</v>
      </c>
      <c r="F129" s="125" t="s">
        <v>1434</v>
      </c>
      <c r="G129" t="s">
        <v>398</v>
      </c>
      <c r="H129" t="s">
        <v>397</v>
      </c>
      <c r="I129" t="s">
        <v>1684</v>
      </c>
      <c r="J129" t="s">
        <v>762</v>
      </c>
      <c r="K129" t="s">
        <v>398</v>
      </c>
      <c r="L129">
        <v>1401213</v>
      </c>
      <c r="M129">
        <v>65.753765200000004</v>
      </c>
      <c r="N129">
        <v>-168.92314999999999</v>
      </c>
      <c r="O129" t="s">
        <v>5</v>
      </c>
      <c r="P129" t="s">
        <v>398</v>
      </c>
    </row>
    <row r="130" spans="1:16" x14ac:dyDescent="0.3">
      <c r="A130" t="s">
        <v>1193</v>
      </c>
      <c r="B130" t="s">
        <v>1478</v>
      </c>
      <c r="C130" s="125">
        <v>13477</v>
      </c>
      <c r="D130" s="125">
        <v>332320</v>
      </c>
      <c r="E130" s="125" t="s">
        <v>1439</v>
      </c>
      <c r="F130" s="125" t="s">
        <v>1434</v>
      </c>
      <c r="G130" t="s">
        <v>295</v>
      </c>
      <c r="H130" t="s">
        <v>294</v>
      </c>
      <c r="I130" t="s">
        <v>1479</v>
      </c>
      <c r="J130" t="s">
        <v>896</v>
      </c>
      <c r="K130" t="s">
        <v>295</v>
      </c>
      <c r="L130">
        <v>1418948</v>
      </c>
      <c r="M130">
        <v>56.000615199999999</v>
      </c>
      <c r="N130">
        <v>-161.206974</v>
      </c>
      <c r="O130" t="s">
        <v>4</v>
      </c>
      <c r="P130" t="s">
        <v>295</v>
      </c>
    </row>
    <row r="131" spans="1:16" x14ac:dyDescent="0.3">
      <c r="A131" t="s">
        <v>1144</v>
      </c>
      <c r="B131" t="s">
        <v>1669</v>
      </c>
      <c r="C131" s="125" t="s">
        <v>1442</v>
      </c>
      <c r="D131" s="125">
        <v>331900</v>
      </c>
      <c r="E131" s="125" t="s">
        <v>1400</v>
      </c>
      <c r="F131" s="125" t="s">
        <v>1434</v>
      </c>
      <c r="G131" t="s">
        <v>193</v>
      </c>
      <c r="H131" t="s">
        <v>192</v>
      </c>
      <c r="I131" t="s">
        <v>1670</v>
      </c>
      <c r="J131" t="s">
        <v>743</v>
      </c>
      <c r="K131" t="s">
        <v>193</v>
      </c>
      <c r="L131">
        <v>1400404</v>
      </c>
      <c r="M131">
        <v>65.825555600000001</v>
      </c>
      <c r="N131">
        <v>-144.06055559999999</v>
      </c>
      <c r="O131" t="s">
        <v>14</v>
      </c>
      <c r="P131" t="s">
        <v>193</v>
      </c>
    </row>
    <row r="132" spans="1:16" x14ac:dyDescent="0.3">
      <c r="A132" t="s">
        <v>1133</v>
      </c>
      <c r="B132" t="s">
        <v>1596</v>
      </c>
      <c r="C132" s="125">
        <v>1276</v>
      </c>
      <c r="D132" s="125"/>
      <c r="E132" s="125" t="s">
        <v>1439</v>
      </c>
      <c r="F132" s="125" t="s">
        <v>1434</v>
      </c>
      <c r="G132" t="s">
        <v>168</v>
      </c>
      <c r="H132" t="s">
        <v>168</v>
      </c>
      <c r="I132" t="s">
        <v>1597</v>
      </c>
      <c r="J132" t="s">
        <v>718</v>
      </c>
      <c r="K132" t="s">
        <v>717</v>
      </c>
      <c r="L132">
        <v>1398635</v>
      </c>
      <c r="M132">
        <v>71.290555600000005</v>
      </c>
      <c r="N132">
        <v>-156.7886111</v>
      </c>
      <c r="O132" t="s">
        <v>10</v>
      </c>
      <c r="P132" t="s">
        <v>717</v>
      </c>
    </row>
    <row r="133" spans="1:16" x14ac:dyDescent="0.3">
      <c r="A133" t="s">
        <v>1414</v>
      </c>
      <c r="B133" t="s">
        <v>1625</v>
      </c>
      <c r="C133" s="125">
        <v>19511</v>
      </c>
      <c r="D133" s="125"/>
      <c r="E133" s="125" t="s">
        <v>1439</v>
      </c>
      <c r="F133" s="125" t="s">
        <v>1400</v>
      </c>
      <c r="G133" t="s">
        <v>1003</v>
      </c>
      <c r="H133" t="s">
        <v>1003</v>
      </c>
      <c r="I133" t="s">
        <v>1607</v>
      </c>
      <c r="J133" t="s">
        <v>561</v>
      </c>
      <c r="O133" t="s">
        <v>12</v>
      </c>
      <c r="P133" t="s">
        <v>1003</v>
      </c>
    </row>
    <row r="134" spans="1:16" x14ac:dyDescent="0.3">
      <c r="A134" t="s">
        <v>1131</v>
      </c>
      <c r="B134" t="s">
        <v>1631</v>
      </c>
      <c r="C134" s="125">
        <v>56256</v>
      </c>
      <c r="D134" s="125">
        <v>331750</v>
      </c>
      <c r="E134" s="125" t="s">
        <v>1439</v>
      </c>
      <c r="F134" s="125" t="s">
        <v>1434</v>
      </c>
      <c r="G134" t="s">
        <v>163</v>
      </c>
      <c r="H134" t="s">
        <v>162</v>
      </c>
      <c r="I134" t="s">
        <v>1632</v>
      </c>
      <c r="J134" t="s">
        <v>711</v>
      </c>
      <c r="K134" t="s">
        <v>163</v>
      </c>
      <c r="L134">
        <v>1418170</v>
      </c>
      <c r="M134">
        <v>52.196111100000003</v>
      </c>
      <c r="N134">
        <v>-174.2005556</v>
      </c>
      <c r="O134" t="s">
        <v>4</v>
      </c>
      <c r="P134" t="s">
        <v>163</v>
      </c>
    </row>
    <row r="135" spans="1:16" x14ac:dyDescent="0.3">
      <c r="A135" t="s">
        <v>1233</v>
      </c>
      <c r="B135" t="s">
        <v>1580</v>
      </c>
      <c r="C135" s="125">
        <v>19454</v>
      </c>
      <c r="D135" s="125">
        <v>332860</v>
      </c>
      <c r="E135" s="125" t="s">
        <v>1439</v>
      </c>
      <c r="F135" s="125" t="s">
        <v>1434</v>
      </c>
      <c r="G135" t="s">
        <v>407</v>
      </c>
      <c r="H135" t="s">
        <v>374</v>
      </c>
      <c r="I135" t="s">
        <v>1581</v>
      </c>
      <c r="J135" t="s">
        <v>995</v>
      </c>
      <c r="K135" t="s">
        <v>407</v>
      </c>
      <c r="L135">
        <v>1419424</v>
      </c>
      <c r="M135">
        <v>53.873611099999998</v>
      </c>
      <c r="N135">
        <v>-166.53666670000001</v>
      </c>
      <c r="O135" t="s">
        <v>4</v>
      </c>
      <c r="P135" t="s">
        <v>407</v>
      </c>
    </row>
    <row r="136" spans="1:16" x14ac:dyDescent="0.3">
      <c r="A136" t="s">
        <v>1091</v>
      </c>
      <c r="B136" t="s">
        <v>1736</v>
      </c>
      <c r="C136" s="125" t="s">
        <v>1442</v>
      </c>
      <c r="D136" s="125">
        <v>332090</v>
      </c>
      <c r="E136" s="125" t="s">
        <v>1400</v>
      </c>
      <c r="F136" s="125" t="s">
        <v>1434</v>
      </c>
      <c r="G136" t="s">
        <v>255</v>
      </c>
      <c r="H136" t="s">
        <v>254</v>
      </c>
      <c r="I136" t="s">
        <v>1548</v>
      </c>
      <c r="J136" t="s">
        <v>656</v>
      </c>
      <c r="K136" t="s">
        <v>255</v>
      </c>
      <c r="L136">
        <v>1413362</v>
      </c>
      <c r="M136">
        <v>66.907222200000007</v>
      </c>
      <c r="N136">
        <v>-156.8811111</v>
      </c>
      <c r="O136" t="s">
        <v>11</v>
      </c>
      <c r="P136" t="s">
        <v>255</v>
      </c>
    </row>
    <row r="137" spans="1:16" x14ac:dyDescent="0.3">
      <c r="A137" t="s">
        <v>1177</v>
      </c>
      <c r="B137" t="s">
        <v>1446</v>
      </c>
      <c r="C137" s="125">
        <v>10491</v>
      </c>
      <c r="D137" s="125">
        <v>332160</v>
      </c>
      <c r="E137" s="125" t="s">
        <v>1439</v>
      </c>
      <c r="F137" s="125" t="s">
        <v>1434</v>
      </c>
      <c r="G137" t="s">
        <v>266</v>
      </c>
      <c r="H137" t="s">
        <v>265</v>
      </c>
      <c r="I137" t="s">
        <v>1447</v>
      </c>
      <c r="J137" t="s">
        <v>860</v>
      </c>
      <c r="K137" t="s">
        <v>266</v>
      </c>
      <c r="L137">
        <v>1405122</v>
      </c>
      <c r="M137">
        <v>59.864444399999996</v>
      </c>
      <c r="N137">
        <v>-163.13416670000001</v>
      </c>
      <c r="O137" t="s">
        <v>9</v>
      </c>
      <c r="P137" t="s">
        <v>266</v>
      </c>
    </row>
    <row r="138" spans="1:16" x14ac:dyDescent="0.3">
      <c r="A138" s="167" t="s">
        <v>1234</v>
      </c>
      <c r="B138" s="167" t="s">
        <v>1481</v>
      </c>
      <c r="C138" s="182" t="s">
        <v>1442</v>
      </c>
      <c r="D138" s="182">
        <v>332870</v>
      </c>
      <c r="E138" s="125" t="s">
        <v>1400</v>
      </c>
      <c r="F138" s="125" t="s">
        <v>1434</v>
      </c>
      <c r="G138" s="167" t="s">
        <v>409</v>
      </c>
      <c r="H138" s="167" t="s">
        <v>408</v>
      </c>
      <c r="I138" s="167" t="s">
        <v>1482</v>
      </c>
      <c r="J138" s="167" t="s">
        <v>998</v>
      </c>
      <c r="K138" s="167" t="s">
        <v>409</v>
      </c>
      <c r="L138" s="167">
        <v>1406985</v>
      </c>
      <c r="M138" s="167">
        <v>60.942777800000002</v>
      </c>
      <c r="N138" s="167">
        <v>-164.62944440000001</v>
      </c>
      <c r="O138" s="167" t="s">
        <v>9</v>
      </c>
      <c r="P138" t="s">
        <v>409</v>
      </c>
    </row>
    <row r="139" spans="1:16" x14ac:dyDescent="0.3">
      <c r="A139" t="s">
        <v>1162</v>
      </c>
      <c r="B139" t="s">
        <v>1719</v>
      </c>
      <c r="C139" s="125">
        <v>9188</v>
      </c>
      <c r="D139" s="125">
        <v>332050</v>
      </c>
      <c r="E139" s="125" t="s">
        <v>1439</v>
      </c>
      <c r="F139" s="125" t="s">
        <v>1434</v>
      </c>
      <c r="G139" t="s">
        <v>814</v>
      </c>
      <c r="H139" t="s">
        <v>237</v>
      </c>
      <c r="I139" t="s">
        <v>1720</v>
      </c>
      <c r="J139" t="s">
        <v>813</v>
      </c>
      <c r="K139" t="s">
        <v>513</v>
      </c>
      <c r="L139">
        <v>1403763</v>
      </c>
      <c r="M139">
        <v>59.7567965</v>
      </c>
      <c r="N139">
        <v>-154.91108370000001</v>
      </c>
      <c r="O139" t="s">
        <v>6</v>
      </c>
      <c r="P139" t="s">
        <v>814</v>
      </c>
    </row>
    <row r="140" spans="1:16" x14ac:dyDescent="0.3">
      <c r="A140" t="s">
        <v>1178</v>
      </c>
      <c r="B140" t="s">
        <v>1448</v>
      </c>
      <c r="C140" s="125">
        <v>10716</v>
      </c>
      <c r="D140" s="125">
        <v>332170</v>
      </c>
      <c r="E140" s="125" t="s">
        <v>1439</v>
      </c>
      <c r="F140" s="125" t="s">
        <v>1434</v>
      </c>
      <c r="G140" t="s">
        <v>268</v>
      </c>
      <c r="H140" t="s">
        <v>267</v>
      </c>
      <c r="I140" t="s">
        <v>1449</v>
      </c>
      <c r="J140" t="s">
        <v>862</v>
      </c>
      <c r="K140" t="s">
        <v>268</v>
      </c>
      <c r="L140">
        <v>1405216</v>
      </c>
      <c r="M140">
        <v>57.54</v>
      </c>
      <c r="N140">
        <v>-153.97861109999999</v>
      </c>
      <c r="O140" t="s">
        <v>8</v>
      </c>
      <c r="P140" t="s">
        <v>268</v>
      </c>
    </row>
    <row r="141" spans="1:16" x14ac:dyDescent="0.3">
      <c r="A141" t="s">
        <v>1211</v>
      </c>
      <c r="B141" t="s">
        <v>1741</v>
      </c>
      <c r="C141" s="125" t="s">
        <v>1442</v>
      </c>
      <c r="D141" s="125">
        <v>332510</v>
      </c>
      <c r="E141" s="125" t="s">
        <v>1400</v>
      </c>
      <c r="F141" s="125" t="s">
        <v>1434</v>
      </c>
      <c r="G141" t="s">
        <v>330</v>
      </c>
      <c r="H141" t="s">
        <v>329</v>
      </c>
      <c r="I141" t="s">
        <v>1742</v>
      </c>
      <c r="J141" t="s">
        <v>936</v>
      </c>
      <c r="K141" t="s">
        <v>330</v>
      </c>
      <c r="L141">
        <v>1404934</v>
      </c>
      <c r="M141">
        <v>59.953273099999997</v>
      </c>
      <c r="N141">
        <v>-162.8951327</v>
      </c>
      <c r="O141" t="s">
        <v>9</v>
      </c>
      <c r="P141" t="s">
        <v>330</v>
      </c>
    </row>
    <row r="142" spans="1:16" x14ac:dyDescent="0.3">
      <c r="A142" t="s">
        <v>1129</v>
      </c>
      <c r="B142" t="s">
        <v>1623</v>
      </c>
      <c r="C142" s="125">
        <v>4959</v>
      </c>
      <c r="D142" s="125">
        <v>331760</v>
      </c>
      <c r="E142" s="125" t="s">
        <v>1439</v>
      </c>
      <c r="F142" s="125" t="s">
        <v>1434</v>
      </c>
      <c r="G142" t="s">
        <v>159</v>
      </c>
      <c r="H142" t="s">
        <v>158</v>
      </c>
      <c r="I142" t="s">
        <v>1624</v>
      </c>
      <c r="J142" t="s">
        <v>707</v>
      </c>
      <c r="K142" t="s">
        <v>159</v>
      </c>
      <c r="L142">
        <v>1398286</v>
      </c>
      <c r="M142">
        <v>61.578333299999997</v>
      </c>
      <c r="N142">
        <v>-159.52222219999999</v>
      </c>
      <c r="O142" t="s">
        <v>9</v>
      </c>
      <c r="P142" t="s">
        <v>159</v>
      </c>
    </row>
    <row r="143" spans="1:16" x14ac:dyDescent="0.3">
      <c r="A143" t="s">
        <v>1186</v>
      </c>
      <c r="B143" t="s">
        <v>1527</v>
      </c>
      <c r="C143" s="177">
        <v>12485</v>
      </c>
      <c r="D143" s="125">
        <v>332250</v>
      </c>
      <c r="E143" s="125" t="s">
        <v>1439</v>
      </c>
      <c r="F143" s="125" t="s">
        <v>1434</v>
      </c>
      <c r="G143" t="s">
        <v>283</v>
      </c>
      <c r="H143" t="s">
        <v>280</v>
      </c>
      <c r="I143" t="s">
        <v>1528</v>
      </c>
      <c r="J143" t="s">
        <v>883</v>
      </c>
      <c r="K143" t="s">
        <v>283</v>
      </c>
      <c r="L143">
        <v>1408580</v>
      </c>
      <c r="M143">
        <v>61.761111100000001</v>
      </c>
      <c r="N143">
        <v>-157.3125</v>
      </c>
      <c r="O143" t="s">
        <v>9</v>
      </c>
      <c r="P143" t="s">
        <v>283</v>
      </c>
    </row>
    <row r="144" spans="1:16" s="167" customFormat="1" x14ac:dyDescent="0.3">
      <c r="A144" t="s">
        <v>1187</v>
      </c>
      <c r="B144" t="s">
        <v>1527</v>
      </c>
      <c r="C144" s="125">
        <v>12485</v>
      </c>
      <c r="D144" s="125">
        <v>332260</v>
      </c>
      <c r="E144" s="125" t="s">
        <v>1439</v>
      </c>
      <c r="F144" s="125" t="s">
        <v>1434</v>
      </c>
      <c r="G144" t="s">
        <v>284</v>
      </c>
      <c r="H144" t="s">
        <v>280</v>
      </c>
      <c r="I144" t="s">
        <v>1551</v>
      </c>
      <c r="J144" t="s">
        <v>885</v>
      </c>
      <c r="K144" t="s">
        <v>284</v>
      </c>
      <c r="L144">
        <v>1409747</v>
      </c>
      <c r="M144">
        <v>61.702500000000001</v>
      </c>
      <c r="N144">
        <v>-157.1697222</v>
      </c>
      <c r="O144" t="s">
        <v>9</v>
      </c>
      <c r="P144" t="s">
        <v>284</v>
      </c>
    </row>
    <row r="145" spans="1:16" s="167" customFormat="1" x14ac:dyDescent="0.3">
      <c r="A145" t="s">
        <v>1188</v>
      </c>
      <c r="B145" t="s">
        <v>1527</v>
      </c>
      <c r="C145" s="125">
        <v>12485</v>
      </c>
      <c r="D145" s="125">
        <v>332270</v>
      </c>
      <c r="E145" s="125" t="s">
        <v>1439</v>
      </c>
      <c r="F145" s="125" t="s">
        <v>1434</v>
      </c>
      <c r="G145" t="s">
        <v>285</v>
      </c>
      <c r="H145" t="s">
        <v>280</v>
      </c>
      <c r="I145" t="s">
        <v>1554</v>
      </c>
      <c r="J145" t="s">
        <v>887</v>
      </c>
      <c r="K145" t="s">
        <v>285</v>
      </c>
      <c r="L145">
        <v>1410241</v>
      </c>
      <c r="M145">
        <v>61.783055599999997</v>
      </c>
      <c r="N145">
        <v>-156.58805559999999</v>
      </c>
      <c r="O145" t="s">
        <v>9</v>
      </c>
      <c r="P145" t="s">
        <v>285</v>
      </c>
    </row>
    <row r="146" spans="1:16" s="167" customFormat="1" x14ac:dyDescent="0.3">
      <c r="A146" t="s">
        <v>1184</v>
      </c>
      <c r="B146" t="s">
        <v>1527</v>
      </c>
      <c r="C146" s="125">
        <v>12485</v>
      </c>
      <c r="D146" s="125">
        <v>332230</v>
      </c>
      <c r="E146" s="125" t="s">
        <v>1439</v>
      </c>
      <c r="F146" s="125" t="s">
        <v>1434</v>
      </c>
      <c r="G146" t="s">
        <v>281</v>
      </c>
      <c r="H146" t="s">
        <v>280</v>
      </c>
      <c r="I146" t="s">
        <v>1668</v>
      </c>
      <c r="J146" t="s">
        <v>879</v>
      </c>
      <c r="K146" t="s">
        <v>281</v>
      </c>
      <c r="L146">
        <v>1400376</v>
      </c>
      <c r="M146">
        <v>61.5719444</v>
      </c>
      <c r="N146">
        <v>-159.245</v>
      </c>
      <c r="O146" t="s">
        <v>9</v>
      </c>
      <c r="P146" t="s">
        <v>281</v>
      </c>
    </row>
    <row r="147" spans="1:16" s="167" customFormat="1" x14ac:dyDescent="0.3">
      <c r="A147" t="s">
        <v>1185</v>
      </c>
      <c r="B147" t="s">
        <v>1527</v>
      </c>
      <c r="C147" s="125">
        <v>12485</v>
      </c>
      <c r="D147" s="125">
        <v>332240</v>
      </c>
      <c r="E147" s="125" t="s">
        <v>1439</v>
      </c>
      <c r="F147" s="125" t="s">
        <v>1434</v>
      </c>
      <c r="G147" t="s">
        <v>282</v>
      </c>
      <c r="H147" t="s">
        <v>280</v>
      </c>
      <c r="I147" t="s">
        <v>1678</v>
      </c>
      <c r="J147" t="s">
        <v>881</v>
      </c>
      <c r="K147" t="s">
        <v>282</v>
      </c>
      <c r="L147">
        <v>1400824</v>
      </c>
      <c r="M147">
        <v>61.87</v>
      </c>
      <c r="N147">
        <v>-158.1108333</v>
      </c>
      <c r="O147" t="s">
        <v>9</v>
      </c>
      <c r="P147" t="s">
        <v>282</v>
      </c>
    </row>
    <row r="148" spans="1:16" s="167" customFormat="1" x14ac:dyDescent="0.3">
      <c r="A148" t="s">
        <v>1226</v>
      </c>
      <c r="B148" t="s">
        <v>1436</v>
      </c>
      <c r="C148" s="125">
        <v>19277</v>
      </c>
      <c r="D148" s="125"/>
      <c r="E148" s="125" t="s">
        <v>1434</v>
      </c>
      <c r="F148" s="125" t="s">
        <v>1400</v>
      </c>
      <c r="G148" t="s">
        <v>970</v>
      </c>
      <c r="H148" t="s">
        <v>970</v>
      </c>
      <c r="I148" t="s">
        <v>1437</v>
      </c>
      <c r="J148" t="s">
        <v>973</v>
      </c>
      <c r="K148" t="s">
        <v>972</v>
      </c>
      <c r="L148">
        <v>1866941</v>
      </c>
      <c r="M148">
        <v>70.205555599999997</v>
      </c>
      <c r="N148">
        <v>-148.51166670000001</v>
      </c>
      <c r="O148" t="s">
        <v>10</v>
      </c>
      <c r="P148" t="s">
        <v>972</v>
      </c>
    </row>
    <row r="149" spans="1:16" s="167" customFormat="1" x14ac:dyDescent="0.3">
      <c r="A149" t="s">
        <v>1071</v>
      </c>
      <c r="B149" t="s">
        <v>1640</v>
      </c>
      <c r="C149" s="125">
        <v>1651</v>
      </c>
      <c r="D149" s="125">
        <v>331800</v>
      </c>
      <c r="E149" s="125" t="s">
        <v>1439</v>
      </c>
      <c r="F149" s="125" t="s">
        <v>1434</v>
      </c>
      <c r="G149" t="s">
        <v>1072</v>
      </c>
      <c r="H149" t="s">
        <v>1254</v>
      </c>
      <c r="I149" t="s">
        <v>1472</v>
      </c>
      <c r="J149" t="s">
        <v>607</v>
      </c>
      <c r="K149" t="s">
        <v>172</v>
      </c>
      <c r="L149">
        <v>1398908</v>
      </c>
      <c r="M149">
        <v>60.792222199999998</v>
      </c>
      <c r="N149">
        <v>-161.75583330000001</v>
      </c>
      <c r="O149" t="s">
        <v>9</v>
      </c>
      <c r="P149" t="s">
        <v>1072</v>
      </c>
    </row>
    <row r="150" spans="1:16" s="167" customFormat="1" x14ac:dyDescent="0.3">
      <c r="A150" s="167" t="s">
        <v>1142</v>
      </c>
      <c r="B150" s="167" t="s">
        <v>1666</v>
      </c>
      <c r="C150" s="182">
        <v>3465</v>
      </c>
      <c r="D150" s="182">
        <v>331890</v>
      </c>
      <c r="E150" s="125" t="s">
        <v>1439</v>
      </c>
      <c r="F150" s="125" t="s">
        <v>1434</v>
      </c>
      <c r="G150" s="167" t="s">
        <v>187</v>
      </c>
      <c r="H150" s="167" t="s">
        <v>186</v>
      </c>
      <c r="I150" s="167" t="s">
        <v>1667</v>
      </c>
      <c r="J150" s="167" t="s">
        <v>737</v>
      </c>
      <c r="K150" s="167" t="s">
        <v>187</v>
      </c>
      <c r="L150" s="167">
        <v>1400337</v>
      </c>
      <c r="M150" s="167">
        <v>61.515833299999997</v>
      </c>
      <c r="N150" s="167">
        <v>-144.43694439999999</v>
      </c>
      <c r="O150" s="167" t="s">
        <v>7</v>
      </c>
      <c r="P150" t="s">
        <v>187</v>
      </c>
    </row>
    <row r="151" spans="1:16" s="167" customFormat="1" x14ac:dyDescent="0.3">
      <c r="A151" t="s">
        <v>1407</v>
      </c>
      <c r="B151" t="s">
        <v>1614</v>
      </c>
      <c r="C151" s="125">
        <v>56503</v>
      </c>
      <c r="D151" s="125">
        <v>332200</v>
      </c>
      <c r="E151" s="125" t="s">
        <v>1439</v>
      </c>
      <c r="F151" s="125" t="s">
        <v>1434</v>
      </c>
      <c r="G151" t="s">
        <v>361</v>
      </c>
      <c r="H151" t="s">
        <v>360</v>
      </c>
      <c r="I151" t="s">
        <v>1456</v>
      </c>
      <c r="J151" t="s">
        <v>968</v>
      </c>
      <c r="K151" t="s">
        <v>361</v>
      </c>
      <c r="L151">
        <v>1405922</v>
      </c>
      <c r="M151">
        <v>65.001111100000003</v>
      </c>
      <c r="N151">
        <v>-150.63388889999999</v>
      </c>
      <c r="O151" t="s">
        <v>14</v>
      </c>
      <c r="P151" t="s">
        <v>361</v>
      </c>
    </row>
    <row r="152" spans="1:16" s="167" customFormat="1" x14ac:dyDescent="0.3">
      <c r="A152" t="s">
        <v>1147</v>
      </c>
      <c r="B152" t="s">
        <v>1675</v>
      </c>
      <c r="C152" s="125">
        <v>40215</v>
      </c>
      <c r="D152" s="125">
        <v>331920</v>
      </c>
      <c r="E152" s="125" t="s">
        <v>1439</v>
      </c>
      <c r="F152" s="125" t="s">
        <v>1434</v>
      </c>
      <c r="G152" t="s">
        <v>758</v>
      </c>
      <c r="H152" t="s">
        <v>201</v>
      </c>
      <c r="I152" t="s">
        <v>1676</v>
      </c>
      <c r="J152" t="s">
        <v>757</v>
      </c>
      <c r="K152" t="s">
        <v>506</v>
      </c>
      <c r="L152">
        <v>1421215</v>
      </c>
      <c r="M152">
        <v>60.542777800000003</v>
      </c>
      <c r="N152">
        <v>-145.75749999999999</v>
      </c>
      <c r="O152" t="s">
        <v>7</v>
      </c>
      <c r="P152" t="s">
        <v>758</v>
      </c>
    </row>
    <row r="153" spans="1:16" s="167" customFormat="1" x14ac:dyDescent="0.3">
      <c r="A153" t="s">
        <v>1153</v>
      </c>
      <c r="B153" t="s">
        <v>1698</v>
      </c>
      <c r="C153" s="125">
        <v>6915</v>
      </c>
      <c r="D153" s="125">
        <v>331990</v>
      </c>
      <c r="E153" s="125" t="s">
        <v>1439</v>
      </c>
      <c r="F153" s="125" t="s">
        <v>1434</v>
      </c>
      <c r="G153" t="s">
        <v>214</v>
      </c>
      <c r="H153" t="s">
        <v>213</v>
      </c>
      <c r="I153" t="s">
        <v>1699</v>
      </c>
      <c r="J153" t="s">
        <v>784</v>
      </c>
      <c r="K153" t="s">
        <v>214</v>
      </c>
      <c r="L153">
        <v>1402457</v>
      </c>
      <c r="M153">
        <v>64.733333299999998</v>
      </c>
      <c r="N153">
        <v>-156.92750000000001</v>
      </c>
      <c r="O153" t="s">
        <v>14</v>
      </c>
      <c r="P153" t="s">
        <v>214</v>
      </c>
    </row>
    <row r="154" spans="1:16" s="167" customFormat="1" x14ac:dyDescent="0.3">
      <c r="A154" t="s">
        <v>1204</v>
      </c>
      <c r="B154" t="s">
        <v>1498</v>
      </c>
      <c r="C154" s="125" t="s">
        <v>1442</v>
      </c>
      <c r="D154" s="125">
        <v>332420</v>
      </c>
      <c r="E154" s="125" t="s">
        <v>1400</v>
      </c>
      <c r="F154" s="125" t="s">
        <v>1434</v>
      </c>
      <c r="G154" t="s">
        <v>311</v>
      </c>
      <c r="H154" t="s">
        <v>310</v>
      </c>
      <c r="I154" t="s">
        <v>1499</v>
      </c>
      <c r="J154" t="s">
        <v>918</v>
      </c>
      <c r="K154" t="s">
        <v>311</v>
      </c>
      <c r="L154">
        <v>1409405</v>
      </c>
      <c r="M154">
        <v>62.533611100000002</v>
      </c>
      <c r="N154">
        <v>-164.84111110000001</v>
      </c>
      <c r="O154" t="s">
        <v>9</v>
      </c>
      <c r="P154" t="s">
        <v>311</v>
      </c>
    </row>
    <row r="155" spans="1:16" s="167" customFormat="1" x14ac:dyDescent="0.3">
      <c r="A155" t="s">
        <v>1207</v>
      </c>
      <c r="B155" t="s">
        <v>1504</v>
      </c>
      <c r="C155" s="125">
        <v>14633</v>
      </c>
      <c r="D155" s="125">
        <v>332450</v>
      </c>
      <c r="E155" s="125" t="s">
        <v>1439</v>
      </c>
      <c r="F155" s="125" t="s">
        <v>1434</v>
      </c>
      <c r="G155" t="s">
        <v>317</v>
      </c>
      <c r="H155" t="s">
        <v>316</v>
      </c>
      <c r="I155" t="s">
        <v>1505</v>
      </c>
      <c r="J155" t="s">
        <v>925</v>
      </c>
      <c r="K155" t="s">
        <v>317</v>
      </c>
      <c r="L155">
        <v>1407862</v>
      </c>
      <c r="M155">
        <v>59.787222200000002</v>
      </c>
      <c r="N155">
        <v>-154.10611109999999</v>
      </c>
      <c r="O155" t="s">
        <v>6</v>
      </c>
      <c r="P155" t="s">
        <v>317</v>
      </c>
    </row>
    <row r="156" spans="1:16" x14ac:dyDescent="0.3">
      <c r="A156" t="s">
        <v>1135</v>
      </c>
      <c r="B156" t="s">
        <v>1643</v>
      </c>
      <c r="C156" s="125">
        <v>1747</v>
      </c>
      <c r="D156" s="125">
        <v>331810</v>
      </c>
      <c r="E156" s="125" t="s">
        <v>1439</v>
      </c>
      <c r="F156" s="125" t="s">
        <v>1434</v>
      </c>
      <c r="G156" t="s">
        <v>173</v>
      </c>
      <c r="H156" t="s">
        <v>722</v>
      </c>
      <c r="I156" t="s">
        <v>1644</v>
      </c>
      <c r="J156" t="s">
        <v>723</v>
      </c>
      <c r="K156" t="s">
        <v>173</v>
      </c>
      <c r="L156">
        <v>1399049</v>
      </c>
      <c r="M156">
        <v>66.259035499999996</v>
      </c>
      <c r="N156">
        <v>-145.81901680000001</v>
      </c>
      <c r="O156" t="s">
        <v>14</v>
      </c>
      <c r="P156" t="s">
        <v>173</v>
      </c>
    </row>
    <row r="157" spans="1:16" x14ac:dyDescent="0.3">
      <c r="A157" t="s">
        <v>1402</v>
      </c>
      <c r="B157" t="s">
        <v>1516</v>
      </c>
      <c r="C157" s="125" t="s">
        <v>1442</v>
      </c>
      <c r="D157" s="125">
        <v>332490</v>
      </c>
      <c r="E157" s="125" t="s">
        <v>1400</v>
      </c>
      <c r="F157" s="125" t="s">
        <v>1434</v>
      </c>
      <c r="G157" t="s">
        <v>326</v>
      </c>
      <c r="H157" t="s">
        <v>325</v>
      </c>
      <c r="I157" t="s">
        <v>1517</v>
      </c>
      <c r="J157" t="s">
        <v>1274</v>
      </c>
      <c r="K157" t="s">
        <v>326</v>
      </c>
      <c r="L157">
        <v>1408072</v>
      </c>
      <c r="M157">
        <v>59.013055600000001</v>
      </c>
      <c r="N157">
        <v>-161.81638889999999</v>
      </c>
      <c r="O157" t="s">
        <v>9</v>
      </c>
      <c r="P157" t="s">
        <v>326</v>
      </c>
    </row>
    <row r="158" spans="1:16" x14ac:dyDescent="0.3">
      <c r="A158" t="s">
        <v>1190</v>
      </c>
      <c r="B158" t="s">
        <v>1471</v>
      </c>
      <c r="C158" s="125">
        <v>13211</v>
      </c>
      <c r="D158" s="125">
        <v>332290</v>
      </c>
      <c r="E158" s="125" t="s">
        <v>1439</v>
      </c>
      <c r="F158" s="125" t="s">
        <v>1434</v>
      </c>
      <c r="G158" t="s">
        <v>289</v>
      </c>
      <c r="H158" t="s">
        <v>288</v>
      </c>
      <c r="I158" t="s">
        <v>1472</v>
      </c>
      <c r="J158" t="s">
        <v>607</v>
      </c>
      <c r="K158" t="s">
        <v>289</v>
      </c>
      <c r="L158">
        <v>1406829</v>
      </c>
      <c r="M158">
        <v>60.696666700000002</v>
      </c>
      <c r="N158">
        <v>-161.9519444</v>
      </c>
      <c r="O158" t="s">
        <v>9</v>
      </c>
      <c r="P158" t="s">
        <v>289</v>
      </c>
    </row>
    <row r="159" spans="1:16" x14ac:dyDescent="0.3">
      <c r="A159" t="s">
        <v>1214</v>
      </c>
      <c r="B159" t="s">
        <v>1534</v>
      </c>
      <c r="C159" s="125" t="s">
        <v>1442</v>
      </c>
      <c r="D159" s="125">
        <v>332550</v>
      </c>
      <c r="E159" s="125" t="s">
        <v>1400</v>
      </c>
      <c r="F159" s="125" t="s">
        <v>1434</v>
      </c>
      <c r="G159" t="s">
        <v>336</v>
      </c>
      <c r="H159" t="s">
        <v>335</v>
      </c>
      <c r="I159" t="s">
        <v>1535</v>
      </c>
      <c r="J159" t="s">
        <v>942</v>
      </c>
      <c r="K159" t="s">
        <v>336</v>
      </c>
      <c r="L159">
        <v>1419161</v>
      </c>
      <c r="M159">
        <v>56.6</v>
      </c>
      <c r="N159">
        <v>-169.54166670000001</v>
      </c>
      <c r="O159" t="s">
        <v>4</v>
      </c>
      <c r="P159" t="s">
        <v>336</v>
      </c>
    </row>
    <row r="160" spans="1:16" x14ac:dyDescent="0.3">
      <c r="A160" t="s">
        <v>1215</v>
      </c>
      <c r="B160" t="s">
        <v>1537</v>
      </c>
      <c r="C160" s="125">
        <v>17898</v>
      </c>
      <c r="D160" s="125">
        <v>332560</v>
      </c>
      <c r="E160" s="125" t="s">
        <v>1439</v>
      </c>
      <c r="F160" s="125" t="s">
        <v>1434</v>
      </c>
      <c r="G160" t="s">
        <v>338</v>
      </c>
      <c r="H160" t="s">
        <v>337</v>
      </c>
      <c r="I160" t="s">
        <v>1538</v>
      </c>
      <c r="J160" t="s">
        <v>944</v>
      </c>
      <c r="K160" t="s">
        <v>338</v>
      </c>
      <c r="L160">
        <v>1419163</v>
      </c>
      <c r="M160">
        <v>57.122222200000003</v>
      </c>
      <c r="N160">
        <v>-170.27500000000001</v>
      </c>
      <c r="O160" t="s">
        <v>4</v>
      </c>
      <c r="P160" t="s">
        <v>338</v>
      </c>
    </row>
    <row r="161" spans="1:16" x14ac:dyDescent="0.3">
      <c r="A161" s="167" t="s">
        <v>1057</v>
      </c>
      <c r="B161" s="167" t="s">
        <v>1465</v>
      </c>
      <c r="C161" s="182">
        <v>219</v>
      </c>
      <c r="D161" s="182">
        <v>331160</v>
      </c>
      <c r="E161" s="125" t="s">
        <v>1439</v>
      </c>
      <c r="F161" s="125" t="s">
        <v>1434</v>
      </c>
      <c r="G161" s="167" t="s">
        <v>392</v>
      </c>
      <c r="H161" s="167" t="s">
        <v>79</v>
      </c>
      <c r="I161" s="167" t="s">
        <v>1466</v>
      </c>
      <c r="J161" s="167" t="s">
        <v>584</v>
      </c>
      <c r="K161" s="167" t="s">
        <v>392</v>
      </c>
      <c r="L161" s="167">
        <v>1406241</v>
      </c>
      <c r="M161" s="167">
        <v>62.921111099999997</v>
      </c>
      <c r="N161" s="167">
        <v>-143.7691667</v>
      </c>
      <c r="O161" s="167" t="s">
        <v>7</v>
      </c>
      <c r="P161" s="167" t="s">
        <v>392</v>
      </c>
    </row>
    <row r="162" spans="1:16" x14ac:dyDescent="0.3">
      <c r="A162" t="s">
        <v>1058</v>
      </c>
      <c r="B162" t="s">
        <v>1465</v>
      </c>
      <c r="C162" s="125">
        <v>219</v>
      </c>
      <c r="D162" s="125">
        <v>331170</v>
      </c>
      <c r="E162" s="125" t="s">
        <v>1439</v>
      </c>
      <c r="F162" s="125" t="s">
        <v>1434</v>
      </c>
      <c r="G162" t="s">
        <v>92</v>
      </c>
      <c r="H162" t="s">
        <v>79</v>
      </c>
      <c r="I162" t="s">
        <v>1475</v>
      </c>
      <c r="J162" t="s">
        <v>563</v>
      </c>
      <c r="K162" t="s">
        <v>92</v>
      </c>
      <c r="L162">
        <v>1866964</v>
      </c>
      <c r="M162">
        <v>55.873611099999998</v>
      </c>
      <c r="N162">
        <v>-133.18472220000001</v>
      </c>
      <c r="O162" t="s">
        <v>13</v>
      </c>
      <c r="P162" t="s">
        <v>92</v>
      </c>
    </row>
    <row r="163" spans="1:16" x14ac:dyDescent="0.3">
      <c r="A163" t="s">
        <v>1059</v>
      </c>
      <c r="B163" t="s">
        <v>1465</v>
      </c>
      <c r="C163" s="125">
        <v>219</v>
      </c>
      <c r="D163" s="125">
        <v>331180</v>
      </c>
      <c r="E163" s="125" t="s">
        <v>1439</v>
      </c>
      <c r="F163" s="125" t="s">
        <v>1434</v>
      </c>
      <c r="G163" t="s">
        <v>581</v>
      </c>
      <c r="H163" t="s">
        <v>79</v>
      </c>
      <c r="I163" t="s">
        <v>1492</v>
      </c>
      <c r="J163" t="s">
        <v>580</v>
      </c>
      <c r="K163" t="s">
        <v>93</v>
      </c>
      <c r="L163">
        <v>1407253</v>
      </c>
      <c r="M163">
        <v>62.961666700000002</v>
      </c>
      <c r="N163">
        <v>-141.93722220000001</v>
      </c>
      <c r="O163" t="s">
        <v>14</v>
      </c>
      <c r="P163" t="s">
        <v>581</v>
      </c>
    </row>
    <row r="164" spans="1:16" x14ac:dyDescent="0.3">
      <c r="A164" t="s">
        <v>1060</v>
      </c>
      <c r="B164" t="s">
        <v>1465</v>
      </c>
      <c r="C164" s="125">
        <v>219</v>
      </c>
      <c r="D164" s="125">
        <v>331190</v>
      </c>
      <c r="E164" s="125" t="s">
        <v>1439</v>
      </c>
      <c r="F164" s="125" t="s">
        <v>1434</v>
      </c>
      <c r="G164" t="s">
        <v>94</v>
      </c>
      <c r="H164" t="s">
        <v>79</v>
      </c>
      <c r="I164" t="s">
        <v>1549</v>
      </c>
      <c r="J164" t="s">
        <v>1244</v>
      </c>
      <c r="K164" t="s">
        <v>94</v>
      </c>
      <c r="L164">
        <v>1414754</v>
      </c>
      <c r="M164">
        <v>59.4583333</v>
      </c>
      <c r="N164">
        <v>-135.31388889999999</v>
      </c>
      <c r="O164" t="s">
        <v>13</v>
      </c>
      <c r="P164" t="s">
        <v>94</v>
      </c>
    </row>
    <row r="165" spans="1:16" x14ac:dyDescent="0.3">
      <c r="A165" t="s">
        <v>1061</v>
      </c>
      <c r="B165" t="s">
        <v>1465</v>
      </c>
      <c r="C165" s="125">
        <v>219</v>
      </c>
      <c r="D165" s="125">
        <v>331195</v>
      </c>
      <c r="E165" s="125" t="s">
        <v>1439</v>
      </c>
      <c r="F165" s="125" t="s">
        <v>1434</v>
      </c>
      <c r="G165" t="s">
        <v>95</v>
      </c>
      <c r="H165" t="s">
        <v>79</v>
      </c>
      <c r="I165" t="s">
        <v>1550</v>
      </c>
      <c r="J165" t="s">
        <v>584</v>
      </c>
      <c r="K165" t="s">
        <v>95</v>
      </c>
      <c r="L165">
        <v>1409698</v>
      </c>
      <c r="M165">
        <v>62.706944399999998</v>
      </c>
      <c r="N165">
        <v>-143.96111110000001</v>
      </c>
      <c r="O165" t="s">
        <v>7</v>
      </c>
      <c r="P165" t="s">
        <v>95</v>
      </c>
    </row>
    <row r="166" spans="1:16" x14ac:dyDescent="0.3">
      <c r="A166" t="s">
        <v>1042</v>
      </c>
      <c r="B166" t="s">
        <v>1465</v>
      </c>
      <c r="C166" s="125">
        <v>219</v>
      </c>
      <c r="D166" s="125">
        <v>331050</v>
      </c>
      <c r="E166" s="125" t="s">
        <v>1439</v>
      </c>
      <c r="F166" s="125" t="s">
        <v>1434</v>
      </c>
      <c r="G166" t="s">
        <v>591</v>
      </c>
      <c r="H166" t="s">
        <v>79</v>
      </c>
      <c r="I166" t="s">
        <v>1555</v>
      </c>
      <c r="J166" t="s">
        <v>590</v>
      </c>
      <c r="K166" t="s">
        <v>80</v>
      </c>
      <c r="L166">
        <v>1398129</v>
      </c>
      <c r="M166">
        <v>66.565555599999996</v>
      </c>
      <c r="N166">
        <v>-152.64555559999999</v>
      </c>
      <c r="O166" t="s">
        <v>14</v>
      </c>
      <c r="P166" t="s">
        <v>591</v>
      </c>
    </row>
    <row r="167" spans="1:16" s="167" customFormat="1" x14ac:dyDescent="0.3">
      <c r="A167" t="s">
        <v>1062</v>
      </c>
      <c r="B167" t="s">
        <v>1465</v>
      </c>
      <c r="C167" s="125">
        <v>219</v>
      </c>
      <c r="D167" s="125">
        <v>331200</v>
      </c>
      <c r="E167" s="125" t="s">
        <v>1439</v>
      </c>
      <c r="F167" s="125" t="s">
        <v>1434</v>
      </c>
      <c r="G167" t="s">
        <v>393</v>
      </c>
      <c r="H167" t="s">
        <v>79</v>
      </c>
      <c r="I167" t="s">
        <v>1566</v>
      </c>
      <c r="J167" t="s">
        <v>587</v>
      </c>
      <c r="K167" t="s">
        <v>393</v>
      </c>
      <c r="L167">
        <v>1410765</v>
      </c>
      <c r="M167">
        <v>63.135051199999999</v>
      </c>
      <c r="N167">
        <v>-142.52387959999999</v>
      </c>
      <c r="O167" t="s">
        <v>14</v>
      </c>
      <c r="P167" t="s">
        <v>393</v>
      </c>
    </row>
    <row r="168" spans="1:16" s="167" customFormat="1" x14ac:dyDescent="0.3">
      <c r="A168" t="s">
        <v>1063</v>
      </c>
      <c r="B168" t="s">
        <v>1465</v>
      </c>
      <c r="C168" s="125">
        <v>219</v>
      </c>
      <c r="D168" s="125">
        <v>331210</v>
      </c>
      <c r="E168" s="125" t="s">
        <v>1439</v>
      </c>
      <c r="F168" s="125" t="s">
        <v>1434</v>
      </c>
      <c r="G168" t="s">
        <v>1064</v>
      </c>
      <c r="H168" t="s">
        <v>79</v>
      </c>
      <c r="I168" t="s">
        <v>1475</v>
      </c>
      <c r="J168" t="s">
        <v>563</v>
      </c>
      <c r="K168" t="s">
        <v>411</v>
      </c>
      <c r="L168">
        <v>1669435</v>
      </c>
      <c r="M168">
        <v>55.687777799999999</v>
      </c>
      <c r="N168">
        <v>-132.52222219999999</v>
      </c>
      <c r="O168" t="s">
        <v>13</v>
      </c>
      <c r="P168" t="s">
        <v>1064</v>
      </c>
    </row>
    <row r="169" spans="1:16" s="167" customFormat="1" x14ac:dyDescent="0.3">
      <c r="A169" t="s">
        <v>1065</v>
      </c>
      <c r="B169" t="s">
        <v>1465</v>
      </c>
      <c r="C169" s="125">
        <v>219</v>
      </c>
      <c r="D169" s="125">
        <v>331220</v>
      </c>
      <c r="E169" s="125" t="s">
        <v>1439</v>
      </c>
      <c r="F169" s="125" t="s">
        <v>1434</v>
      </c>
      <c r="G169" t="s">
        <v>1066</v>
      </c>
      <c r="H169" t="s">
        <v>79</v>
      </c>
      <c r="I169" t="s">
        <v>1566</v>
      </c>
      <c r="J169" t="s">
        <v>587</v>
      </c>
      <c r="K169" t="s">
        <v>99</v>
      </c>
      <c r="L169">
        <v>1411046</v>
      </c>
      <c r="M169">
        <v>63.336666700000002</v>
      </c>
      <c r="N169">
        <v>-142.9855556</v>
      </c>
      <c r="O169" t="s">
        <v>14</v>
      </c>
      <c r="P169" t="s">
        <v>1066</v>
      </c>
    </row>
    <row r="170" spans="1:16" s="167" customFormat="1" x14ac:dyDescent="0.3">
      <c r="A170" t="s">
        <v>1067</v>
      </c>
      <c r="B170" t="s">
        <v>1465</v>
      </c>
      <c r="C170" s="125">
        <v>219</v>
      </c>
      <c r="D170" s="125">
        <v>331230</v>
      </c>
      <c r="E170" s="125" t="s">
        <v>1439</v>
      </c>
      <c r="F170" s="125" t="s">
        <v>1434</v>
      </c>
      <c r="G170" t="s">
        <v>101</v>
      </c>
      <c r="H170" t="s">
        <v>79</v>
      </c>
      <c r="I170" t="s">
        <v>1586</v>
      </c>
      <c r="J170" t="s">
        <v>601</v>
      </c>
      <c r="K170" t="s">
        <v>101</v>
      </c>
      <c r="L170">
        <v>1744590</v>
      </c>
      <c r="M170">
        <v>56.115277800000001</v>
      </c>
      <c r="N170">
        <v>-133.12083329999999</v>
      </c>
      <c r="O170" t="s">
        <v>13</v>
      </c>
      <c r="P170" t="s">
        <v>101</v>
      </c>
    </row>
    <row r="171" spans="1:16" x14ac:dyDescent="0.3">
      <c r="A171" t="s">
        <v>1043</v>
      </c>
      <c r="B171" t="s">
        <v>1465</v>
      </c>
      <c r="C171" s="125">
        <v>219</v>
      </c>
      <c r="D171" s="125">
        <v>331060</v>
      </c>
      <c r="E171" s="125" t="s">
        <v>1439</v>
      </c>
      <c r="F171" s="125" t="s">
        <v>1434</v>
      </c>
      <c r="G171" t="s">
        <v>594</v>
      </c>
      <c r="H171" t="s">
        <v>79</v>
      </c>
      <c r="I171" t="s">
        <v>1641</v>
      </c>
      <c r="J171" t="s">
        <v>593</v>
      </c>
      <c r="K171" t="s">
        <v>81</v>
      </c>
      <c r="L171">
        <v>1926949</v>
      </c>
      <c r="M171">
        <v>66.918888899999999</v>
      </c>
      <c r="N171">
        <v>-151.51611109999999</v>
      </c>
      <c r="O171" t="s">
        <v>14</v>
      </c>
      <c r="P171" t="s">
        <v>594</v>
      </c>
    </row>
    <row r="172" spans="1:16" x14ac:dyDescent="0.3">
      <c r="A172" t="s">
        <v>1044</v>
      </c>
      <c r="B172" t="s">
        <v>1465</v>
      </c>
      <c r="C172" s="125">
        <v>219</v>
      </c>
      <c r="D172" s="125">
        <v>331070</v>
      </c>
      <c r="E172" s="125" t="s">
        <v>1439</v>
      </c>
      <c r="F172" s="125" t="s">
        <v>1434</v>
      </c>
      <c r="G172" t="s">
        <v>84</v>
      </c>
      <c r="H172" t="s">
        <v>79</v>
      </c>
      <c r="I172" t="s">
        <v>1550</v>
      </c>
      <c r="J172" t="s">
        <v>584</v>
      </c>
      <c r="K172" t="s">
        <v>84</v>
      </c>
      <c r="L172">
        <v>1400333</v>
      </c>
      <c r="M172">
        <v>62.571782800000001</v>
      </c>
      <c r="N172">
        <v>-144.6541704</v>
      </c>
      <c r="O172" t="s">
        <v>7</v>
      </c>
      <c r="P172" t="s">
        <v>84</v>
      </c>
    </row>
    <row r="173" spans="1:16" x14ac:dyDescent="0.3">
      <c r="A173" s="167" t="s">
        <v>1045</v>
      </c>
      <c r="B173" s="167" t="s">
        <v>1465</v>
      </c>
      <c r="C173" s="182">
        <v>219</v>
      </c>
      <c r="D173" s="182">
        <v>331080</v>
      </c>
      <c r="E173" s="125" t="s">
        <v>1439</v>
      </c>
      <c r="F173" s="125" t="s">
        <v>1434</v>
      </c>
      <c r="G173" s="167" t="s">
        <v>85</v>
      </c>
      <c r="H173" s="167" t="s">
        <v>79</v>
      </c>
      <c r="I173" s="167" t="s">
        <v>1475</v>
      </c>
      <c r="J173" s="167" t="s">
        <v>563</v>
      </c>
      <c r="K173" s="167" t="s">
        <v>85</v>
      </c>
      <c r="L173" s="167">
        <v>1669437</v>
      </c>
      <c r="M173" s="167">
        <v>56.013888899999998</v>
      </c>
      <c r="N173" s="167">
        <v>-132.82777780000001</v>
      </c>
      <c r="O173" s="167" t="s">
        <v>13</v>
      </c>
      <c r="P173" s="167" t="s">
        <v>85</v>
      </c>
    </row>
    <row r="174" spans="1:16" x14ac:dyDescent="0.3">
      <c r="A174" t="s">
        <v>1046</v>
      </c>
      <c r="B174" t="s">
        <v>1465</v>
      </c>
      <c r="C174" s="125">
        <v>219</v>
      </c>
      <c r="D174" s="125">
        <v>331090</v>
      </c>
      <c r="E174" s="125" t="s">
        <v>1439</v>
      </c>
      <c r="F174" s="125" t="s">
        <v>1434</v>
      </c>
      <c r="G174" t="s">
        <v>83</v>
      </c>
      <c r="H174" t="s">
        <v>79</v>
      </c>
      <c r="I174" t="s">
        <v>1475</v>
      </c>
      <c r="J174" t="s">
        <v>563</v>
      </c>
      <c r="K174" t="s">
        <v>83</v>
      </c>
      <c r="L174">
        <v>1421260</v>
      </c>
      <c r="M174">
        <v>55.476388900000003</v>
      </c>
      <c r="N174">
        <v>-133.14833329999999</v>
      </c>
      <c r="O174" t="s">
        <v>13</v>
      </c>
      <c r="P174" t="s">
        <v>83</v>
      </c>
    </row>
    <row r="175" spans="1:16" x14ac:dyDescent="0.3">
      <c r="A175" t="s">
        <v>1047</v>
      </c>
      <c r="B175" t="s">
        <v>1465</v>
      </c>
      <c r="C175" s="125">
        <v>219</v>
      </c>
      <c r="D175" s="125">
        <v>331100</v>
      </c>
      <c r="E175" s="125" t="s">
        <v>1439</v>
      </c>
      <c r="F175" s="125" t="s">
        <v>1434</v>
      </c>
      <c r="G175" t="s">
        <v>1048</v>
      </c>
      <c r="H175" t="s">
        <v>79</v>
      </c>
      <c r="I175" t="s">
        <v>1566</v>
      </c>
      <c r="J175" t="s">
        <v>587</v>
      </c>
      <c r="K175" t="s">
        <v>512</v>
      </c>
      <c r="L175">
        <v>1401364</v>
      </c>
      <c r="M175">
        <v>63.661388899999999</v>
      </c>
      <c r="N175">
        <v>-144.06444440000001</v>
      </c>
      <c r="O175" t="s">
        <v>14</v>
      </c>
      <c r="P175" t="s">
        <v>1048</v>
      </c>
    </row>
    <row r="176" spans="1:16" x14ac:dyDescent="0.3">
      <c r="A176" t="s">
        <v>1049</v>
      </c>
      <c r="B176" t="s">
        <v>1465</v>
      </c>
      <c r="C176" s="125">
        <v>219</v>
      </c>
      <c r="D176" s="125">
        <v>331110</v>
      </c>
      <c r="E176" s="125" t="s">
        <v>1439</v>
      </c>
      <c r="F176" s="125" t="s">
        <v>1434</v>
      </c>
      <c r="G176" t="s">
        <v>597</v>
      </c>
      <c r="H176" t="s">
        <v>79</v>
      </c>
      <c r="I176" t="s">
        <v>1685</v>
      </c>
      <c r="J176" t="s">
        <v>596</v>
      </c>
      <c r="K176" t="s">
        <v>86</v>
      </c>
      <c r="L176">
        <v>1401499</v>
      </c>
      <c r="M176">
        <v>64.788055600000007</v>
      </c>
      <c r="N176">
        <v>-141.19999999999999</v>
      </c>
      <c r="O176" t="s">
        <v>14</v>
      </c>
      <c r="P176" t="s">
        <v>597</v>
      </c>
    </row>
    <row r="177" spans="1:16" x14ac:dyDescent="0.3">
      <c r="A177" t="s">
        <v>1050</v>
      </c>
      <c r="B177" t="s">
        <v>1707</v>
      </c>
      <c r="C177" s="125">
        <v>219</v>
      </c>
      <c r="D177" s="125">
        <v>332010</v>
      </c>
      <c r="E177" s="125" t="s">
        <v>1439</v>
      </c>
      <c r="F177" s="125" t="s">
        <v>1434</v>
      </c>
      <c r="G177" t="s">
        <v>225</v>
      </c>
      <c r="H177" t="s">
        <v>79</v>
      </c>
      <c r="I177" t="s">
        <v>1708</v>
      </c>
      <c r="J177" t="s">
        <v>797</v>
      </c>
      <c r="K177" t="s">
        <v>225</v>
      </c>
      <c r="L177">
        <v>1403078</v>
      </c>
      <c r="M177">
        <v>58.413333299999998</v>
      </c>
      <c r="N177">
        <v>-135.7369444</v>
      </c>
      <c r="O177" t="s">
        <v>13</v>
      </c>
      <c r="P177" t="s">
        <v>225</v>
      </c>
    </row>
    <row r="178" spans="1:16" x14ac:dyDescent="0.3">
      <c r="A178" t="s">
        <v>1051</v>
      </c>
      <c r="B178" t="s">
        <v>1465</v>
      </c>
      <c r="C178" s="125">
        <v>219</v>
      </c>
      <c r="D178" s="125">
        <v>331120</v>
      </c>
      <c r="E178" s="125" t="s">
        <v>1439</v>
      </c>
      <c r="F178" s="125" t="s">
        <v>1434</v>
      </c>
      <c r="G178" t="s">
        <v>1052</v>
      </c>
      <c r="H178" t="s">
        <v>79</v>
      </c>
      <c r="I178" t="s">
        <v>1549</v>
      </c>
      <c r="J178" t="s">
        <v>1244</v>
      </c>
      <c r="K178" t="s">
        <v>88</v>
      </c>
      <c r="L178">
        <v>1422400</v>
      </c>
      <c r="M178">
        <v>59.228588999999999</v>
      </c>
      <c r="N178">
        <v>-135.44411400000001</v>
      </c>
      <c r="O178" t="s">
        <v>13</v>
      </c>
      <c r="P178" t="s">
        <v>1052</v>
      </c>
    </row>
    <row r="179" spans="1:16" x14ac:dyDescent="0.3">
      <c r="A179" t="s">
        <v>1053</v>
      </c>
      <c r="B179" t="s">
        <v>1465</v>
      </c>
      <c r="C179" s="125">
        <v>219</v>
      </c>
      <c r="D179" s="125">
        <v>331130</v>
      </c>
      <c r="E179" s="125" t="s">
        <v>1439</v>
      </c>
      <c r="F179" s="125" t="s">
        <v>1434</v>
      </c>
      <c r="G179" t="s">
        <v>89</v>
      </c>
      <c r="H179" t="s">
        <v>79</v>
      </c>
      <c r="I179" t="s">
        <v>1709</v>
      </c>
      <c r="J179" t="s">
        <v>599</v>
      </c>
      <c r="K179" t="s">
        <v>89</v>
      </c>
      <c r="L179">
        <v>2419534</v>
      </c>
      <c r="M179">
        <v>63.987230799999999</v>
      </c>
      <c r="N179">
        <v>-144.69983250000001</v>
      </c>
      <c r="O179" t="s">
        <v>14</v>
      </c>
      <c r="P179" t="s">
        <v>89</v>
      </c>
    </row>
    <row r="180" spans="1:16" x14ac:dyDescent="0.3">
      <c r="A180" t="s">
        <v>1054</v>
      </c>
      <c r="B180" t="s">
        <v>1465</v>
      </c>
      <c r="C180" s="125">
        <v>219</v>
      </c>
      <c r="D180" s="125">
        <v>331140</v>
      </c>
      <c r="E180" s="125" t="s">
        <v>1439</v>
      </c>
      <c r="F180" s="125" t="s">
        <v>1434</v>
      </c>
      <c r="G180" t="s">
        <v>90</v>
      </c>
      <c r="H180" t="s">
        <v>79</v>
      </c>
      <c r="I180" t="s">
        <v>1475</v>
      </c>
      <c r="J180" t="s">
        <v>563</v>
      </c>
      <c r="K180" t="s">
        <v>90</v>
      </c>
      <c r="L180">
        <v>1866952</v>
      </c>
      <c r="M180">
        <v>55.556666700000001</v>
      </c>
      <c r="N180">
        <v>-132.63638889999999</v>
      </c>
      <c r="O180" t="s">
        <v>13</v>
      </c>
      <c r="P180" t="s">
        <v>90</v>
      </c>
    </row>
    <row r="181" spans="1:16" x14ac:dyDescent="0.3">
      <c r="A181" t="s">
        <v>1055</v>
      </c>
      <c r="B181" t="s">
        <v>1465</v>
      </c>
      <c r="C181" s="125">
        <v>219</v>
      </c>
      <c r="D181" s="125">
        <v>331150</v>
      </c>
      <c r="E181" s="125" t="s">
        <v>1439</v>
      </c>
      <c r="F181" s="125" t="s">
        <v>1434</v>
      </c>
      <c r="G181" t="s">
        <v>91</v>
      </c>
      <c r="H181" t="s">
        <v>79</v>
      </c>
      <c r="I181" t="s">
        <v>1475</v>
      </c>
      <c r="J181" t="s">
        <v>563</v>
      </c>
      <c r="K181" t="s">
        <v>91</v>
      </c>
      <c r="L181">
        <v>1422709</v>
      </c>
      <c r="M181">
        <v>55.208055600000002</v>
      </c>
      <c r="N181">
        <v>-132.8266667</v>
      </c>
      <c r="O181" t="s">
        <v>13</v>
      </c>
      <c r="P181" t="s">
        <v>91</v>
      </c>
    </row>
    <row r="182" spans="1:16" x14ac:dyDescent="0.3">
      <c r="A182" t="s">
        <v>1056</v>
      </c>
      <c r="B182" t="s">
        <v>1465</v>
      </c>
      <c r="C182" s="125">
        <v>219</v>
      </c>
      <c r="D182" s="125">
        <v>331155</v>
      </c>
      <c r="E182" s="125" t="s">
        <v>1439</v>
      </c>
      <c r="F182" s="125" t="s">
        <v>1434</v>
      </c>
      <c r="G182" t="s">
        <v>97</v>
      </c>
      <c r="H182" t="s">
        <v>79</v>
      </c>
      <c r="I182" t="s">
        <v>1475</v>
      </c>
      <c r="J182" t="s">
        <v>563</v>
      </c>
      <c r="K182" t="s">
        <v>97</v>
      </c>
      <c r="L182">
        <v>1423100</v>
      </c>
      <c r="M182">
        <v>55.552222200000003</v>
      </c>
      <c r="N182">
        <v>-133.09583330000001</v>
      </c>
      <c r="O182" t="s">
        <v>13</v>
      </c>
      <c r="P182" t="s">
        <v>97</v>
      </c>
    </row>
    <row r="183" spans="1:16" x14ac:dyDescent="0.3">
      <c r="A183" t="s">
        <v>1173</v>
      </c>
      <c r="B183" t="s">
        <v>1737</v>
      </c>
      <c r="C183" s="125">
        <v>10455</v>
      </c>
      <c r="D183" s="125">
        <v>332100</v>
      </c>
      <c r="E183" s="125" t="s">
        <v>1439</v>
      </c>
      <c r="F183" s="125" t="s">
        <v>1434</v>
      </c>
      <c r="G183" t="s">
        <v>258</v>
      </c>
      <c r="H183" t="s">
        <v>257</v>
      </c>
      <c r="I183" t="s">
        <v>1738</v>
      </c>
      <c r="J183" t="s">
        <v>852</v>
      </c>
      <c r="K183" t="s">
        <v>258</v>
      </c>
      <c r="L183">
        <v>1404333</v>
      </c>
      <c r="M183">
        <v>59.439444399999999</v>
      </c>
      <c r="N183">
        <v>-154.77611110000001</v>
      </c>
      <c r="O183" t="s">
        <v>6</v>
      </c>
      <c r="P183" t="s">
        <v>258</v>
      </c>
    </row>
    <row r="184" spans="1:16" x14ac:dyDescent="0.3">
      <c r="A184" t="s">
        <v>1152</v>
      </c>
      <c r="B184" t="s">
        <v>1673</v>
      </c>
      <c r="C184" s="125">
        <v>6866</v>
      </c>
      <c r="D184" s="125">
        <v>331980</v>
      </c>
      <c r="E184" s="125" t="s">
        <v>1439</v>
      </c>
      <c r="F184" s="125" t="s">
        <v>1434</v>
      </c>
      <c r="G184" t="s">
        <v>216</v>
      </c>
      <c r="H184" t="s">
        <v>215</v>
      </c>
      <c r="I184" t="s">
        <v>1674</v>
      </c>
      <c r="J184" t="s">
        <v>781</v>
      </c>
      <c r="K184" t="s">
        <v>216</v>
      </c>
      <c r="L184">
        <v>1418448</v>
      </c>
      <c r="M184">
        <v>55.185833299999999</v>
      </c>
      <c r="N184">
        <v>-162.7211111</v>
      </c>
      <c r="O184" t="s">
        <v>4</v>
      </c>
      <c r="P184" t="s">
        <v>216</v>
      </c>
    </row>
    <row r="185" spans="1:16" x14ac:dyDescent="0.3">
      <c r="A185" t="s">
        <v>1192</v>
      </c>
      <c r="B185" t="s">
        <v>1654</v>
      </c>
      <c r="C185" s="125">
        <v>3422</v>
      </c>
      <c r="D185" s="125">
        <v>332310</v>
      </c>
      <c r="E185" s="125" t="s">
        <v>1439</v>
      </c>
      <c r="F185" s="125" t="s">
        <v>1434</v>
      </c>
      <c r="G185" t="s">
        <v>291</v>
      </c>
      <c r="H185" t="s">
        <v>290</v>
      </c>
      <c r="I185" t="s">
        <v>1655</v>
      </c>
      <c r="J185" t="s">
        <v>894</v>
      </c>
      <c r="K185" t="s">
        <v>291</v>
      </c>
      <c r="L185">
        <v>1400188</v>
      </c>
      <c r="M185">
        <v>60.16</v>
      </c>
      <c r="N185">
        <v>-164.2658333</v>
      </c>
      <c r="O185" t="s">
        <v>9</v>
      </c>
      <c r="P185" t="s">
        <v>291</v>
      </c>
    </row>
    <row r="186" spans="1:16" x14ac:dyDescent="0.3">
      <c r="A186" t="s">
        <v>1176</v>
      </c>
      <c r="B186" t="s">
        <v>1444</v>
      </c>
      <c r="C186" s="125">
        <v>9832</v>
      </c>
      <c r="D186" s="125">
        <v>332150</v>
      </c>
      <c r="E186" s="125" t="s">
        <v>1439</v>
      </c>
      <c r="F186" s="125" t="s">
        <v>1434</v>
      </c>
      <c r="G186" t="s">
        <v>264</v>
      </c>
      <c r="H186" t="s">
        <v>263</v>
      </c>
      <c r="I186" t="s">
        <v>1445</v>
      </c>
      <c r="J186" t="s">
        <v>858</v>
      </c>
      <c r="K186" t="s">
        <v>264</v>
      </c>
      <c r="L186">
        <v>1405119</v>
      </c>
      <c r="M186">
        <v>60.812222200000001</v>
      </c>
      <c r="N186">
        <v>-161.43583330000001</v>
      </c>
      <c r="O186" t="s">
        <v>9</v>
      </c>
      <c r="P186" t="s">
        <v>264</v>
      </c>
    </row>
    <row r="187" spans="1:16" x14ac:dyDescent="0.3">
      <c r="A187" t="s">
        <v>1154</v>
      </c>
      <c r="B187" t="s">
        <v>1648</v>
      </c>
      <c r="C187" s="125">
        <v>56739</v>
      </c>
      <c r="D187" s="125">
        <v>331830</v>
      </c>
      <c r="E187" s="125" t="s">
        <v>1439</v>
      </c>
      <c r="F187" s="125" t="s">
        <v>1434</v>
      </c>
      <c r="G187" t="s">
        <v>218</v>
      </c>
      <c r="H187" t="s">
        <v>217</v>
      </c>
      <c r="I187" t="s">
        <v>1649</v>
      </c>
      <c r="J187" t="s">
        <v>786</v>
      </c>
      <c r="K187" t="s">
        <v>218</v>
      </c>
      <c r="L187">
        <v>1400106</v>
      </c>
      <c r="M187">
        <v>65.572500000000005</v>
      </c>
      <c r="N187">
        <v>-144.80305559999999</v>
      </c>
      <c r="O187" t="s">
        <v>14</v>
      </c>
      <c r="P187" t="s">
        <v>218</v>
      </c>
    </row>
    <row r="188" spans="1:16" x14ac:dyDescent="0.3">
      <c r="A188" t="s">
        <v>1227</v>
      </c>
      <c r="B188" t="s">
        <v>1564</v>
      </c>
      <c r="C188" s="125">
        <v>18541</v>
      </c>
      <c r="D188" s="125">
        <v>332630</v>
      </c>
      <c r="E188" s="125" t="s">
        <v>1439</v>
      </c>
      <c r="F188" s="125" t="s">
        <v>1434</v>
      </c>
      <c r="G188" t="s">
        <v>363</v>
      </c>
      <c r="H188" t="s">
        <v>362</v>
      </c>
      <c r="I188" t="s">
        <v>1565</v>
      </c>
      <c r="J188" t="s">
        <v>977</v>
      </c>
      <c r="K188" t="s">
        <v>363</v>
      </c>
      <c r="L188">
        <v>1415210</v>
      </c>
      <c r="M188">
        <v>57.780833299999998</v>
      </c>
      <c r="N188">
        <v>-135.2188889</v>
      </c>
      <c r="O188" t="s">
        <v>13</v>
      </c>
      <c r="P188" t="s">
        <v>363</v>
      </c>
    </row>
    <row r="189" spans="1:16" x14ac:dyDescent="0.3">
      <c r="A189" t="s">
        <v>1136</v>
      </c>
      <c r="B189" t="s">
        <v>1646</v>
      </c>
      <c r="C189" s="125" t="s">
        <v>1442</v>
      </c>
      <c r="D189" s="125">
        <v>331820</v>
      </c>
      <c r="E189" s="125" t="s">
        <v>1400</v>
      </c>
      <c r="F189" s="125" t="s">
        <v>1434</v>
      </c>
      <c r="G189" t="s">
        <v>175</v>
      </c>
      <c r="H189" t="s">
        <v>174</v>
      </c>
      <c r="I189" t="s">
        <v>1647</v>
      </c>
      <c r="J189" t="s">
        <v>725</v>
      </c>
      <c r="K189" t="s">
        <v>175</v>
      </c>
      <c r="L189">
        <v>1412684</v>
      </c>
      <c r="M189">
        <v>65.979722199999998</v>
      </c>
      <c r="N189">
        <v>-161.12305559999999</v>
      </c>
      <c r="O189" t="s">
        <v>11</v>
      </c>
      <c r="P189" t="s">
        <v>175</v>
      </c>
    </row>
    <row r="190" spans="1:16" x14ac:dyDescent="0.3">
      <c r="A190" t="s">
        <v>1163</v>
      </c>
      <c r="B190" t="s">
        <v>1609</v>
      </c>
      <c r="C190" s="125">
        <v>18963</v>
      </c>
      <c r="D190" s="125">
        <v>332650</v>
      </c>
      <c r="E190" s="125" t="s">
        <v>1439</v>
      </c>
      <c r="F190" s="125" t="s">
        <v>1434</v>
      </c>
      <c r="G190" t="s">
        <v>240</v>
      </c>
      <c r="H190" t="s">
        <v>239</v>
      </c>
      <c r="I190" t="s">
        <v>1610</v>
      </c>
      <c r="J190" t="s">
        <v>816</v>
      </c>
      <c r="K190" t="s">
        <v>240</v>
      </c>
      <c r="L190">
        <v>1420113</v>
      </c>
      <c r="M190">
        <v>57.503333300000001</v>
      </c>
      <c r="N190">
        <v>-134.58388890000001</v>
      </c>
      <c r="O190" t="s">
        <v>13</v>
      </c>
      <c r="P190" t="s">
        <v>240</v>
      </c>
    </row>
    <row r="191" spans="1:16" x14ac:dyDescent="0.3">
      <c r="A191" t="s">
        <v>1164</v>
      </c>
      <c r="B191" t="s">
        <v>1609</v>
      </c>
      <c r="C191" s="125">
        <v>18963</v>
      </c>
      <c r="D191" s="125">
        <v>332660</v>
      </c>
      <c r="E191" s="125" t="s">
        <v>1439</v>
      </c>
      <c r="F191" s="125" t="s">
        <v>1434</v>
      </c>
      <c r="G191" t="s">
        <v>241</v>
      </c>
      <c r="H191" t="s">
        <v>239</v>
      </c>
      <c r="I191" t="s">
        <v>1549</v>
      </c>
      <c r="J191" t="s">
        <v>1244</v>
      </c>
      <c r="K191" t="s">
        <v>241</v>
      </c>
      <c r="L191">
        <v>1421022</v>
      </c>
      <c r="M191">
        <v>59.399701999999998</v>
      </c>
      <c r="N191">
        <v>-135.89640890000001</v>
      </c>
      <c r="O191" t="s">
        <v>13</v>
      </c>
      <c r="P191" t="s">
        <v>241</v>
      </c>
    </row>
    <row r="192" spans="1:16" x14ac:dyDescent="0.3">
      <c r="A192" t="s">
        <v>1165</v>
      </c>
      <c r="B192" t="s">
        <v>1609</v>
      </c>
      <c r="C192" s="125">
        <v>18963</v>
      </c>
      <c r="D192" s="125">
        <v>332670</v>
      </c>
      <c r="E192" s="125" t="s">
        <v>1439</v>
      </c>
      <c r="F192" s="125" t="s">
        <v>1434</v>
      </c>
      <c r="G192" t="s">
        <v>242</v>
      </c>
      <c r="H192" t="s">
        <v>239</v>
      </c>
      <c r="I192" t="s">
        <v>1711</v>
      </c>
      <c r="J192" t="s">
        <v>818</v>
      </c>
      <c r="K192" t="s">
        <v>242</v>
      </c>
      <c r="L192">
        <v>1403488</v>
      </c>
      <c r="M192">
        <v>58.11</v>
      </c>
      <c r="N192">
        <v>-135.4436111</v>
      </c>
      <c r="O192" t="s">
        <v>13</v>
      </c>
      <c r="P192" t="s">
        <v>242</v>
      </c>
    </row>
    <row r="193" spans="1:16" x14ac:dyDescent="0.3">
      <c r="A193" t="s">
        <v>1166</v>
      </c>
      <c r="B193" t="s">
        <v>1609</v>
      </c>
      <c r="C193" s="125">
        <v>18963</v>
      </c>
      <c r="D193" s="125">
        <v>332680</v>
      </c>
      <c r="E193" s="125" t="s">
        <v>1439</v>
      </c>
      <c r="F193" s="125" t="s">
        <v>1434</v>
      </c>
      <c r="G193" t="s">
        <v>243</v>
      </c>
      <c r="H193" t="s">
        <v>239</v>
      </c>
      <c r="I193" t="s">
        <v>1721</v>
      </c>
      <c r="J193" t="s">
        <v>820</v>
      </c>
      <c r="K193" t="s">
        <v>243</v>
      </c>
      <c r="L193">
        <v>1422926</v>
      </c>
      <c r="M193">
        <v>56.975833299999998</v>
      </c>
      <c r="N193">
        <v>-133.9472222</v>
      </c>
      <c r="O193" t="s">
        <v>13</v>
      </c>
      <c r="P193" t="s">
        <v>243</v>
      </c>
    </row>
    <row r="194" spans="1:16" x14ac:dyDescent="0.3">
      <c r="A194" t="s">
        <v>1167</v>
      </c>
      <c r="B194" t="s">
        <v>1609</v>
      </c>
      <c r="C194" s="125">
        <v>18963</v>
      </c>
      <c r="D194" s="125">
        <v>332700</v>
      </c>
      <c r="E194" s="125" t="s">
        <v>1439</v>
      </c>
      <c r="F194" s="125" t="s">
        <v>1434</v>
      </c>
      <c r="G194" t="s">
        <v>399</v>
      </c>
      <c r="H194" t="s">
        <v>239</v>
      </c>
      <c r="I194" t="s">
        <v>1549</v>
      </c>
      <c r="J194" t="s">
        <v>1244</v>
      </c>
      <c r="K194" t="s">
        <v>399</v>
      </c>
      <c r="L194">
        <v>1866956</v>
      </c>
      <c r="M194">
        <v>59.403888899999998</v>
      </c>
      <c r="N194">
        <v>-135.88444440000001</v>
      </c>
      <c r="O194" t="s">
        <v>13</v>
      </c>
      <c r="P194" t="s">
        <v>399</v>
      </c>
    </row>
    <row r="195" spans="1:16" x14ac:dyDescent="0.3">
      <c r="A195" s="167" t="s">
        <v>1121</v>
      </c>
      <c r="B195" s="167" t="s">
        <v>1562</v>
      </c>
      <c r="C195" s="182">
        <v>18521</v>
      </c>
      <c r="D195" s="182">
        <v>331685</v>
      </c>
      <c r="E195" s="125" t="s">
        <v>1439</v>
      </c>
      <c r="F195" s="125" t="s">
        <v>1434</v>
      </c>
      <c r="G195" s="167" t="s">
        <v>148</v>
      </c>
      <c r="H195" s="167" t="s">
        <v>1250</v>
      </c>
      <c r="I195" s="167" t="s">
        <v>1563</v>
      </c>
      <c r="J195" s="167" t="s">
        <v>697</v>
      </c>
      <c r="K195" s="167" t="s">
        <v>148</v>
      </c>
      <c r="L195" s="167">
        <v>1410730</v>
      </c>
      <c r="M195" s="167">
        <v>65.263611100000006</v>
      </c>
      <c r="N195" s="167">
        <v>-166.3608333</v>
      </c>
      <c r="O195" s="167" t="s">
        <v>5</v>
      </c>
      <c r="P195" t="s">
        <v>148</v>
      </c>
    </row>
    <row r="196" spans="1:16" x14ac:dyDescent="0.3">
      <c r="A196" t="s">
        <v>1121</v>
      </c>
      <c r="B196" t="s">
        <v>1562</v>
      </c>
      <c r="C196" s="125">
        <v>18521</v>
      </c>
      <c r="D196" s="125">
        <v>332620</v>
      </c>
      <c r="E196" s="125" t="s">
        <v>1439</v>
      </c>
      <c r="F196" s="125" t="s">
        <v>1434</v>
      </c>
      <c r="G196" t="s">
        <v>148</v>
      </c>
      <c r="H196" t="s">
        <v>1250</v>
      </c>
      <c r="I196" t="s">
        <v>1563</v>
      </c>
      <c r="J196" t="s">
        <v>697</v>
      </c>
      <c r="K196" t="s">
        <v>148</v>
      </c>
      <c r="L196">
        <v>1410730</v>
      </c>
      <c r="M196">
        <v>65.263611100000006</v>
      </c>
      <c r="N196">
        <v>-166.3608333</v>
      </c>
      <c r="O196" t="s">
        <v>5</v>
      </c>
      <c r="P196" t="s">
        <v>148</v>
      </c>
    </row>
    <row r="197" spans="1:16" x14ac:dyDescent="0.3">
      <c r="A197" t="s">
        <v>1172</v>
      </c>
      <c r="B197" t="s">
        <v>1705</v>
      </c>
      <c r="C197" s="125">
        <v>10433</v>
      </c>
      <c r="D197" s="125"/>
      <c r="E197" s="125" t="s">
        <v>1434</v>
      </c>
      <c r="F197" s="125" t="s">
        <v>1400</v>
      </c>
      <c r="G197" t="s">
        <v>256</v>
      </c>
      <c r="H197" t="s">
        <v>256</v>
      </c>
      <c r="I197" t="s">
        <v>1706</v>
      </c>
      <c r="J197" t="s">
        <v>837</v>
      </c>
      <c r="K197" t="s">
        <v>8</v>
      </c>
      <c r="L197">
        <v>1404875</v>
      </c>
      <c r="M197">
        <v>57.79</v>
      </c>
      <c r="N197">
        <v>-152.40722220000001</v>
      </c>
      <c r="O197" t="s">
        <v>8</v>
      </c>
      <c r="P197" t="s">
        <v>510</v>
      </c>
    </row>
    <row r="198" spans="1:16" x14ac:dyDescent="0.3">
      <c r="A198" t="s">
        <v>1224</v>
      </c>
      <c r="B198" t="s">
        <v>1459</v>
      </c>
      <c r="C198" s="125" t="s">
        <v>1442</v>
      </c>
      <c r="D198" s="125">
        <v>331005</v>
      </c>
      <c r="E198" s="125" t="s">
        <v>1400</v>
      </c>
      <c r="F198" s="125" t="s">
        <v>1434</v>
      </c>
      <c r="G198" t="s">
        <v>357</v>
      </c>
      <c r="H198" t="s">
        <v>356</v>
      </c>
      <c r="I198" t="s">
        <v>1460</v>
      </c>
      <c r="J198" t="s">
        <v>964</v>
      </c>
      <c r="K198" t="s">
        <v>357</v>
      </c>
      <c r="L198">
        <v>1418109</v>
      </c>
      <c r="M198">
        <v>51.88</v>
      </c>
      <c r="N198">
        <v>-176.65805560000001</v>
      </c>
      <c r="O198" t="s">
        <v>4</v>
      </c>
      <c r="P198" t="s">
        <v>357</v>
      </c>
    </row>
    <row r="199" spans="1:16" x14ac:dyDescent="0.3">
      <c r="A199" t="s">
        <v>1034</v>
      </c>
      <c r="B199" t="s">
        <v>1493</v>
      </c>
      <c r="C199" s="125">
        <v>192</v>
      </c>
      <c r="D199" s="125">
        <v>331020</v>
      </c>
      <c r="E199" s="125" t="s">
        <v>1439</v>
      </c>
      <c r="F199" s="125" t="s">
        <v>1434</v>
      </c>
      <c r="G199" t="s">
        <v>63</v>
      </c>
      <c r="H199" t="s">
        <v>62</v>
      </c>
      <c r="I199" t="s">
        <v>1494</v>
      </c>
      <c r="J199" t="s">
        <v>541</v>
      </c>
      <c r="K199" t="s">
        <v>63</v>
      </c>
      <c r="L199">
        <v>1398011</v>
      </c>
      <c r="M199">
        <v>60.909444399999998</v>
      </c>
      <c r="N199">
        <v>-161.4313889</v>
      </c>
      <c r="O199" t="s">
        <v>9</v>
      </c>
      <c r="P199" t="s">
        <v>63</v>
      </c>
    </row>
    <row r="200" spans="1:16" x14ac:dyDescent="0.3">
      <c r="A200" t="s">
        <v>1157</v>
      </c>
      <c r="B200" t="s">
        <v>1696</v>
      </c>
      <c r="C200" s="125">
        <v>7833</v>
      </c>
      <c r="D200" s="125">
        <v>332020</v>
      </c>
      <c r="E200" s="125" t="s">
        <v>1439</v>
      </c>
      <c r="F200" s="125" t="s">
        <v>1434</v>
      </c>
      <c r="G200" t="s">
        <v>227</v>
      </c>
      <c r="H200" t="s">
        <v>226</v>
      </c>
      <c r="I200" t="s">
        <v>1697</v>
      </c>
      <c r="J200" t="s">
        <v>800</v>
      </c>
      <c r="K200" t="s">
        <v>227</v>
      </c>
      <c r="L200">
        <v>1402276</v>
      </c>
      <c r="M200">
        <v>66.564722200000006</v>
      </c>
      <c r="N200">
        <v>-145.2738889</v>
      </c>
      <c r="O200" t="s">
        <v>14</v>
      </c>
      <c r="P200" t="s">
        <v>227</v>
      </c>
    </row>
    <row r="201" spans="1:16" x14ac:dyDescent="0.3">
      <c r="A201" t="s">
        <v>1076</v>
      </c>
      <c r="B201" t="s">
        <v>1689</v>
      </c>
      <c r="C201" s="125" t="s">
        <v>1442</v>
      </c>
      <c r="D201" s="125">
        <v>331950</v>
      </c>
      <c r="E201" s="125" t="s">
        <v>1400</v>
      </c>
      <c r="F201" s="125" t="s">
        <v>1434</v>
      </c>
      <c r="G201" t="s">
        <v>109</v>
      </c>
      <c r="H201" t="s">
        <v>1255</v>
      </c>
      <c r="I201" t="s">
        <v>1480</v>
      </c>
      <c r="J201" t="s">
        <v>1077</v>
      </c>
      <c r="K201" t="s">
        <v>109</v>
      </c>
      <c r="L201">
        <v>1401738</v>
      </c>
      <c r="M201">
        <v>59.349722200000002</v>
      </c>
      <c r="N201">
        <v>-157.47527779999999</v>
      </c>
      <c r="O201" t="s">
        <v>6</v>
      </c>
      <c r="P201" t="s">
        <v>109</v>
      </c>
    </row>
    <row r="202" spans="1:16" x14ac:dyDescent="0.3">
      <c r="A202" t="s">
        <v>1196</v>
      </c>
      <c r="B202" t="s">
        <v>1489</v>
      </c>
      <c r="C202" s="125">
        <v>13642</v>
      </c>
      <c r="D202" s="125">
        <v>332340</v>
      </c>
      <c r="E202" s="125" t="s">
        <v>1439</v>
      </c>
      <c r="F202" s="125" t="s">
        <v>1434</v>
      </c>
      <c r="G202" t="s">
        <v>167</v>
      </c>
      <c r="H202" t="s">
        <v>300</v>
      </c>
      <c r="I202" t="s">
        <v>1490</v>
      </c>
      <c r="J202" t="s">
        <v>902</v>
      </c>
      <c r="K202" t="s">
        <v>167</v>
      </c>
      <c r="L202">
        <v>1407125</v>
      </c>
      <c r="M202">
        <v>64.501111100000003</v>
      </c>
      <c r="N202">
        <v>-165.4063889</v>
      </c>
      <c r="O202" t="s">
        <v>5</v>
      </c>
      <c r="P202" t="s">
        <v>167</v>
      </c>
    </row>
    <row r="203" spans="1:16" x14ac:dyDescent="0.3">
      <c r="A203" t="s">
        <v>1220</v>
      </c>
      <c r="B203" t="s">
        <v>1556</v>
      </c>
      <c r="C203" s="125" t="s">
        <v>1442</v>
      </c>
      <c r="D203" s="125">
        <v>332580</v>
      </c>
      <c r="E203" s="125" t="s">
        <v>1400</v>
      </c>
      <c r="F203" s="125" t="s">
        <v>1434</v>
      </c>
      <c r="G203" t="s">
        <v>349</v>
      </c>
      <c r="H203" t="s">
        <v>348</v>
      </c>
      <c r="I203" t="s">
        <v>1557</v>
      </c>
      <c r="J203" t="s">
        <v>956</v>
      </c>
      <c r="K203" t="s">
        <v>349</v>
      </c>
      <c r="L203">
        <v>1410562</v>
      </c>
      <c r="M203">
        <v>62.9886111</v>
      </c>
      <c r="N203">
        <v>-156.06416669999999</v>
      </c>
      <c r="O203" t="s">
        <v>14</v>
      </c>
      <c r="P203" t="s">
        <v>349</v>
      </c>
    </row>
    <row r="204" spans="1:16" x14ac:dyDescent="0.3">
      <c r="A204" t="s">
        <v>1228</v>
      </c>
      <c r="B204" t="s">
        <v>1572</v>
      </c>
      <c r="C204" s="125" t="s">
        <v>1442</v>
      </c>
      <c r="D204" s="125">
        <v>332710</v>
      </c>
      <c r="E204" s="125" t="s">
        <v>1400</v>
      </c>
      <c r="F204" s="125" t="s">
        <v>1434</v>
      </c>
      <c r="G204" t="s">
        <v>365</v>
      </c>
      <c r="H204" t="s">
        <v>364</v>
      </c>
      <c r="I204" t="s">
        <v>1573</v>
      </c>
      <c r="J204" t="s">
        <v>982</v>
      </c>
      <c r="K204" t="s">
        <v>365</v>
      </c>
      <c r="L204">
        <v>1411295</v>
      </c>
      <c r="M204">
        <v>61.102499999999999</v>
      </c>
      <c r="N204">
        <v>-160.96166669999999</v>
      </c>
      <c r="O204" t="s">
        <v>9</v>
      </c>
      <c r="P204" t="s">
        <v>365</v>
      </c>
    </row>
    <row r="205" spans="1:16" x14ac:dyDescent="0.3">
      <c r="A205" t="s">
        <v>1175</v>
      </c>
      <c r="B205" t="s">
        <v>1441</v>
      </c>
      <c r="C205" s="125" t="s">
        <v>1442</v>
      </c>
      <c r="D205" s="125">
        <v>332140</v>
      </c>
      <c r="E205" s="125" t="s">
        <v>1400</v>
      </c>
      <c r="F205" s="125" t="s">
        <v>1434</v>
      </c>
      <c r="G205" t="s">
        <v>262</v>
      </c>
      <c r="H205" t="s">
        <v>261</v>
      </c>
      <c r="I205" t="s">
        <v>1443</v>
      </c>
      <c r="J205" t="s">
        <v>856</v>
      </c>
      <c r="K205" t="s">
        <v>262</v>
      </c>
      <c r="L205">
        <v>1404984</v>
      </c>
      <c r="M205">
        <v>64.880277800000002</v>
      </c>
      <c r="N205">
        <v>-157.7008333</v>
      </c>
      <c r="O205" t="s">
        <v>14</v>
      </c>
      <c r="P205" t="s">
        <v>262</v>
      </c>
    </row>
    <row r="206" spans="1:16" x14ac:dyDescent="0.3">
      <c r="A206" t="s">
        <v>1127</v>
      </c>
      <c r="B206" t="s">
        <v>1724</v>
      </c>
      <c r="C206" s="125" t="s">
        <v>1442</v>
      </c>
      <c r="D206" s="125">
        <v>331740</v>
      </c>
      <c r="E206" s="125" t="s">
        <v>1400</v>
      </c>
      <c r="F206" s="125" t="s">
        <v>1434</v>
      </c>
      <c r="G206" t="s">
        <v>154</v>
      </c>
      <c r="H206" t="s">
        <v>153</v>
      </c>
      <c r="I206" t="s">
        <v>1725</v>
      </c>
      <c r="J206" t="s">
        <v>701</v>
      </c>
      <c r="K206" t="s">
        <v>154</v>
      </c>
      <c r="L206">
        <v>1404456</v>
      </c>
      <c r="M206">
        <v>57.5719444</v>
      </c>
      <c r="N206">
        <v>-154.4555556</v>
      </c>
      <c r="O206" t="s">
        <v>8</v>
      </c>
      <c r="P206" t="s">
        <v>154</v>
      </c>
    </row>
    <row r="207" spans="1:16" x14ac:dyDescent="0.3">
      <c r="A207" t="s">
        <v>1151</v>
      </c>
      <c r="B207" t="s">
        <v>1694</v>
      </c>
      <c r="C207" s="125" t="s">
        <v>1442</v>
      </c>
      <c r="D207" s="125">
        <v>331970</v>
      </c>
      <c r="E207" s="125" t="s">
        <v>1400</v>
      </c>
      <c r="F207" s="125" t="s">
        <v>1434</v>
      </c>
      <c r="G207" t="s">
        <v>211</v>
      </c>
      <c r="H207" t="s">
        <v>210</v>
      </c>
      <c r="I207" t="s">
        <v>1695</v>
      </c>
      <c r="J207" t="s">
        <v>777</v>
      </c>
      <c r="K207" t="s">
        <v>211</v>
      </c>
      <c r="L207">
        <v>1418574</v>
      </c>
      <c r="M207">
        <v>54.850833299999998</v>
      </c>
      <c r="N207">
        <v>-163.41499999999999</v>
      </c>
      <c r="O207" t="s">
        <v>4</v>
      </c>
      <c r="P207" t="s">
        <v>211</v>
      </c>
    </row>
    <row r="208" spans="1:16" x14ac:dyDescent="0.3">
      <c r="A208" t="s">
        <v>1403</v>
      </c>
      <c r="B208" t="s">
        <v>1598</v>
      </c>
      <c r="C208" s="125">
        <v>12385</v>
      </c>
      <c r="D208" s="125"/>
      <c r="E208" s="125" t="s">
        <v>1439</v>
      </c>
      <c r="F208" s="125" t="s">
        <v>1434</v>
      </c>
      <c r="G208" t="s">
        <v>275</v>
      </c>
      <c r="H208" t="s">
        <v>275</v>
      </c>
      <c r="I208" t="s">
        <v>1599</v>
      </c>
      <c r="J208" t="s">
        <v>875</v>
      </c>
      <c r="K208" t="s">
        <v>277</v>
      </c>
      <c r="L208">
        <v>1423661</v>
      </c>
      <c r="M208">
        <v>55.129166699999999</v>
      </c>
      <c r="N208">
        <v>-131.5722222</v>
      </c>
      <c r="O208" t="s">
        <v>13</v>
      </c>
      <c r="P208" t="s">
        <v>277</v>
      </c>
    </row>
    <row r="209" spans="1:16" x14ac:dyDescent="0.3">
      <c r="A209" t="s">
        <v>1033</v>
      </c>
      <c r="B209" t="s">
        <v>1476</v>
      </c>
      <c r="C209" s="125" t="s">
        <v>1442</v>
      </c>
      <c r="D209" s="125">
        <v>331010</v>
      </c>
      <c r="E209" s="125" t="s">
        <v>1400</v>
      </c>
      <c r="F209" s="125" t="s">
        <v>1434</v>
      </c>
      <c r="G209" t="s">
        <v>61</v>
      </c>
      <c r="H209" t="s">
        <v>60</v>
      </c>
      <c r="I209" t="s">
        <v>1477</v>
      </c>
      <c r="J209" t="s">
        <v>539</v>
      </c>
      <c r="K209" t="s">
        <v>61</v>
      </c>
      <c r="L209">
        <v>1398007</v>
      </c>
      <c r="M209">
        <v>56.945555599999999</v>
      </c>
      <c r="N209">
        <v>-154.17027780000001</v>
      </c>
      <c r="O209" t="s">
        <v>8</v>
      </c>
      <c r="P209" t="s">
        <v>61</v>
      </c>
    </row>
    <row r="210" spans="1:16" x14ac:dyDescent="0.3">
      <c r="A210" t="s">
        <v>1194</v>
      </c>
      <c r="B210" t="s">
        <v>1739</v>
      </c>
      <c r="C210" s="125" t="s">
        <v>1442</v>
      </c>
      <c r="D210" s="125">
        <v>332110</v>
      </c>
      <c r="E210" s="125" t="s">
        <v>1400</v>
      </c>
      <c r="F210" s="125" t="s">
        <v>1434</v>
      </c>
      <c r="G210" t="s">
        <v>297</v>
      </c>
      <c r="H210" t="s">
        <v>296</v>
      </c>
      <c r="I210" t="s">
        <v>1740</v>
      </c>
      <c r="J210" t="s">
        <v>898</v>
      </c>
      <c r="K210" t="s">
        <v>297</v>
      </c>
      <c r="L210">
        <v>1404914</v>
      </c>
      <c r="M210">
        <v>59.728611100000002</v>
      </c>
      <c r="N210">
        <v>-157.28444440000001</v>
      </c>
      <c r="O210" t="s">
        <v>6</v>
      </c>
      <c r="P210" t="s">
        <v>297</v>
      </c>
    </row>
    <row r="211" spans="1:16" x14ac:dyDescent="0.3">
      <c r="A211" t="s">
        <v>1189</v>
      </c>
      <c r="B211" t="s">
        <v>1469</v>
      </c>
      <c r="C211" s="125">
        <v>13201</v>
      </c>
      <c r="D211" s="125">
        <v>332280</v>
      </c>
      <c r="E211" s="125" t="s">
        <v>1439</v>
      </c>
      <c r="F211" s="125" t="s">
        <v>1434</v>
      </c>
      <c r="G211" t="s">
        <v>890</v>
      </c>
      <c r="H211" t="s">
        <v>286</v>
      </c>
      <c r="I211" t="s">
        <v>1470</v>
      </c>
      <c r="J211" t="s">
        <v>889</v>
      </c>
      <c r="K211" t="s">
        <v>287</v>
      </c>
      <c r="L211">
        <v>1406798</v>
      </c>
      <c r="M211">
        <v>58.728333300000003</v>
      </c>
      <c r="N211">
        <v>-157.01388890000001</v>
      </c>
      <c r="O211" t="s">
        <v>6</v>
      </c>
      <c r="P211" t="s">
        <v>890</v>
      </c>
    </row>
    <row r="212" spans="1:16" x14ac:dyDescent="0.3">
      <c r="A212" t="s">
        <v>1156</v>
      </c>
      <c r="B212" t="s">
        <v>1701</v>
      </c>
      <c r="C212" s="125" t="s">
        <v>1442</v>
      </c>
      <c r="D212" s="125">
        <v>332000</v>
      </c>
      <c r="E212" s="125" t="s">
        <v>1400</v>
      </c>
      <c r="F212" s="125" t="s">
        <v>1434</v>
      </c>
      <c r="G212" t="s">
        <v>224</v>
      </c>
      <c r="H212" t="s">
        <v>223</v>
      </c>
      <c r="I212" t="s">
        <v>1702</v>
      </c>
      <c r="J212" t="s">
        <v>795</v>
      </c>
      <c r="K212" t="s">
        <v>224</v>
      </c>
      <c r="L212">
        <v>1402760</v>
      </c>
      <c r="M212">
        <v>64.5433333</v>
      </c>
      <c r="N212">
        <v>-163.02916669999999</v>
      </c>
      <c r="O212" t="s">
        <v>5</v>
      </c>
      <c r="P212" t="s">
        <v>224</v>
      </c>
    </row>
    <row r="213" spans="1:16" x14ac:dyDescent="0.3">
      <c r="A213" t="s">
        <v>1205</v>
      </c>
      <c r="B213" t="s">
        <v>1681</v>
      </c>
      <c r="C213" s="125">
        <v>13870</v>
      </c>
      <c r="D213" s="125">
        <v>332430</v>
      </c>
      <c r="E213" s="125" t="s">
        <v>1439</v>
      </c>
      <c r="F213" s="125" t="s">
        <v>1434</v>
      </c>
      <c r="G213" t="s">
        <v>921</v>
      </c>
      <c r="H213" t="s">
        <v>312</v>
      </c>
      <c r="I213" t="s">
        <v>1682</v>
      </c>
      <c r="J213" t="s">
        <v>920</v>
      </c>
      <c r="K213" t="s">
        <v>313</v>
      </c>
      <c r="L213">
        <v>1401203</v>
      </c>
      <c r="M213">
        <v>59.0397222</v>
      </c>
      <c r="N213">
        <v>-158.45750000000001</v>
      </c>
      <c r="O213" t="s">
        <v>6</v>
      </c>
      <c r="P213" t="s">
        <v>921</v>
      </c>
    </row>
    <row r="214" spans="1:16" x14ac:dyDescent="0.3">
      <c r="A214" t="s">
        <v>1063</v>
      </c>
      <c r="B214" t="s">
        <v>1567</v>
      </c>
      <c r="C214" s="125">
        <v>18877</v>
      </c>
      <c r="D214" s="125">
        <v>331210</v>
      </c>
      <c r="E214" s="125" t="s">
        <v>1439</v>
      </c>
      <c r="G214" t="s">
        <v>1568</v>
      </c>
      <c r="H214" t="s">
        <v>1568</v>
      </c>
      <c r="J214" t="s">
        <v>1569</v>
      </c>
      <c r="K214" t="s">
        <v>411</v>
      </c>
      <c r="L214">
        <v>1669435</v>
      </c>
      <c r="M214">
        <v>55.687777799999999</v>
      </c>
      <c r="N214">
        <v>-132.52222219999999</v>
      </c>
      <c r="O214" t="s">
        <v>13</v>
      </c>
      <c r="P214" t="s">
        <v>411</v>
      </c>
    </row>
    <row r="215" spans="1:16" x14ac:dyDescent="0.3">
      <c r="A215" t="s">
        <v>1404</v>
      </c>
      <c r="B215" t="s">
        <v>1600</v>
      </c>
      <c r="C215" s="125">
        <v>409</v>
      </c>
      <c r="D215" s="125"/>
      <c r="E215" s="125" t="s">
        <v>1439</v>
      </c>
      <c r="F215" s="125" t="s">
        <v>1400</v>
      </c>
      <c r="G215" t="s">
        <v>1601</v>
      </c>
      <c r="H215" t="s">
        <v>1602</v>
      </c>
      <c r="I215" t="s">
        <v>1437</v>
      </c>
      <c r="J215" t="s">
        <v>973</v>
      </c>
      <c r="K215" t="s">
        <v>972</v>
      </c>
      <c r="L215">
        <v>1866941</v>
      </c>
      <c r="M215">
        <v>70.205555599999997</v>
      </c>
      <c r="N215">
        <v>-148.51166670000001</v>
      </c>
      <c r="O215" t="s">
        <v>10</v>
      </c>
      <c r="P215" t="s">
        <v>972</v>
      </c>
    </row>
    <row r="216" spans="1:16" x14ac:dyDescent="0.3">
      <c r="A216" t="s">
        <v>1406</v>
      </c>
      <c r="B216" t="s">
        <v>1612</v>
      </c>
      <c r="C216" s="125">
        <v>22199</v>
      </c>
      <c r="D216" s="125"/>
      <c r="E216" s="125" t="s">
        <v>1439</v>
      </c>
      <c r="G216" t="s">
        <v>988</v>
      </c>
      <c r="I216" t="s">
        <v>1607</v>
      </c>
      <c r="J216" t="s">
        <v>561</v>
      </c>
      <c r="K216" t="s">
        <v>1613</v>
      </c>
      <c r="L216">
        <v>2418568</v>
      </c>
      <c r="M216">
        <v>64.663265199999998</v>
      </c>
      <c r="N216">
        <v>-147.05441999999999</v>
      </c>
      <c r="O216" t="s">
        <v>12</v>
      </c>
      <c r="P216" t="s">
        <v>988</v>
      </c>
    </row>
  </sheetData>
  <autoFilter ref="A1:P216" xr:uid="{F1307381-6CE8-4618-B0E9-881367B1F8A7}"/>
  <conditionalFormatting sqref="A1:A216">
    <cfRule type="duplicateValues" dxfId="28" priority="17"/>
  </conditionalFormatting>
  <conditionalFormatting sqref="A217:A1048576">
    <cfRule type="duplicateValues" dxfId="27" priority="21"/>
  </conditionalFormatting>
  <conditionalFormatting sqref="H217:H1048576">
    <cfRule type="duplicateValues" dxfId="26" priority="22"/>
  </conditionalFormatting>
  <conditionalFormatting sqref="I139">
    <cfRule type="duplicateValues" dxfId="25" priority="13"/>
  </conditionalFormatting>
  <conditionalFormatting sqref="I140">
    <cfRule type="duplicateValues" dxfId="24" priority="12"/>
  </conditionalFormatting>
  <conditionalFormatting sqref="I142">
    <cfRule type="duplicateValues" dxfId="23" priority="11"/>
  </conditionalFormatting>
  <conditionalFormatting sqref="I144">
    <cfRule type="duplicateValues" dxfId="22" priority="10"/>
  </conditionalFormatting>
  <conditionalFormatting sqref="I145">
    <cfRule type="duplicateValues" dxfId="21" priority="16"/>
  </conditionalFormatting>
  <conditionalFormatting sqref="I146">
    <cfRule type="duplicateValues" dxfId="20" priority="9"/>
  </conditionalFormatting>
  <conditionalFormatting sqref="I147">
    <cfRule type="duplicateValues" dxfId="19" priority="6"/>
  </conditionalFormatting>
  <conditionalFormatting sqref="I149">
    <cfRule type="duplicateValues" dxfId="18" priority="8"/>
  </conditionalFormatting>
  <conditionalFormatting sqref="I150">
    <cfRule type="duplicateValues" dxfId="17" priority="1"/>
  </conditionalFormatting>
  <conditionalFormatting sqref="I152">
    <cfRule type="duplicateValues" dxfId="16" priority="5"/>
  </conditionalFormatting>
  <conditionalFormatting sqref="I153">
    <cfRule type="duplicateValues" dxfId="15" priority="4"/>
  </conditionalFormatting>
  <conditionalFormatting sqref="I155">
    <cfRule type="duplicateValues" dxfId="14" priority="15"/>
  </conditionalFormatting>
  <conditionalFormatting sqref="I156">
    <cfRule type="duplicateValues" dxfId="13" priority="7"/>
  </conditionalFormatting>
  <conditionalFormatting sqref="I159">
    <cfRule type="duplicateValues" dxfId="12" priority="14"/>
  </conditionalFormatting>
  <conditionalFormatting sqref="I162">
    <cfRule type="duplicateValues" dxfId="11" priority="3"/>
  </conditionalFormatting>
  <conditionalFormatting sqref="I174">
    <cfRule type="duplicateValues" dxfId="10" priority="2"/>
  </conditionalFormatting>
  <conditionalFormatting sqref="I217:I1048576">
    <cfRule type="duplicateValues" dxfId="9" priority="19"/>
  </conditionalFormatting>
  <conditionalFormatting sqref="J217:J1048576">
    <cfRule type="duplicateValues" dxfId="8" priority="18"/>
    <cfRule type="containsText" dxfId="7" priority="20" operator="containsText" text=",">
      <formula>NOT(ISERROR(SEARCH(",",J217)))</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zoomScaleNormal="100" workbookViewId="0">
      <pane ySplit="1" topLeftCell="A166" activePane="bottomLeft" state="frozen"/>
      <selection activeCell="G9" sqref="G9"/>
      <selection pane="bottomLeft"/>
    </sheetView>
  </sheetViews>
  <sheetFormatPr defaultColWidth="9.109375" defaultRowHeight="14.4" x14ac:dyDescent="0.3"/>
  <cols>
    <col min="2" max="2" width="11.109375" bestFit="1" customWidth="1"/>
    <col min="3" max="3" width="13.44140625" style="125" bestFit="1" customWidth="1"/>
    <col min="4" max="4" width="10.44140625" style="125" bestFit="1" customWidth="1"/>
    <col min="5" max="5" width="40.77734375" style="125" customWidth="1"/>
    <col min="7" max="7" width="28.44140625" bestFit="1" customWidth="1"/>
    <col min="8" max="8" width="9.109375" style="125"/>
    <col min="9" max="9" width="22.6640625" style="125" customWidth="1"/>
    <col min="11" max="11" width="29.88671875" bestFit="1" customWidth="1"/>
    <col min="14" max="14" width="14.5546875" style="125" bestFit="1" customWidth="1"/>
    <col min="16" max="16" width="10.44140625" style="125" bestFit="1" customWidth="1"/>
  </cols>
  <sheetData>
    <row r="1" spans="1:20" s="63" customFormat="1" ht="57.6" x14ac:dyDescent="0.3">
      <c r="A1" s="63" t="s">
        <v>1751</v>
      </c>
      <c r="B1" s="63" t="s">
        <v>1848</v>
      </c>
      <c r="C1" s="120" t="s">
        <v>1752</v>
      </c>
      <c r="D1" s="120" t="s">
        <v>1325</v>
      </c>
      <c r="E1" s="63" t="s">
        <v>1849</v>
      </c>
      <c r="F1" s="120" t="s">
        <v>1850</v>
      </c>
      <c r="G1" s="120" t="s">
        <v>1851</v>
      </c>
      <c r="H1" s="120" t="s">
        <v>1852</v>
      </c>
      <c r="I1" s="197" t="s">
        <v>1853</v>
      </c>
      <c r="J1" s="197" t="s">
        <v>1854</v>
      </c>
      <c r="K1" s="197" t="s">
        <v>1855</v>
      </c>
      <c r="L1" s="197" t="s">
        <v>1856</v>
      </c>
      <c r="M1" s="197" t="s">
        <v>1857</v>
      </c>
      <c r="N1" s="198" t="s">
        <v>1858</v>
      </c>
      <c r="O1" s="197" t="s">
        <v>59</v>
      </c>
      <c r="P1" s="120"/>
      <c r="S1" s="63" t="s">
        <v>1419</v>
      </c>
      <c r="T1" s="63" t="s">
        <v>1425</v>
      </c>
    </row>
    <row r="2" spans="1:20" x14ac:dyDescent="0.3">
      <c r="A2" t="s">
        <v>1476</v>
      </c>
      <c r="B2" t="s">
        <v>1859</v>
      </c>
      <c r="C2" s="125" t="s">
        <v>1442</v>
      </c>
      <c r="D2" s="125">
        <v>449</v>
      </c>
      <c r="E2" t="s">
        <v>60</v>
      </c>
      <c r="F2" s="125">
        <v>1</v>
      </c>
      <c r="G2" s="125" t="s">
        <v>1768</v>
      </c>
      <c r="H2" s="125">
        <v>1</v>
      </c>
      <c r="I2" s="125" t="s">
        <v>1860</v>
      </c>
      <c r="J2" t="b">
        <v>1</v>
      </c>
      <c r="K2" t="s">
        <v>1861</v>
      </c>
      <c r="L2" s="125" t="s">
        <v>1862</v>
      </c>
      <c r="M2" t="b">
        <v>1</v>
      </c>
      <c r="N2" s="125" t="s">
        <v>1863</v>
      </c>
    </row>
    <row r="3" spans="1:20" x14ac:dyDescent="0.3">
      <c r="A3" t="s">
        <v>1512</v>
      </c>
      <c r="B3" t="s">
        <v>1864</v>
      </c>
      <c r="C3" s="125" t="s">
        <v>1442</v>
      </c>
      <c r="D3" s="125">
        <v>635</v>
      </c>
      <c r="E3" t="s">
        <v>64</v>
      </c>
      <c r="F3" s="125">
        <v>1</v>
      </c>
      <c r="G3" s="125" t="s">
        <v>1768</v>
      </c>
      <c r="H3" s="125">
        <v>1</v>
      </c>
      <c r="I3" s="125" t="s">
        <v>1860</v>
      </c>
      <c r="J3" t="b">
        <v>1</v>
      </c>
      <c r="K3" t="s">
        <v>1861</v>
      </c>
      <c r="L3" s="125" t="s">
        <v>1862</v>
      </c>
      <c r="M3" t="b">
        <v>1</v>
      </c>
      <c r="N3" s="125" t="s">
        <v>1863</v>
      </c>
    </row>
    <row r="4" spans="1:20" x14ac:dyDescent="0.3">
      <c r="A4" t="s">
        <v>1493</v>
      </c>
      <c r="B4" t="s">
        <v>1865</v>
      </c>
      <c r="C4" s="125">
        <v>192</v>
      </c>
      <c r="D4" s="125">
        <v>412</v>
      </c>
      <c r="E4" t="s">
        <v>62</v>
      </c>
      <c r="F4" s="125">
        <v>1</v>
      </c>
      <c r="G4" s="125" t="s">
        <v>1768</v>
      </c>
      <c r="H4" s="125">
        <v>1</v>
      </c>
      <c r="I4" s="125" t="s">
        <v>1860</v>
      </c>
      <c r="J4" t="b">
        <v>1</v>
      </c>
      <c r="K4" t="s">
        <v>1866</v>
      </c>
      <c r="L4" s="125" t="s">
        <v>1862</v>
      </c>
      <c r="M4" t="b">
        <v>1</v>
      </c>
      <c r="N4" s="125" t="s">
        <v>1863</v>
      </c>
    </row>
    <row r="5" spans="1:20" x14ac:dyDescent="0.3">
      <c r="A5" t="s">
        <v>1529</v>
      </c>
      <c r="B5" t="s">
        <v>1867</v>
      </c>
      <c r="C5" s="125">
        <v>24486</v>
      </c>
      <c r="D5" s="125">
        <v>293</v>
      </c>
      <c r="E5" t="s">
        <v>66</v>
      </c>
      <c r="F5" s="125">
        <v>1</v>
      </c>
      <c r="G5" s="125" t="s">
        <v>1768</v>
      </c>
      <c r="H5" s="125">
        <v>1</v>
      </c>
      <c r="I5" s="125" t="s">
        <v>1860</v>
      </c>
      <c r="J5" t="b">
        <v>1</v>
      </c>
      <c r="K5" t="s">
        <v>1861</v>
      </c>
      <c r="L5" s="125" t="s">
        <v>1862</v>
      </c>
      <c r="M5" t="b">
        <v>1</v>
      </c>
      <c r="N5" s="125" t="s">
        <v>1863</v>
      </c>
    </row>
    <row r="6" spans="1:20" x14ac:dyDescent="0.3">
      <c r="A6" t="s">
        <v>1465</v>
      </c>
      <c r="B6" t="s">
        <v>1868</v>
      </c>
      <c r="C6" s="125">
        <v>219</v>
      </c>
      <c r="D6" s="125">
        <v>2</v>
      </c>
      <c r="E6" t="s">
        <v>79</v>
      </c>
      <c r="F6" s="125">
        <v>1</v>
      </c>
      <c r="G6" s="125" t="s">
        <v>1768</v>
      </c>
      <c r="H6" s="125">
        <v>1</v>
      </c>
      <c r="I6" s="125" t="s">
        <v>1869</v>
      </c>
      <c r="J6" t="b">
        <v>1</v>
      </c>
      <c r="K6" t="s">
        <v>1866</v>
      </c>
      <c r="L6" s="125" t="s">
        <v>1862</v>
      </c>
      <c r="M6" t="b">
        <v>1</v>
      </c>
      <c r="N6" s="125" t="s">
        <v>1863</v>
      </c>
    </row>
    <row r="7" spans="1:20" x14ac:dyDescent="0.3">
      <c r="A7" t="s">
        <v>1438</v>
      </c>
      <c r="B7" t="s">
        <v>1870</v>
      </c>
      <c r="C7" s="125">
        <v>221</v>
      </c>
      <c r="D7" s="125">
        <v>169</v>
      </c>
      <c r="E7" t="s">
        <v>102</v>
      </c>
      <c r="F7" s="125">
        <v>1</v>
      </c>
      <c r="G7" s="125" t="s">
        <v>1768</v>
      </c>
      <c r="H7" s="125">
        <v>1</v>
      </c>
      <c r="I7" s="125" t="s">
        <v>1860</v>
      </c>
      <c r="J7" t="b">
        <v>1</v>
      </c>
      <c r="K7" t="s">
        <v>1871</v>
      </c>
      <c r="L7" s="125" t="s">
        <v>1862</v>
      </c>
      <c r="M7" t="b">
        <v>1</v>
      </c>
      <c r="N7" s="125" t="s">
        <v>1863</v>
      </c>
    </row>
    <row r="8" spans="1:20" x14ac:dyDescent="0.3">
      <c r="A8" t="s">
        <v>1724</v>
      </c>
      <c r="B8" t="s">
        <v>1872</v>
      </c>
      <c r="C8" s="125" t="s">
        <v>1442</v>
      </c>
      <c r="D8" s="125">
        <v>683</v>
      </c>
      <c r="E8" t="s">
        <v>153</v>
      </c>
      <c r="F8" s="125">
        <v>1</v>
      </c>
      <c r="G8" s="125" t="s">
        <v>1768</v>
      </c>
      <c r="H8" s="125">
        <v>1</v>
      </c>
      <c r="I8" s="125" t="s">
        <v>1860</v>
      </c>
      <c r="J8" t="b">
        <v>1</v>
      </c>
      <c r="K8" t="s">
        <v>1866</v>
      </c>
      <c r="L8" s="125" t="s">
        <v>1862</v>
      </c>
      <c r="M8" t="b">
        <v>1</v>
      </c>
      <c r="N8" s="125" t="s">
        <v>1863</v>
      </c>
    </row>
    <row r="9" spans="1:20" x14ac:dyDescent="0.3">
      <c r="A9" t="s">
        <v>1633</v>
      </c>
      <c r="B9" t="s">
        <v>1873</v>
      </c>
      <c r="C9" s="125">
        <v>653</v>
      </c>
      <c r="D9" s="125">
        <v>291</v>
      </c>
      <c r="E9" t="s">
        <v>1634</v>
      </c>
      <c r="F9" s="125">
        <v>1</v>
      </c>
      <c r="G9" s="125" t="s">
        <v>1768</v>
      </c>
      <c r="H9" s="125">
        <v>1</v>
      </c>
      <c r="I9" s="125" t="s">
        <v>1860</v>
      </c>
      <c r="J9" t="b">
        <v>1</v>
      </c>
      <c r="K9" t="s">
        <v>1866</v>
      </c>
      <c r="L9" s="125" t="s">
        <v>1874</v>
      </c>
      <c r="M9" t="b">
        <v>0</v>
      </c>
      <c r="N9" s="125" t="s">
        <v>1863</v>
      </c>
    </row>
    <row r="10" spans="1:20" x14ac:dyDescent="0.3">
      <c r="A10" t="s">
        <v>1623</v>
      </c>
      <c r="B10" t="s">
        <v>1875</v>
      </c>
      <c r="C10" s="125">
        <v>4959</v>
      </c>
      <c r="D10" s="125">
        <v>5</v>
      </c>
      <c r="E10" t="s">
        <v>158</v>
      </c>
      <c r="F10" s="125">
        <v>1</v>
      </c>
      <c r="G10" s="125" t="s">
        <v>1768</v>
      </c>
      <c r="H10" s="125">
        <v>1</v>
      </c>
      <c r="I10" s="125" t="s">
        <v>1869</v>
      </c>
      <c r="J10" t="b">
        <v>1</v>
      </c>
      <c r="K10" t="s">
        <v>1866</v>
      </c>
      <c r="L10" s="125" t="s">
        <v>1862</v>
      </c>
      <c r="M10" t="b">
        <v>1</v>
      </c>
      <c r="N10" s="125" t="s">
        <v>1863</v>
      </c>
    </row>
    <row r="11" spans="1:20" x14ac:dyDescent="0.3">
      <c r="A11" t="s">
        <v>1629</v>
      </c>
      <c r="B11" t="s">
        <v>1876</v>
      </c>
      <c r="C11" s="125" t="s">
        <v>1442</v>
      </c>
      <c r="D11" s="125">
        <v>747</v>
      </c>
      <c r="E11" t="s">
        <v>160</v>
      </c>
      <c r="F11" s="125">
        <v>1</v>
      </c>
      <c r="G11" s="125" t="s">
        <v>1768</v>
      </c>
      <c r="H11" s="125">
        <v>1</v>
      </c>
      <c r="I11" s="125" t="s">
        <v>1860</v>
      </c>
      <c r="J11" t="b">
        <v>1</v>
      </c>
      <c r="K11" t="s">
        <v>1871</v>
      </c>
      <c r="L11" s="125" t="s">
        <v>1862</v>
      </c>
      <c r="M11" t="b">
        <v>1</v>
      </c>
      <c r="N11" s="125" t="s">
        <v>1863</v>
      </c>
    </row>
    <row r="12" spans="1:20" x14ac:dyDescent="0.3">
      <c r="A12" t="s">
        <v>1631</v>
      </c>
      <c r="B12" t="s">
        <v>1877</v>
      </c>
      <c r="C12" s="125">
        <v>56256</v>
      </c>
      <c r="D12" s="125">
        <v>291</v>
      </c>
      <c r="E12" t="s">
        <v>162</v>
      </c>
      <c r="F12" s="125">
        <v>1</v>
      </c>
      <c r="G12" s="125" t="s">
        <v>1768</v>
      </c>
      <c r="H12" s="125">
        <v>1</v>
      </c>
      <c r="I12" s="125" t="s">
        <v>1860</v>
      </c>
      <c r="J12" t="b">
        <v>1</v>
      </c>
      <c r="K12" t="s">
        <v>1861</v>
      </c>
      <c r="L12" s="125" t="s">
        <v>1862</v>
      </c>
      <c r="M12" t="b">
        <v>1</v>
      </c>
      <c r="N12" s="125" t="s">
        <v>1863</v>
      </c>
    </row>
    <row r="13" spans="1:20" x14ac:dyDescent="0.3">
      <c r="A13" t="s">
        <v>1635</v>
      </c>
      <c r="B13" t="s">
        <v>1878</v>
      </c>
      <c r="C13" s="125">
        <v>878</v>
      </c>
      <c r="D13" s="125">
        <v>337</v>
      </c>
      <c r="E13" t="s">
        <v>164</v>
      </c>
      <c r="F13" s="125">
        <v>1</v>
      </c>
      <c r="G13" s="125" t="s">
        <v>1768</v>
      </c>
      <c r="H13" s="125">
        <v>1</v>
      </c>
      <c r="I13" s="125" t="s">
        <v>1860</v>
      </c>
      <c r="J13" t="b">
        <v>1</v>
      </c>
      <c r="K13" t="s">
        <v>1866</v>
      </c>
      <c r="L13" s="125" t="s">
        <v>1862</v>
      </c>
      <c r="M13" t="b">
        <v>1</v>
      </c>
      <c r="N13" s="125" t="s">
        <v>1863</v>
      </c>
    </row>
    <row r="14" spans="1:20" x14ac:dyDescent="0.3">
      <c r="A14" t="s">
        <v>1638</v>
      </c>
      <c r="B14" t="s">
        <v>1879</v>
      </c>
      <c r="C14" s="125" t="s">
        <v>1442</v>
      </c>
      <c r="D14" s="125">
        <v>420</v>
      </c>
      <c r="E14" t="s">
        <v>170</v>
      </c>
      <c r="F14" s="125">
        <v>1</v>
      </c>
      <c r="G14" s="125" t="s">
        <v>1768</v>
      </c>
      <c r="H14" s="125">
        <v>1</v>
      </c>
      <c r="I14" s="125" t="s">
        <v>1860</v>
      </c>
      <c r="J14" t="b">
        <v>1</v>
      </c>
      <c r="K14" t="s">
        <v>1866</v>
      </c>
      <c r="L14" s="125" t="s">
        <v>1862</v>
      </c>
      <c r="M14" t="b">
        <v>1</v>
      </c>
      <c r="N14" s="125" t="s">
        <v>1863</v>
      </c>
    </row>
    <row r="15" spans="1:20" x14ac:dyDescent="0.3">
      <c r="A15" t="s">
        <v>1640</v>
      </c>
      <c r="B15" t="s">
        <v>1880</v>
      </c>
      <c r="C15" s="125">
        <v>1651</v>
      </c>
      <c r="D15" s="125">
        <v>43</v>
      </c>
      <c r="E15" t="s">
        <v>1254</v>
      </c>
      <c r="F15" s="125">
        <v>1</v>
      </c>
      <c r="G15" s="125" t="s">
        <v>1768</v>
      </c>
      <c r="H15" s="125">
        <v>1</v>
      </c>
      <c r="I15" s="125" t="s">
        <v>1869</v>
      </c>
      <c r="J15" t="b">
        <v>1</v>
      </c>
      <c r="K15" t="s">
        <v>1866</v>
      </c>
      <c r="L15" s="125" t="s">
        <v>1874</v>
      </c>
      <c r="M15" t="b">
        <v>0</v>
      </c>
      <c r="N15" s="125" t="s">
        <v>1863</v>
      </c>
    </row>
    <row r="16" spans="1:20" x14ac:dyDescent="0.3">
      <c r="A16" t="s">
        <v>1643</v>
      </c>
      <c r="B16" t="s">
        <v>1881</v>
      </c>
      <c r="C16" s="125">
        <v>1747</v>
      </c>
      <c r="D16" s="125">
        <v>767</v>
      </c>
      <c r="E16" t="s">
        <v>722</v>
      </c>
      <c r="F16" s="125">
        <v>1</v>
      </c>
      <c r="G16" s="125" t="s">
        <v>1768</v>
      </c>
      <c r="H16" s="125">
        <v>1</v>
      </c>
      <c r="I16" s="125" t="s">
        <v>1860</v>
      </c>
      <c r="J16" t="b">
        <v>1</v>
      </c>
      <c r="K16" t="s">
        <v>1861</v>
      </c>
      <c r="L16" s="125" t="s">
        <v>1862</v>
      </c>
      <c r="M16" t="b">
        <v>1</v>
      </c>
      <c r="N16" s="125" t="s">
        <v>1863</v>
      </c>
    </row>
    <row r="17" spans="1:14" x14ac:dyDescent="0.3">
      <c r="A17" t="s">
        <v>1646</v>
      </c>
      <c r="B17" t="s">
        <v>1882</v>
      </c>
      <c r="C17" s="125" t="s">
        <v>1442</v>
      </c>
      <c r="D17" s="125">
        <v>432</v>
      </c>
      <c r="E17" t="s">
        <v>174</v>
      </c>
      <c r="F17" s="125">
        <v>1</v>
      </c>
      <c r="G17" s="125" t="s">
        <v>1768</v>
      </c>
      <c r="H17" s="125">
        <v>1</v>
      </c>
      <c r="I17" s="125" t="s">
        <v>1860</v>
      </c>
      <c r="J17" t="b">
        <v>1</v>
      </c>
      <c r="K17" t="s">
        <v>1861</v>
      </c>
      <c r="L17" s="125" t="s">
        <v>1862</v>
      </c>
      <c r="M17" t="b">
        <v>1</v>
      </c>
      <c r="N17" s="125" t="s">
        <v>1863</v>
      </c>
    </row>
    <row r="18" spans="1:14" x14ac:dyDescent="0.3">
      <c r="A18" t="s">
        <v>1650</v>
      </c>
      <c r="B18" t="s">
        <v>1883</v>
      </c>
      <c r="C18" s="177">
        <v>6111</v>
      </c>
      <c r="D18" s="125">
        <v>341</v>
      </c>
      <c r="E18" t="s">
        <v>1651</v>
      </c>
      <c r="F18" s="125">
        <v>1</v>
      </c>
      <c r="G18" s="125" t="s">
        <v>1768</v>
      </c>
      <c r="H18" s="125">
        <v>1</v>
      </c>
      <c r="I18" s="125" t="s">
        <v>1869</v>
      </c>
      <c r="J18" t="b">
        <v>1</v>
      </c>
      <c r="K18" t="s">
        <v>1866</v>
      </c>
      <c r="L18" s="125" t="s">
        <v>1874</v>
      </c>
      <c r="M18" t="b">
        <v>0</v>
      </c>
      <c r="N18" s="125" t="s">
        <v>1863</v>
      </c>
    </row>
    <row r="19" spans="1:14" x14ac:dyDescent="0.3">
      <c r="A19" t="s">
        <v>1652</v>
      </c>
      <c r="B19" t="s">
        <v>1884</v>
      </c>
      <c r="C19" s="125" t="s">
        <v>1442</v>
      </c>
      <c r="D19" s="125">
        <v>682</v>
      </c>
      <c r="E19" t="s">
        <v>176</v>
      </c>
      <c r="F19" s="125">
        <v>1</v>
      </c>
      <c r="G19" s="125" t="s">
        <v>1768</v>
      </c>
      <c r="H19" s="125">
        <v>1</v>
      </c>
      <c r="I19" s="125" t="s">
        <v>1860</v>
      </c>
      <c r="J19" t="b">
        <v>1</v>
      </c>
      <c r="K19" t="s">
        <v>1866</v>
      </c>
      <c r="L19" s="125" t="s">
        <v>1862</v>
      </c>
      <c r="M19" t="b">
        <v>1</v>
      </c>
      <c r="N19" s="125" t="s">
        <v>1863</v>
      </c>
    </row>
    <row r="20" spans="1:14" x14ac:dyDescent="0.3">
      <c r="A20" t="s">
        <v>1656</v>
      </c>
      <c r="B20" t="s">
        <v>1885</v>
      </c>
      <c r="C20" s="125" t="s">
        <v>1442</v>
      </c>
      <c r="D20" s="125">
        <v>686</v>
      </c>
      <c r="E20" t="s">
        <v>178</v>
      </c>
      <c r="F20" s="125">
        <v>1</v>
      </c>
      <c r="G20" s="125" t="s">
        <v>1768</v>
      </c>
      <c r="H20" s="125">
        <v>1</v>
      </c>
      <c r="I20" s="125" t="s">
        <v>1860</v>
      </c>
      <c r="J20" t="b">
        <v>1</v>
      </c>
      <c r="K20" t="s">
        <v>1866</v>
      </c>
      <c r="L20" s="125" t="s">
        <v>1862</v>
      </c>
      <c r="M20" t="b">
        <v>1</v>
      </c>
      <c r="N20" s="125" t="s">
        <v>1863</v>
      </c>
    </row>
    <row r="21" spans="1:14" x14ac:dyDescent="0.3">
      <c r="A21" t="s">
        <v>1659</v>
      </c>
      <c r="B21" t="s">
        <v>1886</v>
      </c>
      <c r="C21" s="125">
        <v>3421</v>
      </c>
      <c r="D21" s="125">
        <v>297</v>
      </c>
      <c r="E21" t="s">
        <v>180</v>
      </c>
      <c r="F21" s="125">
        <v>1</v>
      </c>
      <c r="G21" s="125" t="s">
        <v>1768</v>
      </c>
      <c r="H21" s="125">
        <v>1</v>
      </c>
      <c r="I21" s="125" t="s">
        <v>1860</v>
      </c>
      <c r="J21" t="b">
        <v>1</v>
      </c>
      <c r="K21" t="s">
        <v>1866</v>
      </c>
      <c r="L21" s="125" t="s">
        <v>1862</v>
      </c>
      <c r="M21" t="b">
        <v>1</v>
      </c>
      <c r="N21" s="125" t="s">
        <v>1863</v>
      </c>
    </row>
    <row r="22" spans="1:14" x14ac:dyDescent="0.3">
      <c r="A22" t="s">
        <v>1664</v>
      </c>
      <c r="B22" t="s">
        <v>1887</v>
      </c>
      <c r="C22" s="125" t="s">
        <v>1442</v>
      </c>
      <c r="D22" s="125">
        <v>437</v>
      </c>
      <c r="E22" t="s">
        <v>184</v>
      </c>
      <c r="F22" s="125">
        <v>1</v>
      </c>
      <c r="G22" s="125" t="s">
        <v>1768</v>
      </c>
      <c r="H22" s="125">
        <v>1</v>
      </c>
      <c r="I22" s="125" t="s">
        <v>1860</v>
      </c>
      <c r="J22" t="b">
        <v>1</v>
      </c>
      <c r="K22" t="s">
        <v>1866</v>
      </c>
      <c r="L22" s="125" t="s">
        <v>1862</v>
      </c>
      <c r="M22" t="b">
        <v>1</v>
      </c>
      <c r="N22" s="125" t="s">
        <v>1863</v>
      </c>
    </row>
    <row r="23" spans="1:14" x14ac:dyDescent="0.3">
      <c r="A23" t="s">
        <v>1661</v>
      </c>
      <c r="B23" t="s">
        <v>1888</v>
      </c>
      <c r="C23" s="125" t="s">
        <v>1442</v>
      </c>
      <c r="D23" s="125">
        <v>658</v>
      </c>
      <c r="E23" t="s">
        <v>182</v>
      </c>
      <c r="F23" s="125">
        <v>1</v>
      </c>
      <c r="G23" s="125" t="s">
        <v>1768</v>
      </c>
      <c r="H23" s="125">
        <v>1</v>
      </c>
      <c r="I23" s="125" t="s">
        <v>1860</v>
      </c>
      <c r="J23" t="b">
        <v>1</v>
      </c>
      <c r="K23" t="s">
        <v>1866</v>
      </c>
      <c r="L23" s="125" t="s">
        <v>1862</v>
      </c>
      <c r="M23" t="b">
        <v>1</v>
      </c>
      <c r="N23" s="125" t="s">
        <v>1863</v>
      </c>
    </row>
    <row r="24" spans="1:14" x14ac:dyDescent="0.3">
      <c r="A24" t="s">
        <v>1666</v>
      </c>
      <c r="B24" t="s">
        <v>1889</v>
      </c>
      <c r="C24" s="125">
        <v>3465</v>
      </c>
      <c r="D24" s="125">
        <v>368</v>
      </c>
      <c r="E24" t="s">
        <v>186</v>
      </c>
      <c r="F24" s="125">
        <v>1</v>
      </c>
      <c r="G24" s="125" t="s">
        <v>1768</v>
      </c>
      <c r="H24" s="125">
        <v>1</v>
      </c>
      <c r="I24" s="125" t="s">
        <v>1860</v>
      </c>
      <c r="J24" t="b">
        <v>1</v>
      </c>
      <c r="K24" t="s">
        <v>1866</v>
      </c>
      <c r="L24" s="125" t="s">
        <v>1862</v>
      </c>
      <c r="M24" t="b">
        <v>1</v>
      </c>
      <c r="N24" s="125" t="s">
        <v>1863</v>
      </c>
    </row>
    <row r="25" spans="1:14" x14ac:dyDescent="0.3">
      <c r="A25" t="s">
        <v>1669</v>
      </c>
      <c r="B25" t="s">
        <v>1890</v>
      </c>
      <c r="C25" s="125" t="s">
        <v>1442</v>
      </c>
      <c r="D25" s="125">
        <v>256</v>
      </c>
      <c r="E25" t="s">
        <v>192</v>
      </c>
      <c r="F25" s="125">
        <v>1</v>
      </c>
      <c r="G25" s="125" t="s">
        <v>1768</v>
      </c>
      <c r="H25" s="125">
        <v>1</v>
      </c>
      <c r="I25" s="125" t="s">
        <v>1860</v>
      </c>
      <c r="J25" t="b">
        <v>1</v>
      </c>
      <c r="K25" t="s">
        <v>1866</v>
      </c>
      <c r="L25" s="125" t="s">
        <v>1862</v>
      </c>
      <c r="M25" t="b">
        <v>1</v>
      </c>
      <c r="N25" s="125" t="s">
        <v>1863</v>
      </c>
    </row>
    <row r="26" spans="1:14" x14ac:dyDescent="0.3">
      <c r="A26" t="s">
        <v>1671</v>
      </c>
      <c r="B26" t="s">
        <v>1891</v>
      </c>
      <c r="C26" s="125" t="s">
        <v>1442</v>
      </c>
      <c r="D26" s="125">
        <v>360</v>
      </c>
      <c r="E26" t="s">
        <v>194</v>
      </c>
      <c r="F26" s="125">
        <v>1</v>
      </c>
      <c r="G26" s="125" t="s">
        <v>1768</v>
      </c>
      <c r="H26" s="125">
        <v>1</v>
      </c>
      <c r="I26" s="125" t="s">
        <v>1860</v>
      </c>
      <c r="J26" t="b">
        <v>1</v>
      </c>
      <c r="K26" t="s">
        <v>1861</v>
      </c>
      <c r="L26" s="125" t="s">
        <v>1862</v>
      </c>
      <c r="M26" t="b">
        <v>1</v>
      </c>
      <c r="N26" s="125" t="s">
        <v>1863</v>
      </c>
    </row>
    <row r="27" spans="1:14" x14ac:dyDescent="0.3">
      <c r="A27" t="s">
        <v>1675</v>
      </c>
      <c r="B27" t="s">
        <v>1892</v>
      </c>
      <c r="C27" s="125">
        <v>40215</v>
      </c>
      <c r="D27" s="125">
        <v>160</v>
      </c>
      <c r="E27" t="s">
        <v>201</v>
      </c>
      <c r="F27" s="125">
        <v>1</v>
      </c>
      <c r="G27" s="125" t="s">
        <v>1768</v>
      </c>
      <c r="H27" s="125">
        <v>1</v>
      </c>
      <c r="I27" s="125" t="s">
        <v>1860</v>
      </c>
      <c r="J27" t="b">
        <v>1</v>
      </c>
      <c r="K27" t="s">
        <v>1871</v>
      </c>
      <c r="L27" s="125" t="s">
        <v>1862</v>
      </c>
      <c r="M27" t="b">
        <v>1</v>
      </c>
      <c r="N27" s="125" t="s">
        <v>1863</v>
      </c>
    </row>
    <row r="28" spans="1:14" x14ac:dyDescent="0.3">
      <c r="A28" t="s">
        <v>1683</v>
      </c>
      <c r="B28" t="s">
        <v>1893</v>
      </c>
      <c r="C28" s="125" t="s">
        <v>1442</v>
      </c>
      <c r="D28" s="125">
        <v>383</v>
      </c>
      <c r="E28" t="s">
        <v>397</v>
      </c>
      <c r="F28" s="125">
        <v>1</v>
      </c>
      <c r="G28" s="125" t="s">
        <v>1768</v>
      </c>
      <c r="H28" s="125">
        <v>1</v>
      </c>
      <c r="I28" s="125" t="s">
        <v>1860</v>
      </c>
      <c r="J28" t="b">
        <v>1</v>
      </c>
      <c r="K28" t="s">
        <v>1861</v>
      </c>
      <c r="L28" s="125" t="s">
        <v>1862</v>
      </c>
      <c r="M28" t="b">
        <v>1</v>
      </c>
      <c r="N28" s="125" t="s">
        <v>1863</v>
      </c>
    </row>
    <row r="29" spans="1:14" x14ac:dyDescent="0.3">
      <c r="A29" t="s">
        <v>1687</v>
      </c>
      <c r="B29" t="s">
        <v>1894</v>
      </c>
      <c r="C29" s="125">
        <v>5553</v>
      </c>
      <c r="D29" s="125">
        <v>320</v>
      </c>
      <c r="E29" t="s">
        <v>205</v>
      </c>
      <c r="F29" s="125">
        <v>1</v>
      </c>
      <c r="G29" s="125" t="s">
        <v>1768</v>
      </c>
      <c r="H29" s="125">
        <v>1</v>
      </c>
      <c r="I29" s="125" t="s">
        <v>1860</v>
      </c>
      <c r="J29" t="b">
        <v>1</v>
      </c>
      <c r="K29" t="s">
        <v>1861</v>
      </c>
      <c r="L29" s="125" t="s">
        <v>1862</v>
      </c>
      <c r="M29" t="b">
        <v>1</v>
      </c>
      <c r="N29" s="125" t="s">
        <v>1863</v>
      </c>
    </row>
    <row r="30" spans="1:14" x14ac:dyDescent="0.3">
      <c r="A30" t="s">
        <v>1687</v>
      </c>
      <c r="B30" t="s">
        <v>1894</v>
      </c>
      <c r="C30" s="125">
        <v>57351</v>
      </c>
      <c r="D30" s="125">
        <v>320</v>
      </c>
      <c r="E30" t="s">
        <v>205</v>
      </c>
      <c r="F30" s="125">
        <v>1</v>
      </c>
      <c r="G30" s="125" t="s">
        <v>1768</v>
      </c>
      <c r="H30" s="125">
        <v>1</v>
      </c>
      <c r="I30" s="125" t="s">
        <v>1860</v>
      </c>
      <c r="J30" t="b">
        <v>1</v>
      </c>
      <c r="K30" t="s">
        <v>1861</v>
      </c>
      <c r="L30" s="125" t="s">
        <v>1862</v>
      </c>
      <c r="M30" t="b">
        <v>1</v>
      </c>
      <c r="N30" s="125" t="s">
        <v>1863</v>
      </c>
    </row>
    <row r="31" spans="1:14" x14ac:dyDescent="0.3">
      <c r="A31" t="s">
        <v>1689</v>
      </c>
      <c r="B31" t="s">
        <v>1895</v>
      </c>
      <c r="C31" s="125" t="s">
        <v>1442</v>
      </c>
      <c r="D31" s="125">
        <v>688</v>
      </c>
      <c r="E31" t="s">
        <v>1896</v>
      </c>
      <c r="F31" s="125">
        <v>1</v>
      </c>
      <c r="G31" s="125" t="s">
        <v>1768</v>
      </c>
      <c r="H31" s="125">
        <v>1</v>
      </c>
      <c r="I31" s="125" t="s">
        <v>1860</v>
      </c>
      <c r="J31" t="b">
        <v>1</v>
      </c>
      <c r="K31" t="s">
        <v>1866</v>
      </c>
      <c r="L31" s="125" t="s">
        <v>1874</v>
      </c>
      <c r="M31" t="b">
        <v>0</v>
      </c>
      <c r="N31" s="125" t="s">
        <v>1863</v>
      </c>
    </row>
    <row r="32" spans="1:14" x14ac:dyDescent="0.3">
      <c r="A32" t="s">
        <v>1691</v>
      </c>
      <c r="B32" t="s">
        <v>1897</v>
      </c>
      <c r="C32" s="125">
        <v>5721</v>
      </c>
      <c r="D32" s="125">
        <v>701</v>
      </c>
      <c r="E32" t="s">
        <v>207</v>
      </c>
      <c r="F32" s="125">
        <v>1</v>
      </c>
      <c r="G32" s="125" t="s">
        <v>1768</v>
      </c>
      <c r="H32" s="125">
        <v>1</v>
      </c>
      <c r="I32" s="125" t="s">
        <v>1860</v>
      </c>
      <c r="J32" t="b">
        <v>1</v>
      </c>
      <c r="K32" t="s">
        <v>1871</v>
      </c>
      <c r="L32" s="125" t="s">
        <v>1862</v>
      </c>
      <c r="M32" t="b">
        <v>1</v>
      </c>
      <c r="N32" s="125" t="s">
        <v>1863</v>
      </c>
    </row>
    <row r="33" spans="1:15" x14ac:dyDescent="0.3">
      <c r="A33" t="s">
        <v>1694</v>
      </c>
      <c r="B33" t="s">
        <v>1898</v>
      </c>
      <c r="C33" s="125" t="s">
        <v>1442</v>
      </c>
      <c r="D33" s="125">
        <v>442</v>
      </c>
      <c r="E33" t="s">
        <v>210</v>
      </c>
      <c r="F33" s="125">
        <v>1</v>
      </c>
      <c r="G33" s="125" t="s">
        <v>1768</v>
      </c>
      <c r="H33" s="125">
        <v>1</v>
      </c>
      <c r="I33" s="125" t="s">
        <v>1860</v>
      </c>
      <c r="J33" t="b">
        <v>1</v>
      </c>
      <c r="K33" t="s">
        <v>1861</v>
      </c>
      <c r="L33" s="125" t="s">
        <v>1862</v>
      </c>
      <c r="M33" t="b">
        <v>1</v>
      </c>
      <c r="N33" s="125" t="s">
        <v>1863</v>
      </c>
    </row>
    <row r="34" spans="1:15" x14ac:dyDescent="0.3">
      <c r="A34" t="s">
        <v>1698</v>
      </c>
      <c r="B34" t="s">
        <v>1899</v>
      </c>
      <c r="C34" s="125">
        <v>6915</v>
      </c>
      <c r="D34" s="125">
        <v>274</v>
      </c>
      <c r="E34" t="s">
        <v>213</v>
      </c>
      <c r="F34" s="125">
        <v>1</v>
      </c>
      <c r="G34" s="125" t="s">
        <v>1768</v>
      </c>
      <c r="H34" s="125">
        <v>1</v>
      </c>
      <c r="I34" s="125" t="s">
        <v>1860</v>
      </c>
      <c r="J34" t="b">
        <v>1</v>
      </c>
      <c r="K34" t="s">
        <v>1861</v>
      </c>
      <c r="L34" s="125" t="s">
        <v>1862</v>
      </c>
      <c r="M34" t="b">
        <v>1</v>
      </c>
      <c r="N34" s="125" t="s">
        <v>1863</v>
      </c>
    </row>
    <row r="35" spans="1:15" x14ac:dyDescent="0.3">
      <c r="A35" t="s">
        <v>1673</v>
      </c>
      <c r="B35" t="s">
        <v>1900</v>
      </c>
      <c r="C35" s="125">
        <v>6866</v>
      </c>
      <c r="D35" s="125">
        <v>88</v>
      </c>
      <c r="E35" t="s">
        <v>215</v>
      </c>
      <c r="F35" s="125">
        <v>1</v>
      </c>
      <c r="G35" s="125" t="s">
        <v>1768</v>
      </c>
      <c r="H35" s="125">
        <v>1</v>
      </c>
      <c r="I35" s="125" t="s">
        <v>1869</v>
      </c>
      <c r="J35" t="b">
        <v>1</v>
      </c>
      <c r="K35" t="s">
        <v>1866</v>
      </c>
      <c r="L35" s="125" t="s">
        <v>1862</v>
      </c>
      <c r="M35" t="b">
        <v>1</v>
      </c>
      <c r="N35" s="125" t="s">
        <v>1863</v>
      </c>
    </row>
    <row r="36" spans="1:15" x14ac:dyDescent="0.3">
      <c r="A36" t="s">
        <v>1701</v>
      </c>
      <c r="B36" t="s">
        <v>1901</v>
      </c>
      <c r="C36" s="125" t="s">
        <v>1442</v>
      </c>
      <c r="D36" s="125">
        <v>373</v>
      </c>
      <c r="E36" t="s">
        <v>223</v>
      </c>
      <c r="F36" s="125">
        <v>1</v>
      </c>
      <c r="G36" s="125" t="s">
        <v>1768</v>
      </c>
      <c r="H36" s="125">
        <v>1</v>
      </c>
      <c r="I36" s="125" t="s">
        <v>1860</v>
      </c>
      <c r="J36" t="b">
        <v>1</v>
      </c>
      <c r="K36" t="s">
        <v>1861</v>
      </c>
      <c r="L36" s="125" t="s">
        <v>1862</v>
      </c>
      <c r="M36" t="b">
        <v>1</v>
      </c>
      <c r="N36" s="125" t="s">
        <v>1863</v>
      </c>
    </row>
    <row r="37" spans="1:15" x14ac:dyDescent="0.3">
      <c r="A37" t="s">
        <v>1707</v>
      </c>
      <c r="B37" t="s">
        <v>1902</v>
      </c>
      <c r="C37" s="125">
        <v>7822</v>
      </c>
      <c r="D37" s="125">
        <v>417</v>
      </c>
      <c r="E37" t="s">
        <v>1903</v>
      </c>
      <c r="F37" s="125">
        <v>1</v>
      </c>
      <c r="G37" s="125" t="s">
        <v>1768</v>
      </c>
      <c r="H37" s="125">
        <v>1</v>
      </c>
      <c r="I37" s="125" t="s">
        <v>1869</v>
      </c>
      <c r="J37" t="b">
        <v>1</v>
      </c>
      <c r="K37" t="s">
        <v>1866</v>
      </c>
      <c r="L37" s="125" t="s">
        <v>1874</v>
      </c>
      <c r="M37" t="b">
        <v>0</v>
      </c>
      <c r="N37" s="125" t="s">
        <v>1863</v>
      </c>
    </row>
    <row r="38" spans="1:15" x14ac:dyDescent="0.3">
      <c r="A38" t="s">
        <v>1696</v>
      </c>
      <c r="B38" t="s">
        <v>1904</v>
      </c>
      <c r="C38" s="125">
        <v>7833</v>
      </c>
      <c r="D38" s="125">
        <v>63</v>
      </c>
      <c r="E38" t="s">
        <v>226</v>
      </c>
      <c r="F38" s="125">
        <v>1</v>
      </c>
      <c r="G38" s="125" t="s">
        <v>1768</v>
      </c>
      <c r="H38" s="125">
        <v>1</v>
      </c>
      <c r="I38" s="125" t="s">
        <v>1869</v>
      </c>
      <c r="J38" t="b">
        <v>1</v>
      </c>
      <c r="K38" t="s">
        <v>1866</v>
      </c>
      <c r="L38" s="125" t="s">
        <v>1862</v>
      </c>
      <c r="M38" t="b">
        <v>1</v>
      </c>
      <c r="N38" s="125" t="s">
        <v>1863</v>
      </c>
    </row>
    <row r="39" spans="1:15" x14ac:dyDescent="0.3">
      <c r="A39" t="s">
        <v>1713</v>
      </c>
      <c r="B39" t="s">
        <v>1905</v>
      </c>
      <c r="C39" s="125">
        <v>9000</v>
      </c>
      <c r="D39" s="125">
        <v>332</v>
      </c>
      <c r="E39" t="s">
        <v>233</v>
      </c>
      <c r="F39" s="125">
        <v>1</v>
      </c>
      <c r="G39" s="125" t="s">
        <v>1768</v>
      </c>
      <c r="H39" s="125">
        <v>1</v>
      </c>
      <c r="I39" s="125" t="s">
        <v>1860</v>
      </c>
      <c r="J39" t="b">
        <v>1</v>
      </c>
      <c r="K39" t="s">
        <v>1861</v>
      </c>
      <c r="L39" s="125" t="s">
        <v>1862</v>
      </c>
      <c r="M39" t="b">
        <v>1</v>
      </c>
      <c r="N39" s="125" t="s">
        <v>1863</v>
      </c>
    </row>
    <row r="40" spans="1:15" x14ac:dyDescent="0.3">
      <c r="A40" t="s">
        <v>1717</v>
      </c>
      <c r="B40" t="s">
        <v>1906</v>
      </c>
      <c r="C40" s="125">
        <v>9192</v>
      </c>
      <c r="D40" s="125">
        <v>681</v>
      </c>
      <c r="E40" t="s">
        <v>235</v>
      </c>
      <c r="F40" s="125">
        <v>1</v>
      </c>
      <c r="G40" s="125" t="s">
        <v>1768</v>
      </c>
      <c r="H40" s="125">
        <v>1</v>
      </c>
      <c r="I40" s="125" t="s">
        <v>1860</v>
      </c>
      <c r="J40" t="b">
        <v>1</v>
      </c>
      <c r="K40" t="s">
        <v>1866</v>
      </c>
      <c r="L40" s="125" t="s">
        <v>1862</v>
      </c>
      <c r="M40" t="b">
        <v>1</v>
      </c>
      <c r="N40" s="125" t="s">
        <v>1863</v>
      </c>
    </row>
    <row r="41" spans="1:15" x14ac:dyDescent="0.3">
      <c r="A41" t="s">
        <v>1719</v>
      </c>
      <c r="B41" t="s">
        <v>1907</v>
      </c>
      <c r="C41" s="125">
        <v>9188</v>
      </c>
      <c r="D41" s="125">
        <v>280</v>
      </c>
      <c r="E41" t="s">
        <v>237</v>
      </c>
      <c r="F41" s="125">
        <v>1</v>
      </c>
      <c r="G41" s="125" t="s">
        <v>1768</v>
      </c>
      <c r="H41" s="125">
        <v>1</v>
      </c>
      <c r="I41" s="125" t="s">
        <v>1860</v>
      </c>
      <c r="J41" t="b">
        <v>1</v>
      </c>
      <c r="K41" t="s">
        <v>1871</v>
      </c>
      <c r="L41" s="125" t="s">
        <v>1862</v>
      </c>
      <c r="M41" t="b">
        <v>1</v>
      </c>
      <c r="N41" s="125" t="s">
        <v>1863</v>
      </c>
    </row>
    <row r="42" spans="1:15" x14ac:dyDescent="0.3">
      <c r="A42" t="s">
        <v>1609</v>
      </c>
      <c r="B42" t="s">
        <v>1908</v>
      </c>
      <c r="C42" s="125">
        <v>18963</v>
      </c>
      <c r="D42" s="125">
        <v>240</v>
      </c>
      <c r="E42" t="s">
        <v>239</v>
      </c>
      <c r="F42" s="125">
        <v>1</v>
      </c>
      <c r="G42" s="125" t="s">
        <v>1768</v>
      </c>
      <c r="H42" s="125">
        <v>1</v>
      </c>
      <c r="I42" s="125" t="s">
        <v>1860</v>
      </c>
      <c r="J42" t="b">
        <v>1</v>
      </c>
      <c r="K42" t="s">
        <v>1871</v>
      </c>
      <c r="L42" s="125" t="s">
        <v>1862</v>
      </c>
      <c r="M42" t="b">
        <v>1</v>
      </c>
      <c r="N42" s="125" t="s">
        <v>1863</v>
      </c>
      <c r="O42" t="s">
        <v>1909</v>
      </c>
    </row>
    <row r="43" spans="1:15" x14ac:dyDescent="0.3">
      <c r="A43" t="s">
        <v>1679</v>
      </c>
      <c r="B43" t="s">
        <v>1910</v>
      </c>
      <c r="C43" s="125">
        <v>9416</v>
      </c>
      <c r="D43" s="125">
        <v>369</v>
      </c>
      <c r="E43" t="s">
        <v>244</v>
      </c>
      <c r="F43" s="125">
        <v>1</v>
      </c>
      <c r="G43" s="125" t="s">
        <v>1768</v>
      </c>
      <c r="H43" s="125">
        <v>1</v>
      </c>
      <c r="I43" s="125" t="s">
        <v>1860</v>
      </c>
      <c r="J43" t="b">
        <v>1</v>
      </c>
      <c r="K43" t="s">
        <v>1866</v>
      </c>
      <c r="L43" s="125" t="s">
        <v>1862</v>
      </c>
      <c r="M43" t="b">
        <v>1</v>
      </c>
      <c r="N43" s="125" t="s">
        <v>1863</v>
      </c>
    </row>
    <row r="44" spans="1:15" x14ac:dyDescent="0.3">
      <c r="A44" t="s">
        <v>1727</v>
      </c>
      <c r="B44" t="s">
        <v>1911</v>
      </c>
      <c r="C44" s="125">
        <v>9897</v>
      </c>
      <c r="D44" s="125">
        <v>289</v>
      </c>
      <c r="E44" t="s">
        <v>252</v>
      </c>
      <c r="F44" s="125">
        <v>1</v>
      </c>
      <c r="G44" s="125" t="s">
        <v>1768</v>
      </c>
      <c r="H44" s="125">
        <v>1</v>
      </c>
      <c r="I44" s="125" t="s">
        <v>1860</v>
      </c>
      <c r="J44" t="b">
        <v>1</v>
      </c>
      <c r="K44" t="s">
        <v>1861</v>
      </c>
      <c r="L44" s="125" t="s">
        <v>1862</v>
      </c>
      <c r="M44" t="b">
        <v>1</v>
      </c>
      <c r="N44" s="125" t="s">
        <v>1863</v>
      </c>
    </row>
    <row r="45" spans="1:15" x14ac:dyDescent="0.3">
      <c r="A45" t="s">
        <v>1733</v>
      </c>
      <c r="B45" t="s">
        <v>1912</v>
      </c>
      <c r="C45" s="125" t="s">
        <v>1442</v>
      </c>
      <c r="D45" s="125">
        <v>446</v>
      </c>
      <c r="E45" t="s">
        <v>400</v>
      </c>
      <c r="F45" s="125">
        <v>1</v>
      </c>
      <c r="G45" s="125" t="s">
        <v>1768</v>
      </c>
      <c r="H45" s="125">
        <v>1</v>
      </c>
      <c r="I45" s="125" t="s">
        <v>1860</v>
      </c>
      <c r="J45" t="b">
        <v>1</v>
      </c>
      <c r="K45" t="s">
        <v>1866</v>
      </c>
      <c r="L45" s="125" t="s">
        <v>1862</v>
      </c>
      <c r="M45" t="b">
        <v>1</v>
      </c>
      <c r="N45" s="125" t="s">
        <v>1863</v>
      </c>
    </row>
    <row r="46" spans="1:15" x14ac:dyDescent="0.3">
      <c r="A46" t="s">
        <v>1736</v>
      </c>
      <c r="B46" t="s">
        <v>1913</v>
      </c>
      <c r="C46" s="125" t="s">
        <v>1442</v>
      </c>
      <c r="D46" s="125">
        <v>407</v>
      </c>
      <c r="E46" t="s">
        <v>254</v>
      </c>
      <c r="F46" s="125">
        <v>1</v>
      </c>
      <c r="G46" s="125" t="s">
        <v>1768</v>
      </c>
      <c r="H46" s="125">
        <v>1</v>
      </c>
      <c r="I46" s="125" t="s">
        <v>1860</v>
      </c>
      <c r="J46" t="b">
        <v>1</v>
      </c>
      <c r="K46" t="s">
        <v>1871</v>
      </c>
      <c r="L46" s="125" t="s">
        <v>1874</v>
      </c>
      <c r="M46" t="b">
        <v>0</v>
      </c>
      <c r="N46" s="125" t="s">
        <v>1863</v>
      </c>
    </row>
    <row r="47" spans="1:15" x14ac:dyDescent="0.3">
      <c r="A47" t="s">
        <v>1737</v>
      </c>
      <c r="B47" t="s">
        <v>1914</v>
      </c>
      <c r="C47" s="125">
        <v>10455</v>
      </c>
      <c r="D47" s="125">
        <v>660</v>
      </c>
      <c r="E47" t="s">
        <v>257</v>
      </c>
      <c r="F47" s="125">
        <v>1</v>
      </c>
      <c r="G47" s="125" t="s">
        <v>1768</v>
      </c>
      <c r="H47" s="125">
        <v>1</v>
      </c>
      <c r="I47" s="125" t="s">
        <v>1860</v>
      </c>
      <c r="J47" t="b">
        <v>1</v>
      </c>
      <c r="K47" t="s">
        <v>1861</v>
      </c>
      <c r="L47" s="125" t="s">
        <v>1862</v>
      </c>
      <c r="M47" t="b">
        <v>1</v>
      </c>
      <c r="N47" s="125" t="s">
        <v>1863</v>
      </c>
    </row>
    <row r="48" spans="1:15" x14ac:dyDescent="0.3">
      <c r="A48" t="s">
        <v>1743</v>
      </c>
      <c r="B48" t="s">
        <v>1915</v>
      </c>
      <c r="C48" s="125">
        <v>9898</v>
      </c>
      <c r="D48" s="125">
        <v>285</v>
      </c>
      <c r="E48" t="s">
        <v>1256</v>
      </c>
      <c r="F48" s="125">
        <v>1</v>
      </c>
      <c r="G48" s="125" t="s">
        <v>1768</v>
      </c>
      <c r="H48" s="125">
        <v>1</v>
      </c>
      <c r="I48" s="125" t="s">
        <v>1860</v>
      </c>
      <c r="J48" t="b">
        <v>1</v>
      </c>
      <c r="K48" t="s">
        <v>1861</v>
      </c>
      <c r="L48" s="125" t="s">
        <v>1874</v>
      </c>
      <c r="M48" t="b">
        <v>0</v>
      </c>
      <c r="N48" s="125" t="s">
        <v>1863</v>
      </c>
    </row>
    <row r="49" spans="1:14" x14ac:dyDescent="0.3">
      <c r="A49" t="s">
        <v>1745</v>
      </c>
      <c r="B49" t="s">
        <v>1916</v>
      </c>
      <c r="C49" s="125">
        <v>10451</v>
      </c>
      <c r="D49" s="125">
        <v>17</v>
      </c>
      <c r="E49" t="s">
        <v>259</v>
      </c>
      <c r="F49" s="125">
        <v>1</v>
      </c>
      <c r="G49" s="125" t="s">
        <v>1768</v>
      </c>
      <c r="H49" s="125">
        <v>1</v>
      </c>
      <c r="I49" s="125" t="s">
        <v>1860</v>
      </c>
      <c r="J49" t="b">
        <v>1</v>
      </c>
      <c r="K49" t="s">
        <v>1861</v>
      </c>
      <c r="L49" s="125" t="s">
        <v>1862</v>
      </c>
      <c r="M49" t="b">
        <v>1</v>
      </c>
      <c r="N49" s="125" t="s">
        <v>1863</v>
      </c>
    </row>
    <row r="50" spans="1:14" x14ac:dyDescent="0.3">
      <c r="A50" t="s">
        <v>1441</v>
      </c>
      <c r="B50" t="s">
        <v>1917</v>
      </c>
      <c r="C50" s="125" t="s">
        <v>1442</v>
      </c>
      <c r="D50" s="125">
        <v>687</v>
      </c>
      <c r="E50" t="s">
        <v>261</v>
      </c>
      <c r="F50" s="125">
        <v>1</v>
      </c>
      <c r="G50" s="125" t="s">
        <v>1768</v>
      </c>
      <c r="H50" s="125">
        <v>1</v>
      </c>
      <c r="I50" s="125" t="s">
        <v>1860</v>
      </c>
      <c r="J50" t="b">
        <v>1</v>
      </c>
      <c r="K50" t="s">
        <v>1861</v>
      </c>
      <c r="L50" s="125" t="s">
        <v>1862</v>
      </c>
      <c r="M50" t="b">
        <v>1</v>
      </c>
      <c r="N50" s="125" t="s">
        <v>1863</v>
      </c>
    </row>
    <row r="51" spans="1:14" x14ac:dyDescent="0.3">
      <c r="A51" t="s">
        <v>1444</v>
      </c>
      <c r="B51" t="s">
        <v>1918</v>
      </c>
      <c r="C51" s="125">
        <v>9832</v>
      </c>
      <c r="D51" s="125">
        <v>281</v>
      </c>
      <c r="E51" t="s">
        <v>263</v>
      </c>
      <c r="F51" s="125">
        <v>1</v>
      </c>
      <c r="G51" s="125" t="s">
        <v>1768</v>
      </c>
      <c r="H51" s="125">
        <v>1</v>
      </c>
      <c r="I51" s="125" t="s">
        <v>1860</v>
      </c>
      <c r="J51" t="b">
        <v>1</v>
      </c>
      <c r="K51" t="s">
        <v>1861</v>
      </c>
      <c r="L51" s="125" t="s">
        <v>1862</v>
      </c>
      <c r="M51" t="b">
        <v>1</v>
      </c>
      <c r="N51" s="125" t="s">
        <v>1863</v>
      </c>
    </row>
    <row r="52" spans="1:14" x14ac:dyDescent="0.3">
      <c r="A52" t="s">
        <v>1446</v>
      </c>
      <c r="B52" t="s">
        <v>1919</v>
      </c>
      <c r="C52" s="125">
        <v>10491</v>
      </c>
      <c r="D52" s="125">
        <v>376</v>
      </c>
      <c r="E52" t="s">
        <v>265</v>
      </c>
      <c r="F52" s="125">
        <v>1</v>
      </c>
      <c r="G52" s="125" t="s">
        <v>1768</v>
      </c>
      <c r="H52" s="125">
        <v>1</v>
      </c>
      <c r="I52" s="125" t="s">
        <v>1860</v>
      </c>
      <c r="J52" t="b">
        <v>1</v>
      </c>
      <c r="K52" t="s">
        <v>1861</v>
      </c>
      <c r="L52" s="125" t="s">
        <v>1862</v>
      </c>
      <c r="M52" t="b">
        <v>1</v>
      </c>
      <c r="N52" s="125" t="s">
        <v>1863</v>
      </c>
    </row>
    <row r="53" spans="1:14" x14ac:dyDescent="0.3">
      <c r="A53" t="s">
        <v>1448</v>
      </c>
      <c r="B53" t="s">
        <v>1920</v>
      </c>
      <c r="C53" s="125">
        <v>10716</v>
      </c>
      <c r="D53" s="125">
        <v>353</v>
      </c>
      <c r="E53" t="s">
        <v>267</v>
      </c>
      <c r="F53" s="125">
        <v>1</v>
      </c>
      <c r="G53" s="125" t="s">
        <v>1768</v>
      </c>
      <c r="H53" s="125">
        <v>1</v>
      </c>
      <c r="I53" s="125" t="s">
        <v>1860</v>
      </c>
      <c r="J53" t="b">
        <v>1</v>
      </c>
      <c r="K53" t="s">
        <v>1861</v>
      </c>
      <c r="L53" s="125" t="s">
        <v>1862</v>
      </c>
      <c r="M53" t="b">
        <v>1</v>
      </c>
      <c r="N53" s="125" t="s">
        <v>1863</v>
      </c>
    </row>
    <row r="54" spans="1:14" x14ac:dyDescent="0.3">
      <c r="A54" t="s">
        <v>1450</v>
      </c>
      <c r="B54" t="s">
        <v>1921</v>
      </c>
      <c r="C54" s="125" t="s">
        <v>1442</v>
      </c>
      <c r="D54" s="125">
        <v>330</v>
      </c>
      <c r="E54" t="s">
        <v>269</v>
      </c>
      <c r="F54" s="125">
        <v>1</v>
      </c>
      <c r="G54" s="125" t="s">
        <v>1768</v>
      </c>
      <c r="H54" s="125">
        <v>1</v>
      </c>
      <c r="I54" s="125" t="s">
        <v>1860</v>
      </c>
      <c r="J54" t="b">
        <v>1</v>
      </c>
      <c r="K54" t="s">
        <v>1861</v>
      </c>
      <c r="L54" s="125" t="s">
        <v>1862</v>
      </c>
      <c r="M54" t="b">
        <v>1</v>
      </c>
      <c r="N54" s="125" t="s">
        <v>1863</v>
      </c>
    </row>
    <row r="55" spans="1:14" x14ac:dyDescent="0.3">
      <c r="A55" t="s">
        <v>1452</v>
      </c>
      <c r="B55" t="s">
        <v>1922</v>
      </c>
      <c r="C55" s="125" t="s">
        <v>1442</v>
      </c>
      <c r="D55" s="125">
        <v>570</v>
      </c>
      <c r="E55" t="s">
        <v>402</v>
      </c>
      <c r="F55" s="125">
        <v>1</v>
      </c>
      <c r="G55" s="125" t="s">
        <v>1768</v>
      </c>
      <c r="H55" s="125">
        <v>1</v>
      </c>
      <c r="I55" s="125" t="s">
        <v>1860</v>
      </c>
      <c r="J55" t="b">
        <v>1</v>
      </c>
      <c r="K55" t="s">
        <v>1861</v>
      </c>
      <c r="L55" s="125" t="s">
        <v>1862</v>
      </c>
      <c r="M55" t="b">
        <v>1</v>
      </c>
      <c r="N55" s="125" t="s">
        <v>1863</v>
      </c>
    </row>
    <row r="56" spans="1:14" x14ac:dyDescent="0.3">
      <c r="A56" t="s">
        <v>1455</v>
      </c>
      <c r="B56" t="s">
        <v>1923</v>
      </c>
      <c r="C56" s="125">
        <v>11591</v>
      </c>
      <c r="D56" s="125">
        <v>264</v>
      </c>
      <c r="E56" t="s">
        <v>1249</v>
      </c>
      <c r="F56" s="125">
        <v>1</v>
      </c>
      <c r="G56" s="125" t="s">
        <v>1768</v>
      </c>
      <c r="H56" s="125">
        <v>1</v>
      </c>
      <c r="I56" s="125" t="s">
        <v>1869</v>
      </c>
      <c r="J56" t="b">
        <v>1</v>
      </c>
      <c r="K56" t="s">
        <v>1866</v>
      </c>
      <c r="L56" s="125" t="s">
        <v>1874</v>
      </c>
      <c r="M56" t="b">
        <v>0</v>
      </c>
      <c r="N56" s="125" t="s">
        <v>1863</v>
      </c>
    </row>
    <row r="57" spans="1:14" x14ac:dyDescent="0.3">
      <c r="A57" t="s">
        <v>1457</v>
      </c>
      <c r="B57" t="s">
        <v>1924</v>
      </c>
      <c r="C57" s="125">
        <v>26317</v>
      </c>
      <c r="D57" s="125">
        <v>321</v>
      </c>
      <c r="E57" t="s">
        <v>271</v>
      </c>
      <c r="F57" s="125">
        <v>1</v>
      </c>
      <c r="G57" s="125" t="s">
        <v>1768</v>
      </c>
      <c r="H57" s="125">
        <v>1</v>
      </c>
      <c r="I57" s="125" t="s">
        <v>1860</v>
      </c>
      <c r="J57" t="b">
        <v>1</v>
      </c>
      <c r="K57" t="s">
        <v>1866</v>
      </c>
      <c r="L57" s="125" t="s">
        <v>1862</v>
      </c>
      <c r="M57" t="b">
        <v>1</v>
      </c>
      <c r="N57" s="125" t="s">
        <v>1863</v>
      </c>
    </row>
    <row r="58" spans="1:14" x14ac:dyDescent="0.3">
      <c r="A58" t="s">
        <v>1462</v>
      </c>
      <c r="B58" t="s">
        <v>1925</v>
      </c>
      <c r="C58" s="125">
        <v>12119</v>
      </c>
      <c r="D58" s="125">
        <v>44</v>
      </c>
      <c r="E58" t="s">
        <v>273</v>
      </c>
      <c r="F58" s="125">
        <v>1</v>
      </c>
      <c r="G58" s="125" t="s">
        <v>1768</v>
      </c>
      <c r="H58" s="125">
        <v>1</v>
      </c>
      <c r="I58" s="125" t="s">
        <v>1869</v>
      </c>
      <c r="J58" t="b">
        <v>1</v>
      </c>
      <c r="K58" t="s">
        <v>1866</v>
      </c>
      <c r="L58" s="125" t="s">
        <v>1862</v>
      </c>
      <c r="M58" t="b">
        <v>1</v>
      </c>
      <c r="N58" s="125" t="s">
        <v>1863</v>
      </c>
    </row>
    <row r="59" spans="1:14" x14ac:dyDescent="0.3">
      <c r="A59" t="s">
        <v>1527</v>
      </c>
      <c r="B59" t="s">
        <v>1926</v>
      </c>
      <c r="C59" s="125">
        <v>12485</v>
      </c>
      <c r="D59" s="125">
        <v>343</v>
      </c>
      <c r="E59" t="s">
        <v>280</v>
      </c>
      <c r="F59" s="125">
        <v>1</v>
      </c>
      <c r="G59" s="125" t="s">
        <v>1768</v>
      </c>
      <c r="H59" s="125">
        <v>1</v>
      </c>
      <c r="I59" s="125" t="s">
        <v>1869</v>
      </c>
      <c r="J59" t="b">
        <v>1</v>
      </c>
      <c r="K59" t="s">
        <v>1871</v>
      </c>
      <c r="L59" s="125" t="s">
        <v>1862</v>
      </c>
      <c r="M59" t="b">
        <v>1</v>
      </c>
      <c r="N59" s="125" t="s">
        <v>1863</v>
      </c>
    </row>
    <row r="60" spans="1:14" x14ac:dyDescent="0.3">
      <c r="A60" t="s">
        <v>1469</v>
      </c>
      <c r="B60" t="s">
        <v>1927</v>
      </c>
      <c r="C60" s="125">
        <v>13201</v>
      </c>
      <c r="D60" s="125">
        <v>22</v>
      </c>
      <c r="E60" t="s">
        <v>286</v>
      </c>
      <c r="F60" s="125">
        <v>1</v>
      </c>
      <c r="G60" s="125" t="s">
        <v>1768</v>
      </c>
      <c r="H60" s="125">
        <v>1</v>
      </c>
      <c r="I60" s="125" t="s">
        <v>1860</v>
      </c>
      <c r="J60" t="b">
        <v>1</v>
      </c>
      <c r="K60" t="s">
        <v>1871</v>
      </c>
      <c r="L60" s="125" t="s">
        <v>1862</v>
      </c>
      <c r="M60" t="b">
        <v>1</v>
      </c>
      <c r="N60" s="125" t="s">
        <v>1863</v>
      </c>
    </row>
    <row r="61" spans="1:14" x14ac:dyDescent="0.3">
      <c r="A61" t="s">
        <v>1471</v>
      </c>
      <c r="B61" t="s">
        <v>1928</v>
      </c>
      <c r="C61" s="125">
        <v>13211</v>
      </c>
      <c r="D61" s="125">
        <v>319</v>
      </c>
      <c r="E61" t="s">
        <v>288</v>
      </c>
      <c r="F61" s="125">
        <v>1</v>
      </c>
      <c r="G61" s="125" t="s">
        <v>1768</v>
      </c>
      <c r="H61" s="125">
        <v>1</v>
      </c>
      <c r="I61" s="125" t="s">
        <v>1860</v>
      </c>
      <c r="J61" t="b">
        <v>1</v>
      </c>
      <c r="K61" t="s">
        <v>1866</v>
      </c>
      <c r="L61" s="125" t="s">
        <v>1862</v>
      </c>
      <c r="M61" t="b">
        <v>1</v>
      </c>
      <c r="N61" s="125" t="s">
        <v>1863</v>
      </c>
    </row>
    <row r="62" spans="1:14" x14ac:dyDescent="0.3">
      <c r="A62" t="s">
        <v>1473</v>
      </c>
      <c r="B62" t="s">
        <v>1929</v>
      </c>
      <c r="C62" s="125" t="s">
        <v>1442</v>
      </c>
      <c r="D62" s="125">
        <v>625</v>
      </c>
      <c r="E62" t="s">
        <v>405</v>
      </c>
      <c r="F62" s="125">
        <v>1</v>
      </c>
      <c r="G62" s="125" t="s">
        <v>1768</v>
      </c>
      <c r="H62" s="125">
        <v>1</v>
      </c>
      <c r="I62" s="125" t="s">
        <v>1860</v>
      </c>
      <c r="J62" t="b">
        <v>1</v>
      </c>
      <c r="K62" t="s">
        <v>1861</v>
      </c>
      <c r="L62" s="125" t="s">
        <v>1862</v>
      </c>
      <c r="M62" t="b">
        <v>1</v>
      </c>
      <c r="N62" s="125" t="s">
        <v>1863</v>
      </c>
    </row>
    <row r="63" spans="1:14" x14ac:dyDescent="0.3">
      <c r="A63" t="s">
        <v>1654</v>
      </c>
      <c r="B63" t="s">
        <v>1930</v>
      </c>
      <c r="C63" s="125">
        <v>3422</v>
      </c>
      <c r="D63" s="125">
        <v>365</v>
      </c>
      <c r="E63" t="s">
        <v>290</v>
      </c>
      <c r="F63" s="125">
        <v>1</v>
      </c>
      <c r="G63" s="125" t="s">
        <v>1768</v>
      </c>
      <c r="H63" s="125">
        <v>1</v>
      </c>
      <c r="I63" s="125" t="s">
        <v>1860</v>
      </c>
      <c r="J63" t="b">
        <v>1</v>
      </c>
      <c r="K63" t="s">
        <v>1866</v>
      </c>
      <c r="L63" s="125" t="s">
        <v>1862</v>
      </c>
      <c r="M63" t="b">
        <v>1</v>
      </c>
      <c r="N63" s="125" t="s">
        <v>1863</v>
      </c>
    </row>
    <row r="64" spans="1:14" x14ac:dyDescent="0.3">
      <c r="A64" t="s">
        <v>1478</v>
      </c>
      <c r="B64" t="s">
        <v>1931</v>
      </c>
      <c r="C64" s="125">
        <v>13477</v>
      </c>
      <c r="D64" s="125">
        <v>340</v>
      </c>
      <c r="E64" t="s">
        <v>294</v>
      </c>
      <c r="F64" s="125">
        <v>1</v>
      </c>
      <c r="G64" s="125" t="s">
        <v>1768</v>
      </c>
      <c r="H64" s="125">
        <v>1</v>
      </c>
      <c r="I64" s="125" t="s">
        <v>1860</v>
      </c>
      <c r="J64" t="b">
        <v>1</v>
      </c>
      <c r="K64" t="s">
        <v>1871</v>
      </c>
      <c r="L64" s="125" t="s">
        <v>1862</v>
      </c>
      <c r="M64" t="b">
        <v>1</v>
      </c>
      <c r="N64" s="125" t="s">
        <v>1863</v>
      </c>
    </row>
    <row r="65" spans="1:14" x14ac:dyDescent="0.3">
      <c r="A65" t="s">
        <v>1739</v>
      </c>
      <c r="B65" t="s">
        <v>1932</v>
      </c>
      <c r="C65" s="125" t="s">
        <v>1442</v>
      </c>
      <c r="D65" s="125">
        <v>661</v>
      </c>
      <c r="E65" t="s">
        <v>296</v>
      </c>
      <c r="F65" s="125">
        <v>1</v>
      </c>
      <c r="G65" s="125" t="s">
        <v>1768</v>
      </c>
      <c r="H65" s="125">
        <v>1</v>
      </c>
      <c r="I65" s="125" t="s">
        <v>1860</v>
      </c>
      <c r="J65" t="b">
        <v>1</v>
      </c>
      <c r="K65" t="s">
        <v>1866</v>
      </c>
      <c r="L65" s="125" t="s">
        <v>1862</v>
      </c>
      <c r="M65" t="b">
        <v>1</v>
      </c>
      <c r="N65" s="125" t="s">
        <v>1863</v>
      </c>
    </row>
    <row r="66" spans="1:14" x14ac:dyDescent="0.3">
      <c r="A66" t="s">
        <v>1484</v>
      </c>
      <c r="B66" t="s">
        <v>1933</v>
      </c>
      <c r="C66" s="125" t="s">
        <v>1442</v>
      </c>
      <c r="D66" s="125">
        <v>416</v>
      </c>
      <c r="E66" t="s">
        <v>298</v>
      </c>
      <c r="F66" s="125">
        <v>1</v>
      </c>
      <c r="G66" s="125" t="s">
        <v>1768</v>
      </c>
      <c r="H66" s="125">
        <v>1</v>
      </c>
      <c r="I66" s="125" t="s">
        <v>1860</v>
      </c>
      <c r="J66" t="b">
        <v>1</v>
      </c>
      <c r="K66" t="s">
        <v>1861</v>
      </c>
      <c r="L66" s="125" t="s">
        <v>1862</v>
      </c>
      <c r="M66" t="b">
        <v>1</v>
      </c>
      <c r="N66" s="125" t="s">
        <v>1863</v>
      </c>
    </row>
    <row r="67" spans="1:14" x14ac:dyDescent="0.3">
      <c r="A67" t="s">
        <v>1489</v>
      </c>
      <c r="B67" t="s">
        <v>1934</v>
      </c>
      <c r="C67" s="125">
        <v>13642</v>
      </c>
      <c r="D67" s="125">
        <v>150</v>
      </c>
      <c r="E67" t="s">
        <v>300</v>
      </c>
      <c r="F67" s="125">
        <v>1</v>
      </c>
      <c r="G67" s="125" t="s">
        <v>1768</v>
      </c>
      <c r="H67" s="125">
        <v>1</v>
      </c>
      <c r="I67" s="125" t="s">
        <v>1860</v>
      </c>
      <c r="J67" t="b">
        <v>1</v>
      </c>
      <c r="K67" t="s">
        <v>1866</v>
      </c>
      <c r="L67" s="125" t="s">
        <v>1862</v>
      </c>
      <c r="M67" t="b">
        <v>1</v>
      </c>
      <c r="N67" s="125" t="s">
        <v>1863</v>
      </c>
    </row>
    <row r="68" spans="1:14" x14ac:dyDescent="0.3">
      <c r="A68" t="s">
        <v>1495</v>
      </c>
      <c r="B68" t="s">
        <v>1935</v>
      </c>
      <c r="C68" s="125">
        <v>26616</v>
      </c>
      <c r="D68" s="125">
        <v>254</v>
      </c>
      <c r="E68" t="s">
        <v>302</v>
      </c>
      <c r="F68" s="125">
        <v>1</v>
      </c>
      <c r="G68" s="125" t="s">
        <v>1768</v>
      </c>
      <c r="H68" s="125">
        <v>1</v>
      </c>
      <c r="I68" s="125" t="s">
        <v>1860</v>
      </c>
      <c r="J68" t="b">
        <v>1</v>
      </c>
      <c r="K68" t="s">
        <v>1861</v>
      </c>
      <c r="L68" s="125" t="s">
        <v>1862</v>
      </c>
      <c r="M68" t="b">
        <v>1</v>
      </c>
      <c r="N68" s="125" t="s">
        <v>1863</v>
      </c>
    </row>
    <row r="69" spans="1:14" x14ac:dyDescent="0.3">
      <c r="A69" t="s">
        <v>1498</v>
      </c>
      <c r="B69" t="s">
        <v>1936</v>
      </c>
      <c r="C69" s="125" t="s">
        <v>1442</v>
      </c>
      <c r="D69" s="125">
        <v>408</v>
      </c>
      <c r="E69" t="s">
        <v>310</v>
      </c>
      <c r="F69" s="125">
        <v>1</v>
      </c>
      <c r="G69" s="125" t="s">
        <v>1768</v>
      </c>
      <c r="H69" s="125">
        <v>1</v>
      </c>
      <c r="I69" s="125" t="s">
        <v>1860</v>
      </c>
      <c r="J69" t="b">
        <v>1</v>
      </c>
      <c r="K69" t="s">
        <v>1861</v>
      </c>
      <c r="L69" s="125" t="s">
        <v>1862</v>
      </c>
      <c r="M69" t="b">
        <v>1</v>
      </c>
      <c r="N69" s="125" t="s">
        <v>1863</v>
      </c>
    </row>
    <row r="70" spans="1:14" x14ac:dyDescent="0.3">
      <c r="A70" t="s">
        <v>1681</v>
      </c>
      <c r="B70" t="s">
        <v>1937</v>
      </c>
      <c r="C70" s="125">
        <v>13870</v>
      </c>
      <c r="D70" s="125">
        <v>45</v>
      </c>
      <c r="E70" t="s">
        <v>312</v>
      </c>
      <c r="F70" s="125">
        <v>1</v>
      </c>
      <c r="G70" s="125" t="s">
        <v>1768</v>
      </c>
      <c r="H70" s="125">
        <v>1</v>
      </c>
      <c r="I70" s="125" t="s">
        <v>1860</v>
      </c>
      <c r="J70" t="b">
        <v>1</v>
      </c>
      <c r="K70" t="s">
        <v>1871</v>
      </c>
      <c r="L70" s="125" t="s">
        <v>1862</v>
      </c>
      <c r="M70" t="b">
        <v>1</v>
      </c>
      <c r="N70" s="125" t="s">
        <v>1863</v>
      </c>
    </row>
    <row r="71" spans="1:14" x14ac:dyDescent="0.3">
      <c r="A71" t="s">
        <v>1502</v>
      </c>
      <c r="B71" t="s">
        <v>1938</v>
      </c>
      <c r="C71" s="125">
        <v>14234</v>
      </c>
      <c r="D71" s="125">
        <v>357</v>
      </c>
      <c r="E71" t="s">
        <v>314</v>
      </c>
      <c r="F71" s="125">
        <v>1</v>
      </c>
      <c r="G71" s="125" t="s">
        <v>1768</v>
      </c>
      <c r="H71" s="125">
        <v>1</v>
      </c>
      <c r="I71" s="125" t="s">
        <v>1860</v>
      </c>
      <c r="J71" t="b">
        <v>1</v>
      </c>
      <c r="K71" t="s">
        <v>1861</v>
      </c>
      <c r="L71" s="125" t="s">
        <v>1862</v>
      </c>
      <c r="M71" t="b">
        <v>1</v>
      </c>
      <c r="N71" s="125" t="s">
        <v>1863</v>
      </c>
    </row>
    <row r="72" spans="1:14" x14ac:dyDescent="0.3">
      <c r="A72" t="s">
        <v>1504</v>
      </c>
      <c r="B72" t="s">
        <v>1939</v>
      </c>
      <c r="C72" s="125">
        <v>14633</v>
      </c>
      <c r="D72" s="125">
        <v>662</v>
      </c>
      <c r="E72" t="s">
        <v>316</v>
      </c>
      <c r="F72" s="125">
        <v>1</v>
      </c>
      <c r="G72" s="125" t="s">
        <v>1768</v>
      </c>
      <c r="H72" s="125">
        <v>1</v>
      </c>
      <c r="I72" s="125" t="s">
        <v>1860</v>
      </c>
      <c r="J72" t="b">
        <v>1</v>
      </c>
      <c r="K72" t="s">
        <v>1866</v>
      </c>
      <c r="L72" s="125" t="s">
        <v>1862</v>
      </c>
      <c r="M72" t="b">
        <v>1</v>
      </c>
      <c r="N72" s="125" t="s">
        <v>1863</v>
      </c>
    </row>
    <row r="73" spans="1:14" x14ac:dyDescent="0.3">
      <c r="A73" t="s">
        <v>1506</v>
      </c>
      <c r="B73" t="s">
        <v>1940</v>
      </c>
      <c r="C73" s="125">
        <v>29297</v>
      </c>
      <c r="D73" s="125">
        <v>24</v>
      </c>
      <c r="E73" t="s">
        <v>318</v>
      </c>
      <c r="F73" s="125">
        <v>1</v>
      </c>
      <c r="G73" s="125" t="s">
        <v>1768</v>
      </c>
      <c r="H73" s="125">
        <v>1</v>
      </c>
      <c r="I73" s="125" t="s">
        <v>1860</v>
      </c>
      <c r="J73" t="b">
        <v>1</v>
      </c>
      <c r="K73" t="s">
        <v>1861</v>
      </c>
      <c r="L73" s="125" t="s">
        <v>1862</v>
      </c>
      <c r="M73" t="b">
        <v>1</v>
      </c>
      <c r="N73" s="125" t="s">
        <v>1863</v>
      </c>
    </row>
    <row r="74" spans="1:14" x14ac:dyDescent="0.3">
      <c r="A74" t="s">
        <v>1508</v>
      </c>
      <c r="B74" t="s">
        <v>1941</v>
      </c>
      <c r="C74" s="125">
        <v>14832</v>
      </c>
      <c r="D74" s="125">
        <v>659</v>
      </c>
      <c r="E74" t="s">
        <v>292</v>
      </c>
      <c r="F74" s="125">
        <v>1</v>
      </c>
      <c r="G74" s="125" t="s">
        <v>1768</v>
      </c>
      <c r="H74" s="125">
        <v>1</v>
      </c>
      <c r="I74" s="125" t="s">
        <v>1860</v>
      </c>
      <c r="J74" t="b">
        <v>1</v>
      </c>
      <c r="K74" t="s">
        <v>1861</v>
      </c>
      <c r="L74" s="125" t="s">
        <v>1862</v>
      </c>
      <c r="M74" t="b">
        <v>1</v>
      </c>
      <c r="N74" s="125" t="s">
        <v>1863</v>
      </c>
    </row>
    <row r="75" spans="1:14" x14ac:dyDescent="0.3">
      <c r="A75" t="s">
        <v>1510</v>
      </c>
      <c r="B75" t="s">
        <v>1942</v>
      </c>
      <c r="C75" s="125" t="s">
        <v>1442</v>
      </c>
      <c r="D75" s="125">
        <v>425</v>
      </c>
      <c r="E75" t="s">
        <v>323</v>
      </c>
      <c r="F75" s="125">
        <v>1</v>
      </c>
      <c r="G75" s="125" t="s">
        <v>1768</v>
      </c>
      <c r="H75" s="125">
        <v>1</v>
      </c>
      <c r="I75" s="125" t="s">
        <v>1860</v>
      </c>
      <c r="J75" t="b">
        <v>1</v>
      </c>
      <c r="K75" t="s">
        <v>1861</v>
      </c>
      <c r="L75" s="125" t="s">
        <v>1862</v>
      </c>
      <c r="M75" t="b">
        <v>1</v>
      </c>
      <c r="N75" s="125" t="s">
        <v>1863</v>
      </c>
    </row>
    <row r="76" spans="1:14" x14ac:dyDescent="0.3">
      <c r="A76" t="s">
        <v>1516</v>
      </c>
      <c r="B76" t="s">
        <v>1943</v>
      </c>
      <c r="C76" s="125" t="s">
        <v>1442</v>
      </c>
      <c r="E76" t="s">
        <v>325</v>
      </c>
      <c r="F76" s="125">
        <v>1</v>
      </c>
      <c r="G76" s="125" t="s">
        <v>1768</v>
      </c>
      <c r="H76" s="125">
        <v>1</v>
      </c>
      <c r="I76" s="125" t="s">
        <v>1400</v>
      </c>
      <c r="J76" t="b">
        <v>0</v>
      </c>
      <c r="K76" t="s">
        <v>1400</v>
      </c>
      <c r="L76" s="125" t="s">
        <v>1874</v>
      </c>
      <c r="M76" t="b">
        <v>0</v>
      </c>
      <c r="N76" s="125" t="s">
        <v>1863</v>
      </c>
    </row>
    <row r="77" spans="1:14" x14ac:dyDescent="0.3">
      <c r="A77" t="s">
        <v>1944</v>
      </c>
      <c r="B77" t="s">
        <v>1945</v>
      </c>
      <c r="C77" s="125" t="s">
        <v>1442</v>
      </c>
      <c r="D77" s="125">
        <v>765</v>
      </c>
      <c r="E77" t="s">
        <v>1946</v>
      </c>
      <c r="F77" s="125">
        <v>1</v>
      </c>
      <c r="G77" s="125" t="s">
        <v>1768</v>
      </c>
      <c r="H77" s="125">
        <v>1</v>
      </c>
      <c r="I77" s="125" t="s">
        <v>1869</v>
      </c>
      <c r="J77" t="b">
        <v>1</v>
      </c>
      <c r="K77" t="s">
        <v>1866</v>
      </c>
      <c r="L77" s="125" t="s">
        <v>1862</v>
      </c>
      <c r="M77" t="b">
        <v>1</v>
      </c>
      <c r="N77" s="125" t="s">
        <v>1863</v>
      </c>
    </row>
    <row r="78" spans="1:14" x14ac:dyDescent="0.3">
      <c r="A78" t="s">
        <v>1522</v>
      </c>
      <c r="B78" t="s">
        <v>1947</v>
      </c>
      <c r="C78" s="125" t="s">
        <v>1442</v>
      </c>
      <c r="D78" s="125">
        <v>399</v>
      </c>
      <c r="E78" t="s">
        <v>327</v>
      </c>
      <c r="F78" s="125">
        <v>1</v>
      </c>
      <c r="G78" s="125" t="s">
        <v>1768</v>
      </c>
      <c r="H78" s="125">
        <v>1</v>
      </c>
      <c r="I78" s="125" t="s">
        <v>1860</v>
      </c>
      <c r="J78" t="b">
        <v>1</v>
      </c>
      <c r="K78" t="s">
        <v>1861</v>
      </c>
      <c r="L78" s="125" t="s">
        <v>1862</v>
      </c>
      <c r="M78" t="b">
        <v>1</v>
      </c>
      <c r="N78" s="125" t="s">
        <v>1863</v>
      </c>
    </row>
    <row r="79" spans="1:14" x14ac:dyDescent="0.3">
      <c r="A79" t="s">
        <v>1741</v>
      </c>
      <c r="B79" t="s">
        <v>1948</v>
      </c>
      <c r="C79" s="125" t="s">
        <v>1442</v>
      </c>
      <c r="D79" s="125">
        <v>395</v>
      </c>
      <c r="E79" t="s">
        <v>329</v>
      </c>
      <c r="F79" s="125">
        <v>1</v>
      </c>
      <c r="G79" s="125" t="s">
        <v>1768</v>
      </c>
      <c r="H79" s="125">
        <v>1</v>
      </c>
      <c r="I79" s="125" t="s">
        <v>1860</v>
      </c>
      <c r="J79" t="b">
        <v>1</v>
      </c>
      <c r="K79" t="s">
        <v>1866</v>
      </c>
      <c r="L79" s="125" t="s">
        <v>1862</v>
      </c>
      <c r="M79" t="b">
        <v>1</v>
      </c>
      <c r="N79" s="125" t="s">
        <v>1863</v>
      </c>
    </row>
    <row r="80" spans="1:14" x14ac:dyDescent="0.3">
      <c r="A80" t="s">
        <v>1525</v>
      </c>
      <c r="B80" t="s">
        <v>1949</v>
      </c>
      <c r="C80" s="125" t="s">
        <v>1442</v>
      </c>
      <c r="D80" s="125">
        <v>759</v>
      </c>
      <c r="E80" t="s">
        <v>331</v>
      </c>
      <c r="F80" s="125">
        <v>1</v>
      </c>
      <c r="G80" s="125" t="s">
        <v>1768</v>
      </c>
      <c r="H80" s="125">
        <v>1</v>
      </c>
      <c r="I80" s="125" t="s">
        <v>1860</v>
      </c>
      <c r="J80" t="b">
        <v>1</v>
      </c>
      <c r="K80" t="s">
        <v>1861</v>
      </c>
      <c r="L80" s="125" t="s">
        <v>1862</v>
      </c>
      <c r="M80" t="b">
        <v>1</v>
      </c>
      <c r="N80" s="125" t="s">
        <v>1863</v>
      </c>
    </row>
    <row r="81" spans="1:14" x14ac:dyDescent="0.3">
      <c r="A81" t="s">
        <v>1531</v>
      </c>
      <c r="B81" t="s">
        <v>1950</v>
      </c>
      <c r="C81" s="125" t="s">
        <v>1442</v>
      </c>
      <c r="D81" s="125">
        <v>364</v>
      </c>
      <c r="E81" t="s">
        <v>333</v>
      </c>
      <c r="F81" s="125">
        <v>1</v>
      </c>
      <c r="G81" s="125" t="s">
        <v>1768</v>
      </c>
      <c r="H81" s="125">
        <v>1</v>
      </c>
      <c r="I81" s="125" t="s">
        <v>1860</v>
      </c>
      <c r="J81" t="b">
        <v>1</v>
      </c>
      <c r="K81" t="s">
        <v>1861</v>
      </c>
      <c r="L81" s="125" t="s">
        <v>1862</v>
      </c>
      <c r="M81" t="b">
        <v>1</v>
      </c>
      <c r="N81" s="125" t="s">
        <v>1863</v>
      </c>
    </row>
    <row r="82" spans="1:14" x14ac:dyDescent="0.3">
      <c r="A82" t="s">
        <v>1552</v>
      </c>
      <c r="B82" t="s">
        <v>1951</v>
      </c>
      <c r="C82" s="125" t="s">
        <v>1442</v>
      </c>
      <c r="D82" s="125">
        <v>709</v>
      </c>
      <c r="E82" t="s">
        <v>346</v>
      </c>
      <c r="F82" s="125">
        <v>1</v>
      </c>
      <c r="G82" s="125" t="s">
        <v>1768</v>
      </c>
      <c r="H82" s="125">
        <v>1</v>
      </c>
      <c r="I82" s="125" t="s">
        <v>1860</v>
      </c>
      <c r="J82" t="b">
        <v>1</v>
      </c>
      <c r="K82" t="s">
        <v>1861</v>
      </c>
      <c r="L82" s="125" t="s">
        <v>1862</v>
      </c>
      <c r="M82" t="b">
        <v>1</v>
      </c>
      <c r="N82" s="125" t="s">
        <v>1863</v>
      </c>
    </row>
    <row r="83" spans="1:14" x14ac:dyDescent="0.3">
      <c r="A83" t="s">
        <v>1534</v>
      </c>
      <c r="B83" t="s">
        <v>1952</v>
      </c>
      <c r="C83" s="125" t="s">
        <v>1442</v>
      </c>
      <c r="D83" s="125">
        <v>410</v>
      </c>
      <c r="E83" t="s">
        <v>335</v>
      </c>
      <c r="F83" s="125">
        <v>1</v>
      </c>
      <c r="G83" s="125" t="s">
        <v>1768</v>
      </c>
      <c r="H83" s="125">
        <v>1</v>
      </c>
      <c r="I83" s="125" t="s">
        <v>1860</v>
      </c>
      <c r="J83" t="b">
        <v>1</v>
      </c>
      <c r="K83" t="s">
        <v>1861</v>
      </c>
      <c r="L83" s="125" t="s">
        <v>1862</v>
      </c>
      <c r="M83" t="b">
        <v>1</v>
      </c>
      <c r="N83" s="125" t="s">
        <v>1863</v>
      </c>
    </row>
    <row r="84" spans="1:14" x14ac:dyDescent="0.3">
      <c r="A84" t="s">
        <v>1537</v>
      </c>
      <c r="B84" t="s">
        <v>1953</v>
      </c>
      <c r="C84" s="125">
        <v>17898</v>
      </c>
      <c r="D84" s="125">
        <v>339</v>
      </c>
      <c r="E84" t="s">
        <v>337</v>
      </c>
      <c r="F84" s="125">
        <v>1</v>
      </c>
      <c r="G84" s="125" t="s">
        <v>1768</v>
      </c>
      <c r="H84" s="125">
        <v>1</v>
      </c>
      <c r="I84" s="125" t="s">
        <v>1860</v>
      </c>
      <c r="J84" t="b">
        <v>1</v>
      </c>
      <c r="K84" t="s">
        <v>1861</v>
      </c>
      <c r="L84" s="125" t="s">
        <v>1862</v>
      </c>
      <c r="M84" t="b">
        <v>1</v>
      </c>
      <c r="N84" s="125" t="s">
        <v>1863</v>
      </c>
    </row>
    <row r="85" spans="1:14" x14ac:dyDescent="0.3">
      <c r="A85" t="s">
        <v>1556</v>
      </c>
      <c r="B85" t="s">
        <v>1954</v>
      </c>
      <c r="C85" s="125" t="s">
        <v>1442</v>
      </c>
      <c r="D85" s="125">
        <v>394</v>
      </c>
      <c r="E85" t="s">
        <v>348</v>
      </c>
      <c r="F85" s="125">
        <v>1</v>
      </c>
      <c r="G85" s="125" t="s">
        <v>1768</v>
      </c>
      <c r="H85" s="125">
        <v>1</v>
      </c>
      <c r="I85" s="125" t="s">
        <v>1860</v>
      </c>
      <c r="J85" t="b">
        <v>1</v>
      </c>
      <c r="K85" t="s">
        <v>1861</v>
      </c>
      <c r="L85" s="125" t="s">
        <v>1862</v>
      </c>
      <c r="M85" t="b">
        <v>1</v>
      </c>
      <c r="N85" s="125" t="s">
        <v>1863</v>
      </c>
    </row>
    <row r="86" spans="1:14" x14ac:dyDescent="0.3">
      <c r="A86" t="s">
        <v>1520</v>
      </c>
      <c r="B86" t="s">
        <v>1955</v>
      </c>
      <c r="C86" s="125" t="s">
        <v>1442</v>
      </c>
      <c r="D86" s="125">
        <v>447</v>
      </c>
      <c r="E86" t="s">
        <v>350</v>
      </c>
      <c r="F86" s="125">
        <v>1</v>
      </c>
      <c r="G86" s="125" t="s">
        <v>1768</v>
      </c>
      <c r="H86" s="125">
        <v>1</v>
      </c>
      <c r="I86" s="125" t="s">
        <v>1860</v>
      </c>
      <c r="J86" t="b">
        <v>1</v>
      </c>
      <c r="K86" t="s">
        <v>1861</v>
      </c>
      <c r="L86" s="125" t="s">
        <v>1862</v>
      </c>
      <c r="M86" t="b">
        <v>1</v>
      </c>
      <c r="N86" s="125" t="s">
        <v>1863</v>
      </c>
    </row>
    <row r="87" spans="1:14" x14ac:dyDescent="0.3">
      <c r="A87" t="s">
        <v>1558</v>
      </c>
      <c r="B87" t="s">
        <v>1956</v>
      </c>
      <c r="C87" s="125">
        <v>18474</v>
      </c>
      <c r="D87" s="125">
        <v>92</v>
      </c>
      <c r="E87" t="s">
        <v>352</v>
      </c>
      <c r="F87" s="125">
        <v>1</v>
      </c>
      <c r="G87" s="125" t="s">
        <v>1768</v>
      </c>
      <c r="H87" s="125">
        <v>1</v>
      </c>
      <c r="I87" s="125" t="s">
        <v>1869</v>
      </c>
      <c r="J87" t="b">
        <v>1</v>
      </c>
      <c r="K87" t="s">
        <v>1866</v>
      </c>
      <c r="L87" s="125" t="s">
        <v>1862</v>
      </c>
      <c r="M87" t="b">
        <v>1</v>
      </c>
      <c r="N87" s="125" t="s">
        <v>1863</v>
      </c>
    </row>
    <row r="88" spans="1:14" x14ac:dyDescent="0.3">
      <c r="A88" t="s">
        <v>1560</v>
      </c>
      <c r="B88" t="s">
        <v>1957</v>
      </c>
      <c r="C88" s="125">
        <v>18480</v>
      </c>
      <c r="D88" s="125">
        <v>586</v>
      </c>
      <c r="E88" t="s">
        <v>354</v>
      </c>
      <c r="F88" s="125">
        <v>1</v>
      </c>
      <c r="G88" s="125" t="s">
        <v>1768</v>
      </c>
      <c r="H88" s="125">
        <v>1</v>
      </c>
      <c r="I88" s="125" t="s">
        <v>1860</v>
      </c>
      <c r="J88" t="b">
        <v>1</v>
      </c>
      <c r="K88" t="s">
        <v>1866</v>
      </c>
      <c r="L88" s="125" t="s">
        <v>1862</v>
      </c>
      <c r="M88" t="b">
        <v>1</v>
      </c>
      <c r="N88" s="125" t="s">
        <v>1863</v>
      </c>
    </row>
    <row r="89" spans="1:14" x14ac:dyDescent="0.3">
      <c r="A89" t="s">
        <v>1459</v>
      </c>
      <c r="B89" t="s">
        <v>1958</v>
      </c>
      <c r="C89" s="125" t="s">
        <v>1442</v>
      </c>
      <c r="D89" s="125">
        <v>684</v>
      </c>
      <c r="E89" t="s">
        <v>356</v>
      </c>
      <c r="F89" s="125">
        <v>1</v>
      </c>
      <c r="G89" s="125" t="s">
        <v>1768</v>
      </c>
      <c r="H89" s="125">
        <v>1</v>
      </c>
      <c r="I89" s="125" t="s">
        <v>1869</v>
      </c>
      <c r="J89" t="b">
        <v>1</v>
      </c>
      <c r="K89" t="s">
        <v>1866</v>
      </c>
      <c r="L89" s="125" t="s">
        <v>1862</v>
      </c>
      <c r="M89" t="b">
        <v>1</v>
      </c>
      <c r="N89" s="125" t="s">
        <v>1863</v>
      </c>
    </row>
    <row r="90" spans="1:14" x14ac:dyDescent="0.3">
      <c r="A90" t="s">
        <v>1959</v>
      </c>
      <c r="B90" t="s">
        <v>1960</v>
      </c>
      <c r="C90" s="125">
        <v>63560</v>
      </c>
      <c r="D90" s="125">
        <v>230</v>
      </c>
      <c r="E90" t="s">
        <v>1397</v>
      </c>
      <c r="F90" s="125">
        <v>1</v>
      </c>
      <c r="G90" s="125" t="s">
        <v>1768</v>
      </c>
      <c r="H90" s="125">
        <v>1</v>
      </c>
      <c r="I90" s="125" t="s">
        <v>1869</v>
      </c>
      <c r="J90" t="b">
        <v>1</v>
      </c>
      <c r="K90" t="s">
        <v>1866</v>
      </c>
      <c r="L90" s="125" t="s">
        <v>1862</v>
      </c>
      <c r="M90" t="b">
        <v>1</v>
      </c>
      <c r="N90" s="125" t="s">
        <v>1863</v>
      </c>
    </row>
    <row r="91" spans="1:14" x14ac:dyDescent="0.3">
      <c r="A91" t="s">
        <v>1614</v>
      </c>
      <c r="B91" t="s">
        <v>1962</v>
      </c>
      <c r="C91" s="125">
        <v>56503</v>
      </c>
      <c r="D91" s="125">
        <v>72</v>
      </c>
      <c r="E91" t="s">
        <v>360</v>
      </c>
      <c r="F91" s="125">
        <v>1</v>
      </c>
      <c r="G91" s="125" t="s">
        <v>1768</v>
      </c>
      <c r="H91" s="125">
        <v>1</v>
      </c>
      <c r="I91" s="125" t="s">
        <v>1869</v>
      </c>
      <c r="J91" t="b">
        <v>1</v>
      </c>
      <c r="K91" t="s">
        <v>1866</v>
      </c>
      <c r="L91" s="125" t="s">
        <v>1862</v>
      </c>
      <c r="M91" t="b">
        <v>1</v>
      </c>
      <c r="N91" s="125" t="s">
        <v>1863</v>
      </c>
    </row>
    <row r="92" spans="1:14" x14ac:dyDescent="0.3">
      <c r="A92" t="s">
        <v>1562</v>
      </c>
      <c r="B92" t="s">
        <v>1963</v>
      </c>
      <c r="C92" s="125">
        <v>18521</v>
      </c>
      <c r="D92" s="125">
        <v>61</v>
      </c>
      <c r="E92" t="s">
        <v>1250</v>
      </c>
      <c r="F92" s="125">
        <v>1</v>
      </c>
      <c r="G92" s="125" t="s">
        <v>1768</v>
      </c>
      <c r="H92" s="125">
        <v>1</v>
      </c>
      <c r="I92" s="125" t="s">
        <v>1869</v>
      </c>
      <c r="J92" t="b">
        <v>1</v>
      </c>
      <c r="K92" t="s">
        <v>1866</v>
      </c>
      <c r="L92" s="125" t="s">
        <v>1874</v>
      </c>
      <c r="M92" t="b">
        <v>0</v>
      </c>
      <c r="N92" s="125" t="s">
        <v>1863</v>
      </c>
    </row>
    <row r="93" spans="1:14" x14ac:dyDescent="0.3">
      <c r="A93" t="s">
        <v>1564</v>
      </c>
      <c r="B93" t="s">
        <v>1964</v>
      </c>
      <c r="C93" s="125">
        <v>18541</v>
      </c>
      <c r="D93" s="125">
        <v>363</v>
      </c>
      <c r="E93" t="s">
        <v>362</v>
      </c>
      <c r="F93" s="125">
        <v>1</v>
      </c>
      <c r="G93" s="125" t="s">
        <v>1768</v>
      </c>
      <c r="H93" s="125">
        <v>1</v>
      </c>
      <c r="I93" s="125" t="s">
        <v>1860</v>
      </c>
      <c r="J93" t="b">
        <v>1</v>
      </c>
      <c r="K93" t="s">
        <v>1861</v>
      </c>
      <c r="L93" s="125" t="s">
        <v>1862</v>
      </c>
      <c r="M93" t="b">
        <v>1</v>
      </c>
      <c r="N93" s="125" t="s">
        <v>1863</v>
      </c>
    </row>
    <row r="94" spans="1:14" x14ac:dyDescent="0.3">
      <c r="A94" t="s">
        <v>1572</v>
      </c>
      <c r="B94" t="s">
        <v>1965</v>
      </c>
      <c r="C94" s="125" t="s">
        <v>1442</v>
      </c>
      <c r="D94" s="125">
        <v>664</v>
      </c>
      <c r="E94" t="s">
        <v>364</v>
      </c>
      <c r="F94" s="125">
        <v>1</v>
      </c>
      <c r="G94" s="125" t="s">
        <v>1768</v>
      </c>
      <c r="H94" s="125">
        <v>1</v>
      </c>
      <c r="I94" s="125" t="s">
        <v>1860</v>
      </c>
      <c r="J94" t="b">
        <v>1</v>
      </c>
      <c r="K94" t="s">
        <v>1866</v>
      </c>
      <c r="L94" s="125" t="s">
        <v>1862</v>
      </c>
      <c r="M94" t="b">
        <v>1</v>
      </c>
      <c r="N94" s="125" t="s">
        <v>1863</v>
      </c>
    </row>
    <row r="95" spans="1:14" x14ac:dyDescent="0.3">
      <c r="A95" t="s">
        <v>1574</v>
      </c>
      <c r="B95" t="s">
        <v>1966</v>
      </c>
      <c r="C95" s="125">
        <v>19267</v>
      </c>
      <c r="D95" s="125">
        <v>344</v>
      </c>
      <c r="E95" t="s">
        <v>366</v>
      </c>
      <c r="F95" s="125">
        <v>1</v>
      </c>
      <c r="G95" s="125" t="s">
        <v>1768</v>
      </c>
      <c r="H95" s="125">
        <v>1</v>
      </c>
      <c r="I95" s="125" t="s">
        <v>1860</v>
      </c>
      <c r="J95" t="b">
        <v>1</v>
      </c>
      <c r="K95" t="s">
        <v>1871</v>
      </c>
      <c r="L95" s="125" t="s">
        <v>1862</v>
      </c>
      <c r="M95" t="b">
        <v>1</v>
      </c>
      <c r="N95" s="125" t="s">
        <v>1863</v>
      </c>
    </row>
    <row r="96" spans="1:14" x14ac:dyDescent="0.3">
      <c r="A96" t="s">
        <v>1576</v>
      </c>
      <c r="B96" t="s">
        <v>1967</v>
      </c>
      <c r="C96" s="125" t="s">
        <v>1442</v>
      </c>
      <c r="D96" s="125">
        <v>729</v>
      </c>
      <c r="E96" t="s">
        <v>368</v>
      </c>
      <c r="F96" s="125">
        <v>1</v>
      </c>
      <c r="G96" s="125" t="s">
        <v>1768</v>
      </c>
      <c r="H96" s="125">
        <v>1</v>
      </c>
      <c r="I96" s="125" t="s">
        <v>1860</v>
      </c>
      <c r="J96" t="b">
        <v>1</v>
      </c>
      <c r="K96" t="s">
        <v>1866</v>
      </c>
      <c r="L96" s="125" t="s">
        <v>1862</v>
      </c>
      <c r="M96" t="b">
        <v>1</v>
      </c>
      <c r="N96" s="125" t="s">
        <v>1863</v>
      </c>
    </row>
    <row r="97" spans="1:15" x14ac:dyDescent="0.3">
      <c r="A97" t="s">
        <v>1486</v>
      </c>
      <c r="B97" t="s">
        <v>1968</v>
      </c>
      <c r="C97" s="125" t="s">
        <v>1442</v>
      </c>
      <c r="D97" s="125">
        <v>242</v>
      </c>
      <c r="E97" t="s">
        <v>370</v>
      </c>
      <c r="F97" s="125">
        <v>1</v>
      </c>
      <c r="G97" s="125" t="s">
        <v>1768</v>
      </c>
      <c r="H97" s="125">
        <v>1</v>
      </c>
      <c r="I97" s="125" t="s">
        <v>1860</v>
      </c>
      <c r="J97" t="b">
        <v>1</v>
      </c>
      <c r="K97" t="s">
        <v>1866</v>
      </c>
      <c r="L97" s="125" t="s">
        <v>1862</v>
      </c>
      <c r="M97" t="b">
        <v>1</v>
      </c>
      <c r="N97" s="125" t="s">
        <v>1863</v>
      </c>
    </row>
    <row r="98" spans="1:15" x14ac:dyDescent="0.3">
      <c r="A98" t="s">
        <v>1580</v>
      </c>
      <c r="B98" t="s">
        <v>1969</v>
      </c>
      <c r="C98" s="125">
        <v>19454</v>
      </c>
      <c r="D98" s="125">
        <v>106</v>
      </c>
      <c r="E98" t="s">
        <v>374</v>
      </c>
      <c r="F98" s="125">
        <v>1</v>
      </c>
      <c r="G98" s="125" t="s">
        <v>1768</v>
      </c>
      <c r="H98" s="125">
        <v>1</v>
      </c>
      <c r="I98" s="125" t="s">
        <v>1860</v>
      </c>
      <c r="J98" t="b">
        <v>1</v>
      </c>
      <c r="K98" t="s">
        <v>1861</v>
      </c>
      <c r="L98" s="125" t="s">
        <v>1862</v>
      </c>
      <c r="M98" t="b">
        <v>1</v>
      </c>
      <c r="N98" s="125" t="s">
        <v>1863</v>
      </c>
    </row>
    <row r="99" spans="1:15" x14ac:dyDescent="0.3">
      <c r="A99" t="s">
        <v>1578</v>
      </c>
      <c r="B99" t="s">
        <v>1970</v>
      </c>
      <c r="C99" s="125">
        <v>40548</v>
      </c>
      <c r="D99" s="125">
        <v>741</v>
      </c>
      <c r="E99" t="s">
        <v>372</v>
      </c>
      <c r="F99" s="125">
        <v>1</v>
      </c>
      <c r="G99" s="125" t="s">
        <v>1768</v>
      </c>
      <c r="H99" s="125">
        <v>1</v>
      </c>
      <c r="I99" s="125" t="s">
        <v>1860</v>
      </c>
      <c r="J99" t="b">
        <v>1</v>
      </c>
      <c r="K99" t="s">
        <v>1871</v>
      </c>
      <c r="L99" s="125" t="s">
        <v>1862</v>
      </c>
      <c r="M99" t="b">
        <v>1</v>
      </c>
      <c r="N99" s="125" t="s">
        <v>1863</v>
      </c>
    </row>
    <row r="100" spans="1:15" x14ac:dyDescent="0.3">
      <c r="A100" t="s">
        <v>1481</v>
      </c>
      <c r="B100" t="s">
        <v>1971</v>
      </c>
      <c r="C100" s="125" t="s">
        <v>1442</v>
      </c>
      <c r="D100" s="125">
        <v>375</v>
      </c>
      <c r="E100" t="s">
        <v>408</v>
      </c>
      <c r="F100" s="125">
        <v>1</v>
      </c>
      <c r="G100" s="125" t="s">
        <v>1768</v>
      </c>
      <c r="H100" s="125">
        <v>1</v>
      </c>
      <c r="I100" s="125" t="s">
        <v>1860</v>
      </c>
      <c r="J100" t="b">
        <v>1</v>
      </c>
      <c r="K100" t="s">
        <v>1866</v>
      </c>
      <c r="L100" s="125" t="s">
        <v>1862</v>
      </c>
      <c r="M100" t="b">
        <v>1</v>
      </c>
      <c r="N100" s="125" t="s">
        <v>1863</v>
      </c>
    </row>
    <row r="101" spans="1:15" x14ac:dyDescent="0.3">
      <c r="A101" t="s">
        <v>1582</v>
      </c>
      <c r="B101" t="s">
        <v>1972</v>
      </c>
      <c r="C101" s="125" t="s">
        <v>1442</v>
      </c>
      <c r="D101" s="125">
        <v>663</v>
      </c>
      <c r="E101" t="s">
        <v>377</v>
      </c>
      <c r="F101" s="125">
        <v>1</v>
      </c>
      <c r="G101" s="125" t="s">
        <v>1768</v>
      </c>
      <c r="H101" s="125">
        <v>1</v>
      </c>
      <c r="I101" s="125" t="s">
        <v>1860</v>
      </c>
      <c r="J101" t="b">
        <v>1</v>
      </c>
      <c r="K101" t="s">
        <v>1866</v>
      </c>
      <c r="L101" s="125" t="s">
        <v>1862</v>
      </c>
      <c r="M101" t="b">
        <v>1</v>
      </c>
      <c r="N101" s="125" t="s">
        <v>1863</v>
      </c>
    </row>
    <row r="102" spans="1:15" x14ac:dyDescent="0.3">
      <c r="A102" t="s">
        <v>1588</v>
      </c>
      <c r="B102" t="s">
        <v>1973</v>
      </c>
      <c r="C102" s="125">
        <v>20535</v>
      </c>
      <c r="D102" s="125">
        <v>409</v>
      </c>
      <c r="E102" t="s">
        <v>379</v>
      </c>
      <c r="F102" s="125">
        <v>1</v>
      </c>
      <c r="G102" s="125" t="s">
        <v>1768</v>
      </c>
      <c r="H102" s="125">
        <v>1</v>
      </c>
      <c r="I102" s="125" t="s">
        <v>1860</v>
      </c>
      <c r="J102" t="b">
        <v>1</v>
      </c>
      <c r="K102" t="s">
        <v>1861</v>
      </c>
      <c r="L102" s="125" t="s">
        <v>1862</v>
      </c>
      <c r="M102" t="b">
        <v>1</v>
      </c>
      <c r="N102" s="125" t="s">
        <v>1863</v>
      </c>
    </row>
    <row r="103" spans="1:15" x14ac:dyDescent="0.3">
      <c r="A103" t="s">
        <v>1590</v>
      </c>
      <c r="B103" t="s">
        <v>1974</v>
      </c>
      <c r="C103" s="125">
        <v>30150</v>
      </c>
      <c r="D103" s="125">
        <v>53</v>
      </c>
      <c r="E103" t="s">
        <v>1975</v>
      </c>
      <c r="F103" s="125">
        <v>1</v>
      </c>
      <c r="G103" s="125" t="s">
        <v>1768</v>
      </c>
      <c r="H103" s="125">
        <v>1</v>
      </c>
      <c r="I103" s="125" t="s">
        <v>1869</v>
      </c>
      <c r="J103" t="b">
        <v>1</v>
      </c>
      <c r="K103" t="s">
        <v>1861</v>
      </c>
      <c r="L103" s="125" t="s">
        <v>1874</v>
      </c>
      <c r="M103" t="b">
        <v>0</v>
      </c>
      <c r="N103" s="125" t="s">
        <v>1863</v>
      </c>
    </row>
    <row r="104" spans="1:15" x14ac:dyDescent="0.3">
      <c r="A104" t="s">
        <v>1592</v>
      </c>
      <c r="C104" s="125">
        <v>4329</v>
      </c>
      <c r="D104" s="125">
        <v>10</v>
      </c>
      <c r="E104" t="s">
        <v>749</v>
      </c>
      <c r="F104" s="125">
        <v>1</v>
      </c>
      <c r="G104" s="125" t="s">
        <v>1768</v>
      </c>
      <c r="H104" s="125">
        <v>1</v>
      </c>
      <c r="I104" s="125" t="s">
        <v>1860</v>
      </c>
      <c r="J104" t="b">
        <v>1</v>
      </c>
      <c r="K104" t="s">
        <v>1866</v>
      </c>
      <c r="L104" s="125" t="s">
        <v>1862</v>
      </c>
      <c r="M104" t="b">
        <v>0</v>
      </c>
      <c r="N104" s="125" t="s">
        <v>1863</v>
      </c>
    </row>
    <row r="105" spans="1:15" x14ac:dyDescent="0.3">
      <c r="A105" t="s">
        <v>1663</v>
      </c>
      <c r="C105" s="125">
        <v>7353</v>
      </c>
      <c r="D105" s="125">
        <v>13</v>
      </c>
      <c r="E105" t="s">
        <v>219</v>
      </c>
      <c r="F105" s="125">
        <v>1</v>
      </c>
      <c r="G105" s="125" t="s">
        <v>1768</v>
      </c>
      <c r="H105" s="125">
        <v>1</v>
      </c>
      <c r="I105" s="125" t="s">
        <v>1869</v>
      </c>
      <c r="J105" t="b">
        <v>1</v>
      </c>
      <c r="K105" t="s">
        <v>1866</v>
      </c>
      <c r="L105" s="125" t="s">
        <v>1862</v>
      </c>
      <c r="M105" t="b">
        <v>0</v>
      </c>
      <c r="N105" s="125" t="s">
        <v>1863</v>
      </c>
    </row>
    <row r="106" spans="1:15" x14ac:dyDescent="0.3">
      <c r="A106" t="s">
        <v>1677</v>
      </c>
      <c r="C106" s="125">
        <v>19558</v>
      </c>
      <c r="D106" s="125">
        <v>32</v>
      </c>
      <c r="E106" t="s">
        <v>228</v>
      </c>
      <c r="F106" s="125">
        <v>1</v>
      </c>
      <c r="G106" s="125" t="s">
        <v>1768</v>
      </c>
      <c r="H106" s="125">
        <v>1</v>
      </c>
      <c r="I106" s="125" t="s">
        <v>1869</v>
      </c>
      <c r="J106" t="b">
        <v>1</v>
      </c>
      <c r="K106" t="s">
        <v>1866</v>
      </c>
      <c r="L106" s="125" t="s">
        <v>1862</v>
      </c>
      <c r="M106" t="b">
        <v>0</v>
      </c>
      <c r="N106" s="125" t="s">
        <v>1863</v>
      </c>
    </row>
    <row r="107" spans="1:15" x14ac:dyDescent="0.3">
      <c r="A107" t="s">
        <v>1705</v>
      </c>
      <c r="C107" s="125">
        <v>10433</v>
      </c>
      <c r="D107" s="125">
        <v>16</v>
      </c>
      <c r="E107" t="s">
        <v>256</v>
      </c>
      <c r="F107" s="125">
        <v>1</v>
      </c>
      <c r="G107" s="125" t="s">
        <v>1768</v>
      </c>
      <c r="H107" s="125">
        <v>1</v>
      </c>
      <c r="I107" s="125" t="s">
        <v>1869</v>
      </c>
      <c r="J107" t="b">
        <v>1</v>
      </c>
      <c r="K107" t="s">
        <v>1871</v>
      </c>
      <c r="L107" s="125" t="s">
        <v>1862</v>
      </c>
      <c r="M107" t="b">
        <v>0</v>
      </c>
      <c r="N107" s="125" t="s">
        <v>1863</v>
      </c>
    </row>
    <row r="108" spans="1:15" x14ac:dyDescent="0.3">
      <c r="A108" t="s">
        <v>1716</v>
      </c>
      <c r="C108" s="125">
        <v>11824</v>
      </c>
      <c r="D108" s="125">
        <v>18</v>
      </c>
      <c r="E108" t="s">
        <v>870</v>
      </c>
      <c r="F108" s="125">
        <v>1</v>
      </c>
      <c r="G108" s="125" t="s">
        <v>1768</v>
      </c>
      <c r="H108" s="125">
        <v>1</v>
      </c>
      <c r="I108" s="125" t="s">
        <v>1869</v>
      </c>
      <c r="J108" t="b">
        <v>1</v>
      </c>
      <c r="K108" t="s">
        <v>1871</v>
      </c>
      <c r="L108" s="125" t="s">
        <v>1862</v>
      </c>
      <c r="M108" t="b">
        <v>0</v>
      </c>
      <c r="N108" s="125" t="s">
        <v>1863</v>
      </c>
    </row>
    <row r="109" spans="1:15" x14ac:dyDescent="0.3">
      <c r="A109" t="s">
        <v>1598</v>
      </c>
      <c r="C109" s="125">
        <v>12385</v>
      </c>
      <c r="E109" t="s">
        <v>275</v>
      </c>
      <c r="F109" s="125">
        <v>1</v>
      </c>
      <c r="G109" s="125" t="s">
        <v>1768</v>
      </c>
      <c r="H109" s="125">
        <v>1</v>
      </c>
      <c r="I109" s="125" t="s">
        <v>1400</v>
      </c>
      <c r="J109" t="b">
        <v>0</v>
      </c>
      <c r="K109" t="s">
        <v>1866</v>
      </c>
      <c r="L109" s="125" t="s">
        <v>1400</v>
      </c>
      <c r="M109" t="b">
        <v>0</v>
      </c>
      <c r="N109" s="125" t="s">
        <v>1863</v>
      </c>
      <c r="O109" t="s">
        <v>1976</v>
      </c>
    </row>
    <row r="110" spans="1:15" x14ac:dyDescent="0.3">
      <c r="A110" t="s">
        <v>1608</v>
      </c>
      <c r="C110" s="125">
        <v>599</v>
      </c>
      <c r="D110" s="125">
        <v>121</v>
      </c>
      <c r="E110" t="s">
        <v>1977</v>
      </c>
      <c r="F110" s="125">
        <v>1</v>
      </c>
      <c r="G110" s="125" t="s">
        <v>1768</v>
      </c>
      <c r="H110" s="125">
        <v>1</v>
      </c>
      <c r="I110" s="125" t="s">
        <v>1869</v>
      </c>
      <c r="J110" t="b">
        <v>1</v>
      </c>
      <c r="K110" t="s">
        <v>1861</v>
      </c>
      <c r="L110" s="125" t="s">
        <v>1862</v>
      </c>
      <c r="M110" t="b">
        <v>0</v>
      </c>
      <c r="N110" s="125" t="s">
        <v>1863</v>
      </c>
    </row>
    <row r="111" spans="1:15" x14ac:dyDescent="0.3">
      <c r="A111" t="s">
        <v>1603</v>
      </c>
      <c r="C111" s="125">
        <v>14856</v>
      </c>
      <c r="D111" s="125">
        <v>212</v>
      </c>
      <c r="E111" t="s">
        <v>929</v>
      </c>
      <c r="F111" s="125">
        <v>1</v>
      </c>
      <c r="G111" s="125" t="s">
        <v>1768</v>
      </c>
      <c r="H111" s="125">
        <v>1</v>
      </c>
      <c r="I111" s="125" t="s">
        <v>1860</v>
      </c>
      <c r="J111" t="b">
        <v>1</v>
      </c>
      <c r="K111" t="s">
        <v>1861</v>
      </c>
      <c r="L111" s="125" t="s">
        <v>1862</v>
      </c>
      <c r="M111" t="b">
        <v>0</v>
      </c>
      <c r="N111" s="125" t="s">
        <v>1863</v>
      </c>
    </row>
    <row r="112" spans="1:15" x14ac:dyDescent="0.3">
      <c r="A112" t="s">
        <v>1605</v>
      </c>
      <c r="C112" s="125">
        <v>16955</v>
      </c>
      <c r="D112" s="125">
        <v>108</v>
      </c>
      <c r="E112" t="s">
        <v>745</v>
      </c>
      <c r="F112" s="125">
        <v>1</v>
      </c>
      <c r="G112" s="125" t="s">
        <v>1768</v>
      </c>
      <c r="H112" s="125">
        <v>1</v>
      </c>
      <c r="I112" s="125" t="s">
        <v>1860</v>
      </c>
      <c r="J112" t="b">
        <v>1</v>
      </c>
      <c r="K112" t="s">
        <v>1861</v>
      </c>
      <c r="L112" s="125" t="s">
        <v>1862</v>
      </c>
      <c r="M112" t="b">
        <v>0</v>
      </c>
      <c r="N112" s="125" t="s">
        <v>1863</v>
      </c>
    </row>
    <row r="113" spans="1:16" x14ac:dyDescent="0.3">
      <c r="A113" t="s">
        <v>1626</v>
      </c>
      <c r="C113" s="125">
        <v>49803</v>
      </c>
      <c r="D113" s="125">
        <v>640</v>
      </c>
      <c r="E113" t="s">
        <v>1037</v>
      </c>
      <c r="F113" s="125">
        <v>1</v>
      </c>
      <c r="G113" s="125" t="s">
        <v>1768</v>
      </c>
      <c r="H113" s="125">
        <v>1</v>
      </c>
      <c r="I113" s="125" t="s">
        <v>1869</v>
      </c>
      <c r="J113" t="b">
        <v>1</v>
      </c>
      <c r="K113" t="s">
        <v>1871</v>
      </c>
      <c r="L113" s="125" t="s">
        <v>1862</v>
      </c>
      <c r="M113" t="b">
        <v>0</v>
      </c>
      <c r="N113" s="125" t="s">
        <v>1978</v>
      </c>
    </row>
    <row r="114" spans="1:16" x14ac:dyDescent="0.3">
      <c r="A114" t="s">
        <v>1781</v>
      </c>
      <c r="C114" s="125">
        <v>58488</v>
      </c>
      <c r="D114" s="125">
        <v>742</v>
      </c>
      <c r="E114" t="s">
        <v>560</v>
      </c>
      <c r="F114" s="125">
        <v>7</v>
      </c>
      <c r="G114" s="125" t="s">
        <v>1782</v>
      </c>
      <c r="H114" s="125">
        <v>2</v>
      </c>
      <c r="I114" s="125" t="s">
        <v>1869</v>
      </c>
      <c r="J114" t="b">
        <v>1</v>
      </c>
      <c r="K114" t="s">
        <v>1979</v>
      </c>
      <c r="L114" s="125" t="s">
        <v>1862</v>
      </c>
      <c r="M114" t="b">
        <v>0</v>
      </c>
      <c r="N114" s="125" t="s">
        <v>1978</v>
      </c>
    </row>
    <row r="115" spans="1:16" x14ac:dyDescent="0.3">
      <c r="A115" t="s">
        <v>1774</v>
      </c>
      <c r="C115" s="125">
        <v>986</v>
      </c>
      <c r="D115" s="125">
        <v>520</v>
      </c>
      <c r="E115" t="s">
        <v>715</v>
      </c>
      <c r="F115" s="125">
        <v>2</v>
      </c>
      <c r="G115" s="125" t="s">
        <v>1775</v>
      </c>
      <c r="H115" s="125">
        <v>3</v>
      </c>
      <c r="I115" s="125" t="s">
        <v>1869</v>
      </c>
      <c r="J115" t="b">
        <v>1</v>
      </c>
      <c r="K115" t="s">
        <v>1979</v>
      </c>
      <c r="L115" s="125" t="s">
        <v>1862</v>
      </c>
      <c r="M115" t="b">
        <v>0</v>
      </c>
      <c r="N115" s="125" t="s">
        <v>1978</v>
      </c>
    </row>
    <row r="116" spans="1:16" x14ac:dyDescent="0.3">
      <c r="A116" t="s">
        <v>1783</v>
      </c>
      <c r="C116" s="125">
        <v>58422</v>
      </c>
      <c r="E116" t="s">
        <v>212</v>
      </c>
      <c r="F116" s="125">
        <v>7</v>
      </c>
      <c r="G116" s="125" t="s">
        <v>1782</v>
      </c>
      <c r="H116" s="125">
        <v>2</v>
      </c>
      <c r="I116" s="125" t="s">
        <v>1400</v>
      </c>
      <c r="J116" t="b">
        <v>0</v>
      </c>
      <c r="K116" t="s">
        <v>1979</v>
      </c>
      <c r="L116" s="125" t="s">
        <v>1400</v>
      </c>
      <c r="M116" t="b">
        <v>0</v>
      </c>
      <c r="N116" s="125" t="s">
        <v>1978</v>
      </c>
    </row>
    <row r="117" spans="1:16" x14ac:dyDescent="0.3">
      <c r="A117" t="s">
        <v>1777</v>
      </c>
      <c r="C117" s="125">
        <v>19272</v>
      </c>
      <c r="D117" s="125">
        <v>720</v>
      </c>
      <c r="E117" t="s">
        <v>764</v>
      </c>
      <c r="F117" s="125">
        <v>6</v>
      </c>
      <c r="G117" s="125" t="s">
        <v>1778</v>
      </c>
      <c r="H117" s="125">
        <v>4</v>
      </c>
      <c r="I117" s="125" t="s">
        <v>1860</v>
      </c>
      <c r="J117" t="b">
        <v>1</v>
      </c>
      <c r="K117" t="s">
        <v>1980</v>
      </c>
      <c r="L117" s="125" t="s">
        <v>1862</v>
      </c>
      <c r="M117" t="b">
        <v>0</v>
      </c>
      <c r="N117" s="195" t="s">
        <v>1981</v>
      </c>
    </row>
    <row r="118" spans="1:16" x14ac:dyDescent="0.3">
      <c r="A118" t="s">
        <v>1436</v>
      </c>
      <c r="C118" s="125">
        <v>19277</v>
      </c>
      <c r="D118" s="125">
        <v>227</v>
      </c>
      <c r="E118" t="s">
        <v>970</v>
      </c>
      <c r="F118" s="125">
        <v>1</v>
      </c>
      <c r="G118" s="125" t="s">
        <v>1768</v>
      </c>
      <c r="H118" s="125">
        <v>1</v>
      </c>
      <c r="I118" s="125" t="s">
        <v>1869</v>
      </c>
      <c r="J118" t="b">
        <v>1</v>
      </c>
      <c r="K118" t="s">
        <v>1866</v>
      </c>
      <c r="L118" s="125" t="s">
        <v>1862</v>
      </c>
      <c r="M118" t="b">
        <v>0</v>
      </c>
      <c r="N118" s="195" t="s">
        <v>1981</v>
      </c>
    </row>
    <row r="119" spans="1:16" x14ac:dyDescent="0.3">
      <c r="A119" t="s">
        <v>1436</v>
      </c>
      <c r="C119" s="125">
        <v>57494</v>
      </c>
      <c r="D119" s="125">
        <v>227</v>
      </c>
      <c r="E119" t="s">
        <v>970</v>
      </c>
      <c r="F119" s="125">
        <v>1</v>
      </c>
      <c r="G119" s="125" t="s">
        <v>1768</v>
      </c>
      <c r="H119" s="125">
        <v>1</v>
      </c>
      <c r="I119" s="125" t="s">
        <v>1869</v>
      </c>
      <c r="J119" t="b">
        <v>1</v>
      </c>
      <c r="K119" t="s">
        <v>1866</v>
      </c>
      <c r="L119" s="125" t="s">
        <v>1862</v>
      </c>
      <c r="M119" t="b">
        <v>0</v>
      </c>
      <c r="N119" s="195" t="s">
        <v>1981</v>
      </c>
    </row>
    <row r="120" spans="1:16" x14ac:dyDescent="0.3">
      <c r="A120" t="s">
        <v>1779</v>
      </c>
      <c r="C120" s="125">
        <v>56389</v>
      </c>
      <c r="D120" s="125">
        <v>726</v>
      </c>
      <c r="E120" t="s">
        <v>767</v>
      </c>
      <c r="F120" s="125">
        <v>1</v>
      </c>
      <c r="G120" s="125" t="s">
        <v>1768</v>
      </c>
      <c r="H120" s="125">
        <v>1</v>
      </c>
      <c r="I120" s="125" t="s">
        <v>1860</v>
      </c>
      <c r="J120" t="b">
        <v>1</v>
      </c>
      <c r="K120" t="s">
        <v>1980</v>
      </c>
      <c r="L120" s="125" t="s">
        <v>1862</v>
      </c>
      <c r="M120" t="b">
        <v>0</v>
      </c>
      <c r="N120" s="195" t="s">
        <v>1981</v>
      </c>
    </row>
    <row r="121" spans="1:16" x14ac:dyDescent="0.3">
      <c r="A121" t="s">
        <v>1612</v>
      </c>
      <c r="C121" s="125">
        <v>22199</v>
      </c>
      <c r="E121" t="s">
        <v>988</v>
      </c>
      <c r="F121" s="125">
        <v>3</v>
      </c>
      <c r="G121" s="125" t="s">
        <v>1804</v>
      </c>
      <c r="H121" s="125">
        <v>5</v>
      </c>
      <c r="I121" s="125" t="s">
        <v>1400</v>
      </c>
      <c r="J121" t="b">
        <v>0</v>
      </c>
      <c r="K121" t="s">
        <v>1980</v>
      </c>
      <c r="L121" s="125" t="s">
        <v>1400</v>
      </c>
      <c r="M121" t="b">
        <v>0</v>
      </c>
      <c r="N121" s="195" t="s">
        <v>1981</v>
      </c>
    </row>
    <row r="122" spans="1:16" x14ac:dyDescent="0.3">
      <c r="A122" s="68" t="s">
        <v>1766</v>
      </c>
      <c r="B122" s="68"/>
      <c r="C122" s="195">
        <v>179</v>
      </c>
      <c r="D122" s="195"/>
      <c r="E122" s="68" t="s">
        <v>1261</v>
      </c>
      <c r="F122" s="125">
        <v>4</v>
      </c>
      <c r="G122" s="125" t="s">
        <v>1802</v>
      </c>
      <c r="H122" s="125">
        <v>7</v>
      </c>
      <c r="I122" s="195" t="s">
        <v>1400</v>
      </c>
      <c r="J122" s="68" t="b">
        <v>0</v>
      </c>
      <c r="K122" s="68" t="s">
        <v>1982</v>
      </c>
      <c r="L122" s="195" t="s">
        <v>1400</v>
      </c>
      <c r="M122" s="68" t="b">
        <v>0</v>
      </c>
      <c r="N122" s="195" t="s">
        <v>1981</v>
      </c>
      <c r="O122" s="68"/>
    </row>
    <row r="123" spans="1:16" s="68" customFormat="1" x14ac:dyDescent="0.3">
      <c r="A123" t="s">
        <v>1780</v>
      </c>
      <c r="B123"/>
      <c r="C123" s="125">
        <v>58368</v>
      </c>
      <c r="D123" s="125">
        <v>724</v>
      </c>
      <c r="E123" t="s">
        <v>770</v>
      </c>
      <c r="F123" s="125">
        <v>6</v>
      </c>
      <c r="G123" s="125" t="s">
        <v>1778</v>
      </c>
      <c r="H123" s="125">
        <v>4</v>
      </c>
      <c r="I123" s="125" t="s">
        <v>1400</v>
      </c>
      <c r="J123" t="b">
        <v>0</v>
      </c>
      <c r="K123" t="s">
        <v>1979</v>
      </c>
      <c r="L123" s="125" t="s">
        <v>1862</v>
      </c>
      <c r="M123" t="b">
        <v>0</v>
      </c>
      <c r="N123" s="195" t="s">
        <v>1981</v>
      </c>
      <c r="O123"/>
      <c r="P123" s="195"/>
    </row>
    <row r="124" spans="1:16" x14ac:dyDescent="0.3">
      <c r="A124" t="s">
        <v>1627</v>
      </c>
      <c r="C124" s="125">
        <v>60123</v>
      </c>
      <c r="E124" t="s">
        <v>345</v>
      </c>
      <c r="F124" s="125">
        <v>6</v>
      </c>
      <c r="G124" s="125" t="s">
        <v>1778</v>
      </c>
      <c r="H124" s="125">
        <v>4</v>
      </c>
      <c r="I124" s="125" t="s">
        <v>1400</v>
      </c>
      <c r="J124" t="b">
        <v>0</v>
      </c>
      <c r="K124" t="s">
        <v>1983</v>
      </c>
      <c r="L124" s="125" t="s">
        <v>1400</v>
      </c>
      <c r="M124" t="b">
        <v>0</v>
      </c>
      <c r="N124" s="125" t="s">
        <v>1978</v>
      </c>
      <c r="O124" t="s">
        <v>1984</v>
      </c>
    </row>
    <row r="125" spans="1:16" x14ac:dyDescent="0.3">
      <c r="A125" t="s">
        <v>1627</v>
      </c>
      <c r="C125" s="125">
        <v>60770</v>
      </c>
      <c r="E125" t="s">
        <v>345</v>
      </c>
      <c r="F125" s="125">
        <v>6</v>
      </c>
      <c r="G125" s="125" t="s">
        <v>1778</v>
      </c>
      <c r="H125" s="125">
        <v>4</v>
      </c>
      <c r="I125" s="125" t="s">
        <v>1400</v>
      </c>
      <c r="J125" t="b">
        <v>0</v>
      </c>
      <c r="K125" t="s">
        <v>1983</v>
      </c>
      <c r="L125" s="125" t="s">
        <v>1400</v>
      </c>
      <c r="M125" t="b">
        <v>0</v>
      </c>
      <c r="N125" s="125" t="s">
        <v>1978</v>
      </c>
      <c r="O125" t="s">
        <v>1985</v>
      </c>
    </row>
    <row r="126" spans="1:16" x14ac:dyDescent="0.3">
      <c r="A126" t="s">
        <v>1627</v>
      </c>
      <c r="C126" s="125">
        <v>60770</v>
      </c>
      <c r="E126" t="s">
        <v>345</v>
      </c>
      <c r="F126" s="125">
        <v>6</v>
      </c>
      <c r="G126" s="125" t="s">
        <v>1778</v>
      </c>
      <c r="H126" s="125">
        <v>4</v>
      </c>
      <c r="I126" s="125" t="s">
        <v>1400</v>
      </c>
      <c r="J126" t="b">
        <v>0</v>
      </c>
      <c r="K126" t="s">
        <v>1983</v>
      </c>
      <c r="L126" s="125" t="s">
        <v>1400</v>
      </c>
      <c r="M126" t="b">
        <v>0</v>
      </c>
      <c r="N126" s="125" t="s">
        <v>1978</v>
      </c>
      <c r="O126" t="s">
        <v>1985</v>
      </c>
    </row>
    <row r="127" spans="1:16" x14ac:dyDescent="0.3">
      <c r="A127" t="s">
        <v>1801</v>
      </c>
      <c r="C127" s="125">
        <v>18617</v>
      </c>
      <c r="E127" t="s">
        <v>979</v>
      </c>
      <c r="F127" s="125">
        <v>4</v>
      </c>
      <c r="G127" s="125" t="s">
        <v>1802</v>
      </c>
      <c r="H127" s="125">
        <v>7</v>
      </c>
      <c r="I127" s="125" t="s">
        <v>1400</v>
      </c>
      <c r="J127" t="b">
        <v>0</v>
      </c>
      <c r="K127" t="s">
        <v>1982</v>
      </c>
      <c r="L127" s="125" t="s">
        <v>1400</v>
      </c>
      <c r="M127" t="b">
        <v>0</v>
      </c>
      <c r="N127" s="195" t="s">
        <v>1981</v>
      </c>
    </row>
    <row r="128" spans="1:16" x14ac:dyDescent="0.3">
      <c r="A128" t="s">
        <v>1622</v>
      </c>
      <c r="C128" s="125">
        <v>19553</v>
      </c>
      <c r="E128" t="s">
        <v>1000</v>
      </c>
      <c r="F128" s="125">
        <v>5</v>
      </c>
      <c r="G128" s="125" t="s">
        <v>1803</v>
      </c>
      <c r="H128" s="125">
        <v>6</v>
      </c>
      <c r="I128" s="125" t="s">
        <v>1400</v>
      </c>
      <c r="J128" t="b">
        <v>0</v>
      </c>
      <c r="K128" t="s">
        <v>1982</v>
      </c>
      <c r="L128" s="125" t="s">
        <v>1400</v>
      </c>
      <c r="M128" t="b">
        <v>0</v>
      </c>
      <c r="N128" s="195" t="s">
        <v>1981</v>
      </c>
    </row>
    <row r="129" spans="1:16" x14ac:dyDescent="0.3">
      <c r="A129" t="s">
        <v>1625</v>
      </c>
      <c r="C129" s="125">
        <v>19511</v>
      </c>
      <c r="D129" s="291"/>
      <c r="E129" t="s">
        <v>1003</v>
      </c>
      <c r="F129" s="125">
        <v>3</v>
      </c>
      <c r="G129" s="125" t="s">
        <v>1804</v>
      </c>
      <c r="H129" s="125">
        <v>5</v>
      </c>
      <c r="I129" s="125" t="s">
        <v>1860</v>
      </c>
      <c r="J129" s="295" t="b">
        <v>0</v>
      </c>
      <c r="K129" t="s">
        <v>1982</v>
      </c>
      <c r="L129" s="125" t="s">
        <v>1862</v>
      </c>
      <c r="M129" t="b">
        <v>0</v>
      </c>
      <c r="N129" s="195" t="s">
        <v>1981</v>
      </c>
    </row>
    <row r="130" spans="1:16" x14ac:dyDescent="0.3">
      <c r="A130" t="s">
        <v>1807</v>
      </c>
      <c r="C130" s="125">
        <v>20523</v>
      </c>
      <c r="E130" t="s">
        <v>1008</v>
      </c>
      <c r="F130" s="125">
        <v>4</v>
      </c>
      <c r="G130" s="125" t="s">
        <v>1802</v>
      </c>
      <c r="H130" s="125">
        <v>7</v>
      </c>
      <c r="I130" s="125" t="s">
        <v>1400</v>
      </c>
      <c r="J130" t="b">
        <v>0</v>
      </c>
      <c r="K130" t="s">
        <v>1982</v>
      </c>
      <c r="L130" s="125" t="s">
        <v>1400</v>
      </c>
      <c r="M130" t="b">
        <v>0</v>
      </c>
      <c r="N130" s="195" t="s">
        <v>1981</v>
      </c>
    </row>
    <row r="131" spans="1:16" x14ac:dyDescent="0.3">
      <c r="A131" t="s">
        <v>1616</v>
      </c>
      <c r="C131" s="125">
        <v>42889</v>
      </c>
      <c r="E131" t="s">
        <v>487</v>
      </c>
      <c r="I131" s="125" t="s">
        <v>1400</v>
      </c>
      <c r="J131" t="b">
        <v>0</v>
      </c>
      <c r="K131" s="68" t="s">
        <v>1986</v>
      </c>
      <c r="L131" s="125" t="s">
        <v>1400</v>
      </c>
      <c r="M131" t="b">
        <v>0</v>
      </c>
      <c r="N131" s="125" t="s">
        <v>1978</v>
      </c>
    </row>
    <row r="132" spans="1:16" x14ac:dyDescent="0.3">
      <c r="A132" t="s">
        <v>1594</v>
      </c>
      <c r="C132" s="125">
        <v>17271</v>
      </c>
      <c r="D132" s="125">
        <v>100</v>
      </c>
      <c r="E132" t="s">
        <v>341</v>
      </c>
      <c r="F132" s="125">
        <v>1</v>
      </c>
      <c r="G132" s="125" t="s">
        <v>1768</v>
      </c>
      <c r="H132" s="125">
        <v>1</v>
      </c>
      <c r="J132" t="b">
        <v>1</v>
      </c>
      <c r="K132" t="s">
        <v>1861</v>
      </c>
      <c r="L132" s="125" t="s">
        <v>1862</v>
      </c>
      <c r="M132" t="b">
        <v>0</v>
      </c>
      <c r="N132" s="125" t="s">
        <v>1863</v>
      </c>
    </row>
    <row r="133" spans="1:16" x14ac:dyDescent="0.3">
      <c r="A133" t="s">
        <v>1690</v>
      </c>
      <c r="C133" s="125">
        <v>10210</v>
      </c>
      <c r="D133" s="125">
        <v>103</v>
      </c>
      <c r="E133" t="s">
        <v>246</v>
      </c>
      <c r="F133" s="125">
        <v>1</v>
      </c>
      <c r="G133" s="125" t="s">
        <v>1768</v>
      </c>
      <c r="H133" s="125">
        <v>1</v>
      </c>
      <c r="J133" t="b">
        <v>1</v>
      </c>
      <c r="K133" t="s">
        <v>1861</v>
      </c>
      <c r="L133" s="125" t="s">
        <v>1862</v>
      </c>
      <c r="M133" t="b">
        <v>0</v>
      </c>
      <c r="N133" s="125" t="s">
        <v>1863</v>
      </c>
    </row>
    <row r="134" spans="1:16" x14ac:dyDescent="0.3">
      <c r="A134" t="s">
        <v>1642</v>
      </c>
      <c r="C134" s="125">
        <v>3522</v>
      </c>
      <c r="D134" s="125">
        <v>8</v>
      </c>
      <c r="E134" t="s">
        <v>188</v>
      </c>
      <c r="F134" s="125">
        <v>1</v>
      </c>
      <c r="G134" s="125" t="s">
        <v>1768</v>
      </c>
      <c r="H134" s="125">
        <v>1</v>
      </c>
      <c r="J134" t="b">
        <v>1</v>
      </c>
      <c r="K134" t="s">
        <v>1871</v>
      </c>
      <c r="L134" s="125" t="s">
        <v>1862</v>
      </c>
      <c r="M134" t="b">
        <v>0</v>
      </c>
      <c r="N134" s="125" t="s">
        <v>1863</v>
      </c>
    </row>
    <row r="135" spans="1:16" x14ac:dyDescent="0.3">
      <c r="A135" t="s">
        <v>1433</v>
      </c>
      <c r="C135" s="125">
        <v>213</v>
      </c>
      <c r="D135" s="125">
        <v>1</v>
      </c>
      <c r="E135" t="s">
        <v>68</v>
      </c>
      <c r="F135" s="125">
        <v>1</v>
      </c>
      <c r="G135" s="125" t="s">
        <v>1768</v>
      </c>
      <c r="H135" s="125">
        <v>1</v>
      </c>
      <c r="I135" s="125" t="s">
        <v>1869</v>
      </c>
      <c r="J135" t="b">
        <v>1</v>
      </c>
      <c r="K135" t="s">
        <v>1866</v>
      </c>
      <c r="L135" s="125" t="s">
        <v>1862</v>
      </c>
      <c r="M135" t="b">
        <v>0</v>
      </c>
      <c r="N135" s="125" t="s">
        <v>1863</v>
      </c>
    </row>
    <row r="136" spans="1:16" x14ac:dyDescent="0.3">
      <c r="A136" t="s">
        <v>1596</v>
      </c>
      <c r="C136" s="125">
        <v>1276</v>
      </c>
      <c r="D136" s="125">
        <v>214</v>
      </c>
      <c r="E136" t="s">
        <v>168</v>
      </c>
      <c r="F136" s="125">
        <v>1</v>
      </c>
      <c r="G136" s="125" t="s">
        <v>1768</v>
      </c>
      <c r="H136" s="125">
        <v>1</v>
      </c>
      <c r="J136" t="b">
        <v>1</v>
      </c>
      <c r="K136" t="s">
        <v>1861</v>
      </c>
      <c r="L136" s="125" t="s">
        <v>1862</v>
      </c>
      <c r="M136" t="b">
        <v>0</v>
      </c>
      <c r="N136" s="125" t="s">
        <v>1863</v>
      </c>
    </row>
    <row r="137" spans="1:16" x14ac:dyDescent="0.3">
      <c r="A137" t="s">
        <v>1611</v>
      </c>
      <c r="C137" s="125">
        <v>21015</v>
      </c>
      <c r="D137" s="125">
        <v>111</v>
      </c>
      <c r="E137" t="s">
        <v>381</v>
      </c>
      <c r="F137" s="125">
        <v>1</v>
      </c>
      <c r="G137" s="125" t="s">
        <v>1768</v>
      </c>
      <c r="H137" s="125">
        <v>1</v>
      </c>
      <c r="J137" t="b">
        <v>1</v>
      </c>
      <c r="K137" t="s">
        <v>1861</v>
      </c>
      <c r="L137" s="125" t="s">
        <v>1862</v>
      </c>
      <c r="M137" t="b">
        <v>0</v>
      </c>
      <c r="N137" s="125" t="s">
        <v>1863</v>
      </c>
    </row>
    <row r="138" spans="1:16" x14ac:dyDescent="0.3">
      <c r="A138" t="s">
        <v>1729</v>
      </c>
      <c r="C138" s="125">
        <v>26754</v>
      </c>
      <c r="D138" s="125">
        <v>91</v>
      </c>
      <c r="E138" t="s">
        <v>1987</v>
      </c>
      <c r="J138" t="b">
        <v>1</v>
      </c>
      <c r="K138" t="s">
        <v>1861</v>
      </c>
      <c r="L138" s="125" t="s">
        <v>1862</v>
      </c>
      <c r="M138" t="b">
        <v>0</v>
      </c>
      <c r="N138" s="125" t="s">
        <v>1863</v>
      </c>
    </row>
    <row r="139" spans="1:16" x14ac:dyDescent="0.3">
      <c r="A139" t="s">
        <v>1988</v>
      </c>
      <c r="B139" t="s">
        <v>1989</v>
      </c>
      <c r="C139" s="125">
        <v>9897</v>
      </c>
      <c r="D139" s="125">
        <v>289</v>
      </c>
      <c r="E139" t="s">
        <v>1990</v>
      </c>
      <c r="F139" s="125">
        <v>1</v>
      </c>
      <c r="G139" s="125" t="s">
        <v>1768</v>
      </c>
      <c r="H139" s="125">
        <v>1</v>
      </c>
      <c r="I139" s="125" t="s">
        <v>1860</v>
      </c>
      <c r="J139" t="b">
        <v>1</v>
      </c>
      <c r="K139" t="s">
        <v>1861</v>
      </c>
      <c r="L139" s="125" t="s">
        <v>1874</v>
      </c>
      <c r="M139" t="b">
        <v>0</v>
      </c>
      <c r="N139" s="125" t="s">
        <v>1863</v>
      </c>
    </row>
    <row r="140" spans="1:16" x14ac:dyDescent="0.3">
      <c r="A140" t="s">
        <v>1648</v>
      </c>
      <c r="B140" t="s">
        <v>1991</v>
      </c>
      <c r="C140" s="125">
        <v>56739</v>
      </c>
      <c r="D140" s="125">
        <v>341</v>
      </c>
      <c r="E140" t="s">
        <v>217</v>
      </c>
      <c r="F140" s="125">
        <v>1</v>
      </c>
      <c r="G140" s="125" t="s">
        <v>1768</v>
      </c>
      <c r="H140" s="125">
        <v>1</v>
      </c>
      <c r="I140" s="125" t="s">
        <v>1869</v>
      </c>
      <c r="J140" t="b">
        <v>1</v>
      </c>
      <c r="K140" t="s">
        <v>1866</v>
      </c>
      <c r="L140" s="125" t="s">
        <v>1862</v>
      </c>
      <c r="M140" t="b">
        <v>1</v>
      </c>
      <c r="N140" s="125" t="s">
        <v>1863</v>
      </c>
    </row>
    <row r="141" spans="1:16" s="68" customFormat="1" x14ac:dyDescent="0.3">
      <c r="A141" s="68" t="s">
        <v>1615</v>
      </c>
      <c r="C141" s="195">
        <v>288</v>
      </c>
      <c r="D141" s="195">
        <v>345</v>
      </c>
      <c r="E141" s="68" t="s">
        <v>1992</v>
      </c>
      <c r="F141" s="125">
        <v>1</v>
      </c>
      <c r="G141" s="199" t="s">
        <v>1768</v>
      </c>
      <c r="H141" s="195">
        <v>1</v>
      </c>
      <c r="I141" s="195" t="s">
        <v>1869</v>
      </c>
      <c r="J141" t="b">
        <v>1</v>
      </c>
      <c r="K141" t="s">
        <v>1866</v>
      </c>
      <c r="L141" s="195" t="s">
        <v>1862</v>
      </c>
      <c r="M141" s="68" t="b">
        <v>0</v>
      </c>
      <c r="N141" s="195" t="s">
        <v>1978</v>
      </c>
      <c r="P141" s="125"/>
    </row>
    <row r="142" spans="1:16" s="68" customFormat="1" x14ac:dyDescent="0.3">
      <c r="A142" s="68" t="s">
        <v>1993</v>
      </c>
      <c r="C142" s="195"/>
      <c r="D142" s="195">
        <v>523</v>
      </c>
      <c r="E142" s="68" t="s">
        <v>1994</v>
      </c>
      <c r="F142" s="195">
        <v>1</v>
      </c>
      <c r="G142" s="199" t="s">
        <v>1768</v>
      </c>
      <c r="H142" s="195">
        <v>1</v>
      </c>
      <c r="I142" s="195" t="s">
        <v>1860</v>
      </c>
      <c r="J142" s="68" t="b">
        <v>1</v>
      </c>
      <c r="K142" s="68" t="s">
        <v>1986</v>
      </c>
      <c r="L142" s="195" t="s">
        <v>1862</v>
      </c>
      <c r="M142" s="68" t="b">
        <v>0</v>
      </c>
      <c r="N142" s="195" t="s">
        <v>1978</v>
      </c>
      <c r="P142" s="195"/>
    </row>
    <row r="143" spans="1:16" s="68" customFormat="1" ht="28.8" x14ac:dyDescent="0.3">
      <c r="A143" s="68" t="s">
        <v>1995</v>
      </c>
      <c r="C143" s="195"/>
      <c r="D143" s="195">
        <v>549</v>
      </c>
      <c r="E143" s="200" t="s">
        <v>1994</v>
      </c>
      <c r="F143" s="195">
        <v>1</v>
      </c>
      <c r="G143" s="199" t="s">
        <v>1768</v>
      </c>
      <c r="H143" s="195">
        <v>1</v>
      </c>
      <c r="I143" s="195" t="s">
        <v>1860</v>
      </c>
      <c r="J143" s="68" t="b">
        <v>1</v>
      </c>
      <c r="K143" s="68" t="s">
        <v>1986</v>
      </c>
      <c r="L143" s="195" t="s">
        <v>1862</v>
      </c>
      <c r="M143" s="68" t="b">
        <v>0</v>
      </c>
      <c r="N143" s="195" t="s">
        <v>1978</v>
      </c>
      <c r="P143" s="195"/>
    </row>
    <row r="144" spans="1:16" x14ac:dyDescent="0.3">
      <c r="A144" t="s">
        <v>1996</v>
      </c>
      <c r="D144" s="125">
        <v>735</v>
      </c>
      <c r="E144" t="s">
        <v>1997</v>
      </c>
      <c r="F144" s="125">
        <v>1</v>
      </c>
      <c r="G144" s="199" t="s">
        <v>1768</v>
      </c>
      <c r="H144" s="195">
        <v>1</v>
      </c>
      <c r="I144" s="195" t="s">
        <v>1869</v>
      </c>
      <c r="J144" t="b">
        <v>1</v>
      </c>
      <c r="K144" t="s">
        <v>1866</v>
      </c>
      <c r="L144" s="125" t="s">
        <v>1862</v>
      </c>
      <c r="M144" t="b">
        <v>0</v>
      </c>
      <c r="N144" s="125" t="s">
        <v>1978</v>
      </c>
      <c r="O144" t="s">
        <v>1998</v>
      </c>
      <c r="P144" s="195"/>
    </row>
    <row r="145" spans="1:16" x14ac:dyDescent="0.3">
      <c r="A145" t="s">
        <v>1999</v>
      </c>
      <c r="C145" s="125">
        <v>219</v>
      </c>
      <c r="D145" s="125">
        <v>573</v>
      </c>
      <c r="E145" t="s">
        <v>2000</v>
      </c>
      <c r="F145" s="125">
        <v>1</v>
      </c>
      <c r="G145" s="199" t="s">
        <v>1768</v>
      </c>
      <c r="H145" s="195">
        <v>1</v>
      </c>
      <c r="I145" s="195" t="s">
        <v>1869</v>
      </c>
      <c r="J145" t="b">
        <v>1</v>
      </c>
      <c r="K145" t="s">
        <v>1866</v>
      </c>
      <c r="L145" s="125" t="s">
        <v>1862</v>
      </c>
      <c r="M145" t="b">
        <v>0</v>
      </c>
      <c r="N145" s="195" t="s">
        <v>1978</v>
      </c>
    </row>
    <row r="146" spans="1:16" x14ac:dyDescent="0.3">
      <c r="A146" t="s">
        <v>2001</v>
      </c>
      <c r="D146" s="125">
        <v>704</v>
      </c>
      <c r="E146" t="s">
        <v>2002</v>
      </c>
      <c r="F146" s="125">
        <v>1</v>
      </c>
      <c r="G146" s="199" t="s">
        <v>1768</v>
      </c>
      <c r="H146" s="195">
        <v>1</v>
      </c>
      <c r="I146" s="195" t="s">
        <v>1860</v>
      </c>
      <c r="J146" t="b">
        <v>1</v>
      </c>
      <c r="K146" t="s">
        <v>1866</v>
      </c>
      <c r="L146" s="125" t="s">
        <v>1862</v>
      </c>
      <c r="M146" t="b">
        <v>0</v>
      </c>
      <c r="N146" s="195" t="s">
        <v>1981</v>
      </c>
    </row>
    <row r="147" spans="1:16" x14ac:dyDescent="0.3">
      <c r="A147" t="s">
        <v>2003</v>
      </c>
      <c r="C147" s="125">
        <v>219</v>
      </c>
      <c r="D147" s="125">
        <v>521</v>
      </c>
      <c r="E147" t="s">
        <v>2004</v>
      </c>
      <c r="F147" s="125">
        <v>1</v>
      </c>
      <c r="G147" s="125" t="s">
        <v>1768</v>
      </c>
      <c r="H147" s="125">
        <v>1</v>
      </c>
      <c r="I147" s="195" t="s">
        <v>1869</v>
      </c>
      <c r="J147" t="b">
        <v>1</v>
      </c>
      <c r="K147" t="s">
        <v>1866</v>
      </c>
      <c r="L147" s="125" t="s">
        <v>1862</v>
      </c>
      <c r="M147" t="b">
        <v>0</v>
      </c>
      <c r="N147" s="125" t="s">
        <v>1978</v>
      </c>
    </row>
    <row r="148" spans="1:16" x14ac:dyDescent="0.3">
      <c r="A148" t="s">
        <v>2005</v>
      </c>
      <c r="E148" t="s">
        <v>1805</v>
      </c>
      <c r="I148" s="125" t="s">
        <v>1400</v>
      </c>
      <c r="J148" t="b">
        <v>0</v>
      </c>
      <c r="L148" s="125" t="s">
        <v>1400</v>
      </c>
      <c r="M148" t="b">
        <v>0</v>
      </c>
    </row>
    <row r="149" spans="1:16" x14ac:dyDescent="0.3">
      <c r="A149" t="s">
        <v>2006</v>
      </c>
      <c r="D149" s="125">
        <v>748</v>
      </c>
      <c r="E149" t="s">
        <v>8</v>
      </c>
      <c r="F149" s="125">
        <v>1</v>
      </c>
      <c r="G149" s="125" t="s">
        <v>1768</v>
      </c>
      <c r="H149" s="125">
        <v>1</v>
      </c>
      <c r="I149" s="125" t="s">
        <v>1860</v>
      </c>
      <c r="J149" t="b">
        <v>1</v>
      </c>
      <c r="K149" t="s">
        <v>1861</v>
      </c>
      <c r="L149" s="125" t="s">
        <v>1862</v>
      </c>
      <c r="M149" t="b">
        <v>0</v>
      </c>
      <c r="N149" s="125" t="s">
        <v>1863</v>
      </c>
      <c r="O149" t="s">
        <v>2007</v>
      </c>
    </row>
    <row r="150" spans="1:16" x14ac:dyDescent="0.3">
      <c r="A150" t="s">
        <v>2008</v>
      </c>
      <c r="D150" s="125">
        <v>710</v>
      </c>
      <c r="E150" s="201" t="s">
        <v>2009</v>
      </c>
      <c r="F150" s="125">
        <v>1</v>
      </c>
      <c r="G150" s="125" t="s">
        <v>1768</v>
      </c>
      <c r="H150" s="125">
        <v>1</v>
      </c>
      <c r="I150" s="195" t="s">
        <v>1869</v>
      </c>
      <c r="J150" t="b">
        <v>1</v>
      </c>
      <c r="K150" t="s">
        <v>1866</v>
      </c>
      <c r="L150" s="125" t="s">
        <v>1862</v>
      </c>
      <c r="M150" t="b">
        <v>0</v>
      </c>
      <c r="N150" s="125" t="s">
        <v>1863</v>
      </c>
      <c r="O150" s="68" t="s">
        <v>2010</v>
      </c>
    </row>
    <row r="151" spans="1:16" x14ac:dyDescent="0.3">
      <c r="A151" t="s">
        <v>1792</v>
      </c>
      <c r="E151" t="s">
        <v>1793</v>
      </c>
      <c r="F151" s="125"/>
      <c r="G151" s="125"/>
      <c r="I151" s="125" t="s">
        <v>1400</v>
      </c>
      <c r="J151" t="b">
        <v>0</v>
      </c>
      <c r="L151" s="125" t="s">
        <v>1400</v>
      </c>
      <c r="M151" t="b">
        <v>0</v>
      </c>
      <c r="N151" s="195" t="s">
        <v>1981</v>
      </c>
      <c r="O151" t="s">
        <v>2011</v>
      </c>
    </row>
    <row r="152" spans="1:16" x14ac:dyDescent="0.3">
      <c r="A152" t="s">
        <v>1794</v>
      </c>
      <c r="E152" t="s">
        <v>1276</v>
      </c>
      <c r="F152" s="125"/>
      <c r="G152" s="125"/>
      <c r="I152" s="125" t="s">
        <v>1400</v>
      </c>
      <c r="J152" t="b">
        <v>0</v>
      </c>
      <c r="L152" s="125" t="s">
        <v>1400</v>
      </c>
      <c r="M152" t="b">
        <v>0</v>
      </c>
      <c r="N152" s="125" t="s">
        <v>1978</v>
      </c>
    </row>
    <row r="153" spans="1:16" x14ac:dyDescent="0.3">
      <c r="A153" t="s">
        <v>1795</v>
      </c>
      <c r="E153" t="s">
        <v>1279</v>
      </c>
      <c r="F153" s="125"/>
      <c r="G153" s="125"/>
      <c r="I153" s="125" t="s">
        <v>1400</v>
      </c>
      <c r="J153" t="b">
        <v>0</v>
      </c>
      <c r="L153" s="125" t="s">
        <v>1400</v>
      </c>
      <c r="M153" t="b">
        <v>0</v>
      </c>
      <c r="N153" s="125" t="s">
        <v>1978</v>
      </c>
    </row>
    <row r="154" spans="1:16" x14ac:dyDescent="0.3">
      <c r="A154" t="s">
        <v>1797</v>
      </c>
      <c r="E154" t="s">
        <v>1798</v>
      </c>
      <c r="F154" s="125">
        <v>5</v>
      </c>
      <c r="G154" s="125" t="s">
        <v>1803</v>
      </c>
      <c r="H154" s="125">
        <v>6</v>
      </c>
      <c r="I154" s="125" t="s">
        <v>1400</v>
      </c>
      <c r="J154" t="b">
        <v>0</v>
      </c>
      <c r="K154" s="68" t="s">
        <v>1982</v>
      </c>
      <c r="L154" s="125" t="s">
        <v>1862</v>
      </c>
      <c r="M154" t="b">
        <v>0</v>
      </c>
      <c r="N154" s="195" t="s">
        <v>1981</v>
      </c>
    </row>
    <row r="155" spans="1:16" x14ac:dyDescent="0.3">
      <c r="A155" t="s">
        <v>1539</v>
      </c>
      <c r="D155" s="125">
        <v>749</v>
      </c>
      <c r="E155" t="s">
        <v>358</v>
      </c>
      <c r="F155" s="125">
        <v>1</v>
      </c>
      <c r="G155" s="125" t="s">
        <v>1768</v>
      </c>
      <c r="H155" s="125">
        <v>1</v>
      </c>
      <c r="I155" s="125" t="s">
        <v>1869</v>
      </c>
      <c r="J155" t="b">
        <v>1</v>
      </c>
      <c r="K155" t="s">
        <v>1866</v>
      </c>
      <c r="L155" s="125" t="s">
        <v>1862</v>
      </c>
      <c r="M155" t="b">
        <v>0</v>
      </c>
      <c r="N155" s="125" t="s">
        <v>1978</v>
      </c>
      <c r="O155" t="s">
        <v>2012</v>
      </c>
    </row>
    <row r="156" spans="1:16" x14ac:dyDescent="0.3">
      <c r="A156" t="s">
        <v>2013</v>
      </c>
      <c r="D156" s="125">
        <v>377</v>
      </c>
      <c r="E156" t="s">
        <v>2014</v>
      </c>
      <c r="F156" s="125">
        <v>1</v>
      </c>
      <c r="G156" s="125" t="s">
        <v>1768</v>
      </c>
      <c r="H156" s="125">
        <v>1</v>
      </c>
      <c r="I156" s="125" t="s">
        <v>1860</v>
      </c>
      <c r="J156" t="b">
        <v>1</v>
      </c>
      <c r="K156" t="s">
        <v>1866</v>
      </c>
      <c r="L156" s="125" t="s">
        <v>1862</v>
      </c>
      <c r="M156" t="b">
        <v>0</v>
      </c>
      <c r="N156" s="125" t="s">
        <v>1863</v>
      </c>
    </row>
    <row r="157" spans="1:16" x14ac:dyDescent="0.3">
      <c r="A157" t="s">
        <v>2015</v>
      </c>
      <c r="D157" s="125">
        <v>71</v>
      </c>
      <c r="E157" t="s">
        <v>2016</v>
      </c>
      <c r="F157" s="125">
        <v>1</v>
      </c>
      <c r="G157" s="125" t="s">
        <v>1768</v>
      </c>
      <c r="H157" s="125">
        <v>1</v>
      </c>
      <c r="I157" s="125" t="s">
        <v>1860</v>
      </c>
      <c r="J157" t="b">
        <v>1</v>
      </c>
      <c r="K157" t="s">
        <v>1866</v>
      </c>
      <c r="L157" s="125" t="s">
        <v>1862</v>
      </c>
      <c r="M157" t="b">
        <v>0</v>
      </c>
      <c r="N157" s="125" t="s">
        <v>1863</v>
      </c>
      <c r="O157" t="s">
        <v>332</v>
      </c>
    </row>
    <row r="158" spans="1:16" x14ac:dyDescent="0.3">
      <c r="A158" t="s">
        <v>2017</v>
      </c>
      <c r="D158" s="125">
        <v>59</v>
      </c>
      <c r="E158" t="s">
        <v>2018</v>
      </c>
      <c r="F158" s="125">
        <v>1</v>
      </c>
      <c r="G158" s="125" t="s">
        <v>1768</v>
      </c>
      <c r="H158" s="125">
        <v>1</v>
      </c>
      <c r="I158" s="125" t="s">
        <v>1860</v>
      </c>
      <c r="J158" t="b">
        <v>1</v>
      </c>
      <c r="K158" t="s">
        <v>1866</v>
      </c>
      <c r="L158" s="202" t="s">
        <v>1862</v>
      </c>
      <c r="M158" t="b">
        <v>0</v>
      </c>
      <c r="N158" s="125" t="s">
        <v>1863</v>
      </c>
    </row>
    <row r="159" spans="1:16" x14ac:dyDescent="0.3">
      <c r="A159" s="68" t="s">
        <v>1847</v>
      </c>
      <c r="B159" s="68"/>
      <c r="C159" s="125">
        <v>60222</v>
      </c>
      <c r="D159" s="195">
        <v>760</v>
      </c>
      <c r="E159" s="200" t="s">
        <v>1307</v>
      </c>
      <c r="F159" s="68"/>
      <c r="G159" s="68"/>
      <c r="H159" s="195"/>
      <c r="I159" s="195"/>
      <c r="J159" s="68" t="b">
        <v>1</v>
      </c>
      <c r="K159" s="68" t="s">
        <v>1866</v>
      </c>
      <c r="L159" s="195" t="s">
        <v>1400</v>
      </c>
      <c r="M159" s="68" t="b">
        <v>0</v>
      </c>
      <c r="N159" s="195" t="s">
        <v>1978</v>
      </c>
      <c r="O159" s="68"/>
    </row>
    <row r="160" spans="1:16" s="68" customFormat="1" x14ac:dyDescent="0.3">
      <c r="A160" t="s">
        <v>1788</v>
      </c>
      <c r="B160"/>
      <c r="C160" s="203">
        <v>60223</v>
      </c>
      <c r="D160" s="125"/>
      <c r="E160" s="204" t="s">
        <v>1789</v>
      </c>
      <c r="F160"/>
      <c r="G160"/>
      <c r="H160" s="125"/>
      <c r="I160" s="125"/>
      <c r="J160" t="b">
        <v>0</v>
      </c>
      <c r="K160"/>
      <c r="L160" s="195" t="s">
        <v>1400</v>
      </c>
      <c r="M160" s="68" t="b">
        <v>0</v>
      </c>
      <c r="N160" s="125" t="s">
        <v>1978</v>
      </c>
      <c r="O160"/>
      <c r="P160" s="195"/>
    </row>
    <row r="161" spans="1:15" x14ac:dyDescent="0.3">
      <c r="A161" t="s">
        <v>1617</v>
      </c>
      <c r="C161" s="125">
        <v>431</v>
      </c>
      <c r="E161" s="68" t="s">
        <v>1618</v>
      </c>
      <c r="F161" s="125">
        <v>6</v>
      </c>
      <c r="G161" s="125" t="s">
        <v>1778</v>
      </c>
      <c r="H161" s="125">
        <v>4</v>
      </c>
      <c r="I161" s="125" t="s">
        <v>1400</v>
      </c>
      <c r="J161" t="b">
        <v>0</v>
      </c>
      <c r="K161" s="68" t="s">
        <v>1982</v>
      </c>
      <c r="L161" s="195" t="s">
        <v>1400</v>
      </c>
      <c r="M161" s="68" t="b">
        <v>0</v>
      </c>
      <c r="N161" s="195" t="s">
        <v>1981</v>
      </c>
    </row>
    <row r="162" spans="1:15" x14ac:dyDescent="0.3">
      <c r="A162" t="s">
        <v>1815</v>
      </c>
      <c r="C162" s="125">
        <v>14313</v>
      </c>
      <c r="E162" s="68" t="s">
        <v>1816</v>
      </c>
      <c r="F162" s="125">
        <v>6</v>
      </c>
      <c r="G162" s="125" t="s">
        <v>1778</v>
      </c>
      <c r="H162" s="125">
        <v>4</v>
      </c>
      <c r="I162" s="125" t="s">
        <v>1400</v>
      </c>
      <c r="J162" t="b">
        <v>0</v>
      </c>
      <c r="K162" s="68" t="s">
        <v>1982</v>
      </c>
      <c r="L162" s="195" t="s">
        <v>1400</v>
      </c>
      <c r="M162" s="68" t="b">
        <v>0</v>
      </c>
      <c r="N162" s="195" t="s">
        <v>1981</v>
      </c>
    </row>
    <row r="163" spans="1:15" x14ac:dyDescent="0.3">
      <c r="A163" t="s">
        <v>1818</v>
      </c>
      <c r="C163" s="125">
        <v>9183</v>
      </c>
      <c r="E163" s="68" t="s">
        <v>1819</v>
      </c>
      <c r="F163" s="125">
        <v>6</v>
      </c>
      <c r="G163" s="125" t="s">
        <v>1778</v>
      </c>
      <c r="H163" s="125">
        <v>4</v>
      </c>
      <c r="I163" s="125" t="s">
        <v>1400</v>
      </c>
      <c r="J163" t="b">
        <v>0</v>
      </c>
      <c r="K163" s="68" t="s">
        <v>1982</v>
      </c>
      <c r="L163" s="195" t="s">
        <v>1400</v>
      </c>
      <c r="M163" s="68" t="b">
        <v>0</v>
      </c>
      <c r="N163" s="195" t="s">
        <v>1981</v>
      </c>
    </row>
    <row r="164" spans="1:15" x14ac:dyDescent="0.3">
      <c r="A164" t="s">
        <v>1821</v>
      </c>
      <c r="C164" s="125">
        <v>14956</v>
      </c>
      <c r="E164" s="68" t="s">
        <v>1822</v>
      </c>
      <c r="F164" s="125">
        <v>6</v>
      </c>
      <c r="G164" s="125" t="s">
        <v>1778</v>
      </c>
      <c r="H164" s="125">
        <v>4</v>
      </c>
      <c r="I164" s="125" t="s">
        <v>1400</v>
      </c>
      <c r="J164" t="b">
        <v>0</v>
      </c>
      <c r="K164" s="68" t="s">
        <v>1982</v>
      </c>
      <c r="L164" s="195" t="s">
        <v>1400</v>
      </c>
      <c r="M164" s="68" t="b">
        <v>0</v>
      </c>
      <c r="N164" s="195" t="s">
        <v>1981</v>
      </c>
    </row>
    <row r="165" spans="1:15" x14ac:dyDescent="0.3">
      <c r="A165" t="s">
        <v>1825</v>
      </c>
      <c r="C165" s="125">
        <v>14852</v>
      </c>
      <c r="E165" s="68" t="s">
        <v>1826</v>
      </c>
      <c r="F165" s="125">
        <v>6</v>
      </c>
      <c r="G165" s="125" t="s">
        <v>1778</v>
      </c>
      <c r="H165" s="125">
        <v>4</v>
      </c>
      <c r="I165" s="125" t="s">
        <v>1400</v>
      </c>
      <c r="J165" t="b">
        <v>0</v>
      </c>
      <c r="K165" s="68" t="s">
        <v>1982</v>
      </c>
      <c r="L165" s="195" t="s">
        <v>1400</v>
      </c>
      <c r="M165" s="68" t="b">
        <v>0</v>
      </c>
      <c r="N165" s="195" t="s">
        <v>1981</v>
      </c>
    </row>
    <row r="166" spans="1:15" x14ac:dyDescent="0.3">
      <c r="A166" t="s">
        <v>1828</v>
      </c>
      <c r="C166" s="125">
        <v>1388</v>
      </c>
      <c r="E166" s="68" t="s">
        <v>1829</v>
      </c>
      <c r="F166" s="125">
        <v>6</v>
      </c>
      <c r="G166" s="125" t="s">
        <v>1778</v>
      </c>
      <c r="H166" s="125">
        <v>4</v>
      </c>
      <c r="I166" s="125" t="s">
        <v>1400</v>
      </c>
      <c r="J166" t="b">
        <v>0</v>
      </c>
      <c r="K166" s="68" t="s">
        <v>1982</v>
      </c>
      <c r="L166" s="195" t="s">
        <v>1400</v>
      </c>
      <c r="M166" s="68" t="b">
        <v>0</v>
      </c>
      <c r="N166" s="195" t="s">
        <v>1981</v>
      </c>
    </row>
    <row r="167" spans="1:15" x14ac:dyDescent="0.3">
      <c r="A167" t="s">
        <v>1831</v>
      </c>
      <c r="C167" s="125">
        <v>13972</v>
      </c>
      <c r="E167" s="68" t="s">
        <v>1832</v>
      </c>
      <c r="F167" s="125">
        <v>6</v>
      </c>
      <c r="G167" s="125" t="s">
        <v>1778</v>
      </c>
      <c r="H167" s="125">
        <v>4</v>
      </c>
      <c r="I167" s="125" t="s">
        <v>1400</v>
      </c>
      <c r="J167" t="b">
        <v>0</v>
      </c>
      <c r="K167" s="68" t="s">
        <v>1982</v>
      </c>
      <c r="L167" s="195" t="s">
        <v>1400</v>
      </c>
      <c r="M167" s="68" t="b">
        <v>0</v>
      </c>
      <c r="N167" s="195" t="s">
        <v>1981</v>
      </c>
    </row>
    <row r="168" spans="1:15" x14ac:dyDescent="0.3">
      <c r="A168" t="s">
        <v>1834</v>
      </c>
      <c r="C168" s="125">
        <v>14811</v>
      </c>
      <c r="E168" s="68" t="s">
        <v>1835</v>
      </c>
      <c r="F168" s="125">
        <v>6</v>
      </c>
      <c r="G168" s="125" t="s">
        <v>1778</v>
      </c>
      <c r="H168" s="125">
        <v>4</v>
      </c>
      <c r="I168" s="125" t="s">
        <v>1400</v>
      </c>
      <c r="J168" t="b">
        <v>0</v>
      </c>
      <c r="K168" s="68" t="s">
        <v>1982</v>
      </c>
      <c r="L168" s="195" t="s">
        <v>1400</v>
      </c>
      <c r="M168" s="68" t="b">
        <v>0</v>
      </c>
      <c r="N168" s="195" t="s">
        <v>1981</v>
      </c>
    </row>
    <row r="169" spans="1:15" x14ac:dyDescent="0.3">
      <c r="A169" s="68" t="s">
        <v>1785</v>
      </c>
      <c r="B169" s="68"/>
      <c r="C169" s="195">
        <v>288</v>
      </c>
      <c r="D169" s="195">
        <v>345</v>
      </c>
      <c r="E169" s="68" t="s">
        <v>1992</v>
      </c>
      <c r="F169" s="125">
        <v>1</v>
      </c>
      <c r="G169" s="199" t="s">
        <v>1768</v>
      </c>
      <c r="H169" s="195">
        <v>1</v>
      </c>
      <c r="I169" s="195" t="s">
        <v>1869</v>
      </c>
      <c r="J169" t="b">
        <v>1</v>
      </c>
      <c r="K169" t="s">
        <v>1866</v>
      </c>
      <c r="L169" s="195" t="s">
        <v>1862</v>
      </c>
      <c r="M169" s="68" t="b">
        <v>0</v>
      </c>
      <c r="N169" s="195" t="s">
        <v>1978</v>
      </c>
      <c r="O169" s="68"/>
    </row>
    <row r="170" spans="1:15" x14ac:dyDescent="0.3">
      <c r="A170" t="s">
        <v>1600</v>
      </c>
      <c r="C170" s="125">
        <v>409</v>
      </c>
      <c r="E170" t="s">
        <v>1601</v>
      </c>
      <c r="F170" s="125">
        <v>1</v>
      </c>
      <c r="G170" s="125" t="s">
        <v>1768</v>
      </c>
      <c r="H170" s="125">
        <v>1</v>
      </c>
      <c r="I170" s="125" t="s">
        <v>1869</v>
      </c>
      <c r="J170" t="b">
        <v>1</v>
      </c>
      <c r="K170" t="s">
        <v>1866</v>
      </c>
      <c r="L170" s="125" t="s">
        <v>1874</v>
      </c>
      <c r="M170" t="b">
        <v>0</v>
      </c>
      <c r="N170" s="195" t="s">
        <v>1981</v>
      </c>
    </row>
    <row r="171" spans="1:15" x14ac:dyDescent="0.3">
      <c r="A171" t="s">
        <v>1567</v>
      </c>
      <c r="C171" s="125">
        <v>18877</v>
      </c>
      <c r="E171" t="s">
        <v>2019</v>
      </c>
      <c r="F171" s="125">
        <v>1</v>
      </c>
      <c r="G171" s="125" t="s">
        <v>1768</v>
      </c>
      <c r="H171" s="125">
        <v>1</v>
      </c>
      <c r="I171" s="125" t="s">
        <v>1400</v>
      </c>
      <c r="J171" t="b">
        <v>0</v>
      </c>
      <c r="K171" t="s">
        <v>1861</v>
      </c>
      <c r="L171" s="125" t="s">
        <v>1400</v>
      </c>
      <c r="M171" t="b">
        <v>0</v>
      </c>
      <c r="N171" s="125" t="s">
        <v>1863</v>
      </c>
    </row>
    <row r="172" spans="1:15" x14ac:dyDescent="0.3">
      <c r="A172" t="s">
        <v>1619</v>
      </c>
      <c r="C172" s="125">
        <v>13880</v>
      </c>
      <c r="E172" s="24" t="s">
        <v>1620</v>
      </c>
    </row>
    <row r="173" spans="1:15" x14ac:dyDescent="0.3">
      <c r="A173" t="s">
        <v>1621</v>
      </c>
      <c r="C173" s="125">
        <v>22200</v>
      </c>
      <c r="E173" s="24" t="s">
        <v>1341</v>
      </c>
      <c r="F173" s="125">
        <v>3</v>
      </c>
      <c r="G173" s="125" t="s">
        <v>1804</v>
      </c>
      <c r="H173" s="125">
        <v>5</v>
      </c>
      <c r="I173" s="125" t="s">
        <v>1400</v>
      </c>
      <c r="J173" t="b">
        <v>0</v>
      </c>
      <c r="K173" t="s">
        <v>1980</v>
      </c>
      <c r="L173" s="125" t="s">
        <v>1400</v>
      </c>
      <c r="M173" t="b">
        <v>0</v>
      </c>
      <c r="N173" s="195" t="s">
        <v>1981</v>
      </c>
    </row>
  </sheetData>
  <pageMargins left="0.7" right="0.7" top="0.75" bottom="0.75" header="0.3" footer="0.3"/>
  <pageSetup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CAE0-0175-4395-A846-9F49ACDF61BD}">
  <sheetPr>
    <tabColor rgb="FF92D050"/>
  </sheetPr>
  <dimension ref="B1:I154"/>
  <sheetViews>
    <sheetView topLeftCell="A30" workbookViewId="0">
      <selection activeCell="J5" sqref="J5"/>
    </sheetView>
  </sheetViews>
  <sheetFormatPr defaultRowHeight="14.4" x14ac:dyDescent="0.3"/>
  <cols>
    <col min="3" max="3" width="29.44140625" customWidth="1"/>
    <col min="4" max="6" width="10.6640625" style="125" customWidth="1"/>
    <col min="7" max="7" width="25" style="125" customWidth="1"/>
    <col min="8" max="9" width="10.6640625" style="125" customWidth="1"/>
  </cols>
  <sheetData>
    <row r="1" spans="2:9" x14ac:dyDescent="0.3">
      <c r="B1" s="326" t="s">
        <v>2393</v>
      </c>
      <c r="C1" s="326"/>
      <c r="D1" s="113" t="s">
        <v>2158</v>
      </c>
      <c r="E1" s="351"/>
      <c r="F1" s="351"/>
      <c r="G1" s="351"/>
      <c r="H1" s="351"/>
      <c r="I1" s="351"/>
    </row>
    <row r="2" spans="2:9" x14ac:dyDescent="0.3">
      <c r="D2" t="s">
        <v>2159</v>
      </c>
    </row>
    <row r="3" spans="2:9" x14ac:dyDescent="0.3">
      <c r="D3" t="s">
        <v>2160</v>
      </c>
    </row>
    <row r="5" spans="2:9" ht="28.8" x14ac:dyDescent="0.3">
      <c r="B5" t="s">
        <v>2392</v>
      </c>
      <c r="C5" t="s">
        <v>1849</v>
      </c>
      <c r="D5" s="124" t="s">
        <v>2161</v>
      </c>
      <c r="E5" s="124" t="s">
        <v>2162</v>
      </c>
      <c r="F5" s="124" t="s">
        <v>2163</v>
      </c>
      <c r="G5" s="124" t="s">
        <v>2164</v>
      </c>
      <c r="H5" s="124" t="s">
        <v>2165</v>
      </c>
      <c r="I5" s="124" t="s">
        <v>2166</v>
      </c>
    </row>
    <row r="6" spans="2:9" x14ac:dyDescent="0.3">
      <c r="B6" s="125">
        <v>1</v>
      </c>
      <c r="C6" t="s">
        <v>68</v>
      </c>
      <c r="D6">
        <v>1</v>
      </c>
      <c r="E6" t="s">
        <v>1325</v>
      </c>
      <c r="F6" t="s">
        <v>2167</v>
      </c>
      <c r="G6" t="s">
        <v>2168</v>
      </c>
      <c r="H6" t="s">
        <v>2169</v>
      </c>
      <c r="I6" t="s">
        <v>1862</v>
      </c>
    </row>
    <row r="7" spans="2:9" x14ac:dyDescent="0.3">
      <c r="B7" s="125">
        <v>2</v>
      </c>
      <c r="C7" t="s">
        <v>79</v>
      </c>
      <c r="D7">
        <v>2</v>
      </c>
      <c r="E7" t="s">
        <v>1325</v>
      </c>
      <c r="F7" t="s">
        <v>2170</v>
      </c>
      <c r="G7" t="s">
        <v>2171</v>
      </c>
      <c r="H7" t="s">
        <v>2169</v>
      </c>
      <c r="I7" t="s">
        <v>1862</v>
      </c>
    </row>
    <row r="8" spans="2:9" x14ac:dyDescent="0.3">
      <c r="B8" s="125">
        <v>5</v>
      </c>
      <c r="C8" t="s">
        <v>158</v>
      </c>
      <c r="D8">
        <v>5</v>
      </c>
      <c r="E8" t="s">
        <v>1325</v>
      </c>
      <c r="F8" t="s">
        <v>2172</v>
      </c>
      <c r="G8" t="s">
        <v>2173</v>
      </c>
      <c r="H8" t="s">
        <v>2169</v>
      </c>
      <c r="I8" t="s">
        <v>1862</v>
      </c>
    </row>
    <row r="9" spans="2:9" x14ac:dyDescent="0.3">
      <c r="B9" s="125">
        <v>8</v>
      </c>
      <c r="C9" t="s">
        <v>188</v>
      </c>
      <c r="D9">
        <v>8</v>
      </c>
      <c r="E9" t="s">
        <v>1325</v>
      </c>
      <c r="F9" t="s">
        <v>2174</v>
      </c>
      <c r="G9" t="s">
        <v>2175</v>
      </c>
      <c r="H9" t="s">
        <v>2169</v>
      </c>
      <c r="I9" t="s">
        <v>1862</v>
      </c>
    </row>
    <row r="10" spans="2:9" x14ac:dyDescent="0.3">
      <c r="B10" s="125">
        <v>10</v>
      </c>
      <c r="C10" t="s">
        <v>749</v>
      </c>
      <c r="D10">
        <v>10</v>
      </c>
      <c r="E10" t="s">
        <v>1325</v>
      </c>
      <c r="F10" t="s">
        <v>2176</v>
      </c>
      <c r="G10" t="s">
        <v>2177</v>
      </c>
      <c r="H10" t="s">
        <v>2169</v>
      </c>
      <c r="I10" t="s">
        <v>1862</v>
      </c>
    </row>
    <row r="11" spans="2:9" x14ac:dyDescent="0.3">
      <c r="B11" s="125">
        <v>13</v>
      </c>
      <c r="C11" t="s">
        <v>219</v>
      </c>
      <c r="D11">
        <v>13</v>
      </c>
      <c r="E11" t="s">
        <v>1325</v>
      </c>
      <c r="F11" t="s">
        <v>2178</v>
      </c>
      <c r="G11" t="s">
        <v>2179</v>
      </c>
      <c r="H11" t="s">
        <v>2169</v>
      </c>
      <c r="I11" t="s">
        <v>1862</v>
      </c>
    </row>
    <row r="12" spans="2:9" x14ac:dyDescent="0.3">
      <c r="B12" s="125">
        <v>16</v>
      </c>
      <c r="C12" t="s">
        <v>256</v>
      </c>
      <c r="D12">
        <v>16</v>
      </c>
      <c r="E12" t="s">
        <v>1325</v>
      </c>
      <c r="F12" t="s">
        <v>2180</v>
      </c>
      <c r="G12" t="s">
        <v>2181</v>
      </c>
      <c r="H12" t="s">
        <v>2169</v>
      </c>
      <c r="I12" t="s">
        <v>1862</v>
      </c>
    </row>
    <row r="13" spans="2:9" x14ac:dyDescent="0.3">
      <c r="B13" s="125">
        <v>17</v>
      </c>
      <c r="C13" t="s">
        <v>259</v>
      </c>
      <c r="D13">
        <v>17</v>
      </c>
      <c r="E13" t="s">
        <v>1325</v>
      </c>
      <c r="F13" t="s">
        <v>2182</v>
      </c>
      <c r="G13" t="s">
        <v>2183</v>
      </c>
      <c r="H13" t="s">
        <v>2169</v>
      </c>
      <c r="I13" t="s">
        <v>1862</v>
      </c>
    </row>
    <row r="14" spans="2:9" x14ac:dyDescent="0.3">
      <c r="B14" s="125">
        <v>18</v>
      </c>
      <c r="C14" t="s">
        <v>870</v>
      </c>
      <c r="D14">
        <v>18</v>
      </c>
      <c r="E14" t="s">
        <v>1325</v>
      </c>
      <c r="F14" t="s">
        <v>2184</v>
      </c>
      <c r="G14" t="s">
        <v>2185</v>
      </c>
      <c r="H14" t="s">
        <v>2169</v>
      </c>
      <c r="I14" t="s">
        <v>1862</v>
      </c>
    </row>
    <row r="15" spans="2:9" x14ac:dyDescent="0.3">
      <c r="B15" s="125">
        <v>22</v>
      </c>
      <c r="C15" t="s">
        <v>286</v>
      </c>
      <c r="D15">
        <v>22</v>
      </c>
      <c r="E15" t="s">
        <v>1325</v>
      </c>
      <c r="F15" t="s">
        <v>2186</v>
      </c>
      <c r="G15" t="s">
        <v>2187</v>
      </c>
      <c r="H15" t="s">
        <v>2169</v>
      </c>
      <c r="I15" t="s">
        <v>1862</v>
      </c>
    </row>
    <row r="16" spans="2:9" x14ac:dyDescent="0.3">
      <c r="B16" s="125">
        <v>24</v>
      </c>
      <c r="C16" t="s">
        <v>318</v>
      </c>
      <c r="D16">
        <v>24</v>
      </c>
      <c r="E16" t="s">
        <v>1325</v>
      </c>
      <c r="F16" t="s">
        <v>319</v>
      </c>
      <c r="G16" t="s">
        <v>2188</v>
      </c>
      <c r="H16" t="s">
        <v>2169</v>
      </c>
      <c r="I16" t="s">
        <v>1862</v>
      </c>
    </row>
    <row r="17" spans="2:9" x14ac:dyDescent="0.3">
      <c r="B17" s="125">
        <v>32</v>
      </c>
      <c r="C17" t="s">
        <v>228</v>
      </c>
      <c r="D17">
        <v>32</v>
      </c>
      <c r="E17" t="s">
        <v>1325</v>
      </c>
      <c r="F17" t="s">
        <v>2189</v>
      </c>
      <c r="G17" t="s">
        <v>2190</v>
      </c>
      <c r="H17" t="s">
        <v>2169</v>
      </c>
      <c r="I17" t="s">
        <v>1862</v>
      </c>
    </row>
    <row r="18" spans="2:9" x14ac:dyDescent="0.3">
      <c r="B18" s="125">
        <v>43</v>
      </c>
      <c r="C18" t="s">
        <v>1254</v>
      </c>
      <c r="D18"/>
      <c r="E18"/>
      <c r="F18"/>
      <c r="G18"/>
      <c r="H18"/>
      <c r="I18"/>
    </row>
    <row r="19" spans="2:9" x14ac:dyDescent="0.3">
      <c r="B19" s="125">
        <v>44</v>
      </c>
      <c r="C19" t="s">
        <v>273</v>
      </c>
      <c r="D19">
        <v>44</v>
      </c>
      <c r="E19" t="s">
        <v>1325</v>
      </c>
      <c r="F19" t="s">
        <v>2191</v>
      </c>
      <c r="G19" t="s">
        <v>2192</v>
      </c>
      <c r="H19" t="s">
        <v>2169</v>
      </c>
      <c r="I19" t="s">
        <v>1862</v>
      </c>
    </row>
    <row r="20" spans="2:9" x14ac:dyDescent="0.3">
      <c r="B20" s="125">
        <v>45</v>
      </c>
      <c r="C20" t="s">
        <v>312</v>
      </c>
      <c r="D20">
        <v>45</v>
      </c>
      <c r="E20" t="s">
        <v>1325</v>
      </c>
      <c r="F20"/>
      <c r="G20" t="s">
        <v>2193</v>
      </c>
      <c r="H20" t="s">
        <v>2169</v>
      </c>
      <c r="I20" t="s">
        <v>1862</v>
      </c>
    </row>
    <row r="21" spans="2:9" x14ac:dyDescent="0.3">
      <c r="B21" s="125">
        <v>53</v>
      </c>
      <c r="C21" t="s">
        <v>1975</v>
      </c>
      <c r="D21"/>
      <c r="E21"/>
      <c r="F21"/>
      <c r="G21"/>
      <c r="H21"/>
      <c r="I21"/>
    </row>
    <row r="22" spans="2:9" x14ac:dyDescent="0.3">
      <c r="B22" s="125">
        <v>59</v>
      </c>
      <c r="C22" t="s">
        <v>2018</v>
      </c>
      <c r="D22">
        <v>59</v>
      </c>
      <c r="E22" t="s">
        <v>1325</v>
      </c>
      <c r="F22" t="s">
        <v>2194</v>
      </c>
      <c r="G22" t="s">
        <v>2018</v>
      </c>
      <c r="H22" t="s">
        <v>2169</v>
      </c>
      <c r="I22" t="s">
        <v>1862</v>
      </c>
    </row>
    <row r="23" spans="2:9" x14ac:dyDescent="0.3">
      <c r="B23" s="125">
        <v>61</v>
      </c>
      <c r="C23" t="s">
        <v>1250</v>
      </c>
      <c r="D23"/>
      <c r="E23"/>
      <c r="F23"/>
      <c r="G23"/>
      <c r="H23"/>
      <c r="I23"/>
    </row>
    <row r="24" spans="2:9" x14ac:dyDescent="0.3">
      <c r="B24" s="125">
        <v>63</v>
      </c>
      <c r="C24" t="s">
        <v>226</v>
      </c>
      <c r="D24">
        <v>63</v>
      </c>
      <c r="E24" t="s">
        <v>1325</v>
      </c>
      <c r="F24" t="s">
        <v>2195</v>
      </c>
      <c r="G24" t="s">
        <v>2196</v>
      </c>
      <c r="H24" t="s">
        <v>2169</v>
      </c>
      <c r="I24" t="s">
        <v>1862</v>
      </c>
    </row>
    <row r="25" spans="2:9" x14ac:dyDescent="0.3">
      <c r="B25" s="125">
        <v>71</v>
      </c>
      <c r="C25" t="s">
        <v>2016</v>
      </c>
      <c r="D25">
        <v>71</v>
      </c>
      <c r="E25" t="s">
        <v>1325</v>
      </c>
      <c r="F25" t="s">
        <v>2197</v>
      </c>
      <c r="G25" t="s">
        <v>2016</v>
      </c>
      <c r="H25" t="s">
        <v>2169</v>
      </c>
      <c r="I25" t="s">
        <v>1862</v>
      </c>
    </row>
    <row r="26" spans="2:9" x14ac:dyDescent="0.3">
      <c r="B26" s="125">
        <v>72</v>
      </c>
      <c r="C26" t="s">
        <v>360</v>
      </c>
      <c r="D26">
        <v>72</v>
      </c>
      <c r="E26" t="s">
        <v>1325</v>
      </c>
      <c r="F26" t="s">
        <v>2198</v>
      </c>
      <c r="G26" t="s">
        <v>2199</v>
      </c>
      <c r="H26" t="s">
        <v>2169</v>
      </c>
      <c r="I26" t="s">
        <v>1862</v>
      </c>
    </row>
    <row r="27" spans="2:9" x14ac:dyDescent="0.3">
      <c r="B27" s="125">
        <v>88</v>
      </c>
      <c r="C27" t="s">
        <v>215</v>
      </c>
      <c r="D27">
        <v>88</v>
      </c>
      <c r="E27" t="s">
        <v>1325</v>
      </c>
      <c r="F27" t="s">
        <v>2200</v>
      </c>
      <c r="G27" t="s">
        <v>2201</v>
      </c>
      <c r="H27" t="s">
        <v>2169</v>
      </c>
      <c r="I27" t="s">
        <v>1862</v>
      </c>
    </row>
    <row r="28" spans="2:9" x14ac:dyDescent="0.3">
      <c r="B28" s="125">
        <v>91</v>
      </c>
      <c r="C28" t="s">
        <v>1987</v>
      </c>
      <c r="D28">
        <v>91</v>
      </c>
      <c r="E28" t="s">
        <v>1325</v>
      </c>
      <c r="F28" t="s">
        <v>2202</v>
      </c>
      <c r="G28" t="s">
        <v>2203</v>
      </c>
      <c r="H28" t="s">
        <v>2169</v>
      </c>
      <c r="I28" t="s">
        <v>1862</v>
      </c>
    </row>
    <row r="29" spans="2:9" x14ac:dyDescent="0.3">
      <c r="B29" s="125">
        <v>92</v>
      </c>
      <c r="C29" t="s">
        <v>352</v>
      </c>
      <c r="D29">
        <v>92</v>
      </c>
      <c r="E29" t="s">
        <v>1325</v>
      </c>
      <c r="F29" t="s">
        <v>2204</v>
      </c>
      <c r="G29" t="s">
        <v>2205</v>
      </c>
      <c r="H29" t="s">
        <v>2169</v>
      </c>
      <c r="I29" t="s">
        <v>1862</v>
      </c>
    </row>
    <row r="30" spans="2:9" x14ac:dyDescent="0.3">
      <c r="B30" s="125">
        <v>100</v>
      </c>
      <c r="C30" t="s">
        <v>341</v>
      </c>
      <c r="D30">
        <v>100</v>
      </c>
      <c r="E30" t="s">
        <v>1325</v>
      </c>
      <c r="F30" t="s">
        <v>2206</v>
      </c>
      <c r="G30" t="s">
        <v>2207</v>
      </c>
      <c r="H30" t="s">
        <v>2169</v>
      </c>
      <c r="I30" t="s">
        <v>1862</v>
      </c>
    </row>
    <row r="31" spans="2:9" x14ac:dyDescent="0.3">
      <c r="B31" s="125"/>
      <c r="D31">
        <v>103</v>
      </c>
      <c r="E31" t="s">
        <v>1325</v>
      </c>
      <c r="F31" t="s">
        <v>2208</v>
      </c>
      <c r="G31" t="s">
        <v>2209</v>
      </c>
      <c r="H31" t="s">
        <v>2169</v>
      </c>
      <c r="I31" t="s">
        <v>1862</v>
      </c>
    </row>
    <row r="32" spans="2:9" x14ac:dyDescent="0.3">
      <c r="B32" s="125">
        <v>103</v>
      </c>
      <c r="C32" t="s">
        <v>246</v>
      </c>
      <c r="D32">
        <v>103</v>
      </c>
      <c r="E32" t="s">
        <v>1325</v>
      </c>
      <c r="F32" t="s">
        <v>2210</v>
      </c>
      <c r="G32" t="s">
        <v>2209</v>
      </c>
      <c r="H32" t="s">
        <v>2169</v>
      </c>
      <c r="I32" t="s">
        <v>1862</v>
      </c>
    </row>
    <row r="33" spans="2:9" x14ac:dyDescent="0.3">
      <c r="B33" s="125">
        <v>106</v>
      </c>
      <c r="C33" t="s">
        <v>374</v>
      </c>
      <c r="D33">
        <v>106</v>
      </c>
      <c r="E33" t="s">
        <v>1325</v>
      </c>
      <c r="F33" t="s">
        <v>2211</v>
      </c>
      <c r="G33" t="s">
        <v>2109</v>
      </c>
      <c r="H33" t="s">
        <v>2169</v>
      </c>
      <c r="I33" t="s">
        <v>1862</v>
      </c>
    </row>
    <row r="34" spans="2:9" x14ac:dyDescent="0.3">
      <c r="B34" s="125">
        <v>108</v>
      </c>
      <c r="C34" t="s">
        <v>745</v>
      </c>
      <c r="D34">
        <v>108</v>
      </c>
      <c r="E34" t="s">
        <v>1325</v>
      </c>
      <c r="F34" t="s">
        <v>2212</v>
      </c>
      <c r="G34" t="s">
        <v>2213</v>
      </c>
      <c r="H34" t="s">
        <v>2169</v>
      </c>
      <c r="I34" t="s">
        <v>1862</v>
      </c>
    </row>
    <row r="35" spans="2:9" x14ac:dyDescent="0.3">
      <c r="B35" s="125">
        <v>111</v>
      </c>
      <c r="C35" t="s">
        <v>381</v>
      </c>
      <c r="D35">
        <v>111</v>
      </c>
      <c r="E35" t="s">
        <v>1325</v>
      </c>
      <c r="F35" t="s">
        <v>2214</v>
      </c>
      <c r="G35" t="s">
        <v>2215</v>
      </c>
      <c r="H35" t="s">
        <v>2169</v>
      </c>
      <c r="I35" t="s">
        <v>1862</v>
      </c>
    </row>
    <row r="36" spans="2:9" x14ac:dyDescent="0.3">
      <c r="B36" s="125">
        <v>121</v>
      </c>
      <c r="C36" t="s">
        <v>1977</v>
      </c>
      <c r="D36">
        <v>121</v>
      </c>
      <c r="E36" t="s">
        <v>1325</v>
      </c>
      <c r="F36" t="s">
        <v>2174</v>
      </c>
      <c r="G36" t="s">
        <v>2175</v>
      </c>
      <c r="H36" t="s">
        <v>2169</v>
      </c>
      <c r="I36" t="s">
        <v>1862</v>
      </c>
    </row>
    <row r="37" spans="2:9" x14ac:dyDescent="0.3">
      <c r="B37" s="125"/>
      <c r="D37">
        <v>121</v>
      </c>
      <c r="E37" t="s">
        <v>1325</v>
      </c>
      <c r="F37" t="s">
        <v>2216</v>
      </c>
      <c r="G37" t="s">
        <v>2175</v>
      </c>
      <c r="H37" t="s">
        <v>2169</v>
      </c>
      <c r="I37" t="s">
        <v>1862</v>
      </c>
    </row>
    <row r="38" spans="2:9" x14ac:dyDescent="0.3">
      <c r="B38" s="125">
        <v>150</v>
      </c>
      <c r="C38" t="s">
        <v>300</v>
      </c>
      <c r="D38">
        <v>150</v>
      </c>
      <c r="E38" t="s">
        <v>1325</v>
      </c>
      <c r="F38" t="s">
        <v>2217</v>
      </c>
      <c r="G38" t="s">
        <v>2218</v>
      </c>
      <c r="H38" t="s">
        <v>2169</v>
      </c>
      <c r="I38" t="s">
        <v>1862</v>
      </c>
    </row>
    <row r="39" spans="2:9" x14ac:dyDescent="0.3">
      <c r="B39" s="125">
        <v>160</v>
      </c>
      <c r="C39" t="s">
        <v>201</v>
      </c>
      <c r="D39">
        <v>160</v>
      </c>
      <c r="E39" t="s">
        <v>1325</v>
      </c>
      <c r="F39" t="s">
        <v>2219</v>
      </c>
      <c r="G39" t="s">
        <v>2220</v>
      </c>
      <c r="H39" t="s">
        <v>2169</v>
      </c>
      <c r="I39" t="s">
        <v>1862</v>
      </c>
    </row>
    <row r="40" spans="2:9" x14ac:dyDescent="0.3">
      <c r="B40" s="125">
        <v>169</v>
      </c>
      <c r="C40" t="s">
        <v>102</v>
      </c>
      <c r="D40">
        <v>169</v>
      </c>
      <c r="E40" t="s">
        <v>1325</v>
      </c>
      <c r="F40" t="s">
        <v>2221</v>
      </c>
      <c r="G40" t="s">
        <v>2222</v>
      </c>
      <c r="H40" t="s">
        <v>2169</v>
      </c>
      <c r="I40" t="s">
        <v>1862</v>
      </c>
    </row>
    <row r="41" spans="2:9" x14ac:dyDescent="0.3">
      <c r="B41" s="125">
        <v>212</v>
      </c>
      <c r="C41" t="s">
        <v>929</v>
      </c>
      <c r="D41">
        <v>212</v>
      </c>
      <c r="E41" t="s">
        <v>1325</v>
      </c>
      <c r="F41" t="s">
        <v>2223</v>
      </c>
      <c r="G41" t="s">
        <v>2224</v>
      </c>
      <c r="H41" t="s">
        <v>2169</v>
      </c>
      <c r="I41" t="s">
        <v>1862</v>
      </c>
    </row>
    <row r="42" spans="2:9" x14ac:dyDescent="0.3">
      <c r="B42" s="125">
        <v>214</v>
      </c>
      <c r="C42" t="s">
        <v>168</v>
      </c>
      <c r="D42">
        <v>214</v>
      </c>
      <c r="E42" t="s">
        <v>1325</v>
      </c>
      <c r="F42" t="s">
        <v>2225</v>
      </c>
      <c r="G42" t="s">
        <v>2226</v>
      </c>
      <c r="H42" t="s">
        <v>2169</v>
      </c>
      <c r="I42" t="s">
        <v>1862</v>
      </c>
    </row>
    <row r="43" spans="2:9" x14ac:dyDescent="0.3">
      <c r="B43" s="125">
        <v>227</v>
      </c>
      <c r="C43" t="s">
        <v>970</v>
      </c>
      <c r="D43">
        <v>227</v>
      </c>
      <c r="E43" t="s">
        <v>1325</v>
      </c>
      <c r="F43" t="s">
        <v>1602</v>
      </c>
      <c r="G43" t="s">
        <v>2227</v>
      </c>
      <c r="H43" t="s">
        <v>2169</v>
      </c>
      <c r="I43" t="s">
        <v>1862</v>
      </c>
    </row>
    <row r="44" spans="2:9" x14ac:dyDescent="0.3">
      <c r="B44" s="125">
        <v>227</v>
      </c>
      <c r="C44" t="s">
        <v>970</v>
      </c>
      <c r="D44"/>
      <c r="E44"/>
      <c r="F44"/>
      <c r="G44"/>
      <c r="H44"/>
      <c r="I44"/>
    </row>
    <row r="45" spans="2:9" x14ac:dyDescent="0.3">
      <c r="B45" s="125">
        <v>230</v>
      </c>
      <c r="C45" t="s">
        <v>1961</v>
      </c>
      <c r="D45">
        <v>230</v>
      </c>
      <c r="E45" t="s">
        <v>1325</v>
      </c>
      <c r="F45" t="s">
        <v>2228</v>
      </c>
      <c r="G45" t="s">
        <v>1961</v>
      </c>
      <c r="H45" t="s">
        <v>2169</v>
      </c>
      <c r="I45" t="s">
        <v>1862</v>
      </c>
    </row>
    <row r="46" spans="2:9" x14ac:dyDescent="0.3">
      <c r="B46" s="125">
        <v>240</v>
      </c>
      <c r="C46" t="s">
        <v>239</v>
      </c>
      <c r="D46">
        <v>240</v>
      </c>
      <c r="E46" t="s">
        <v>1325</v>
      </c>
      <c r="F46" t="s">
        <v>2229</v>
      </c>
      <c r="G46" t="s">
        <v>2230</v>
      </c>
      <c r="H46" t="s">
        <v>2169</v>
      </c>
      <c r="I46" t="s">
        <v>1862</v>
      </c>
    </row>
    <row r="47" spans="2:9" x14ac:dyDescent="0.3">
      <c r="B47" s="125">
        <v>242</v>
      </c>
      <c r="C47" t="s">
        <v>370</v>
      </c>
      <c r="D47">
        <v>242</v>
      </c>
      <c r="E47" t="s">
        <v>1325</v>
      </c>
      <c r="F47" t="s">
        <v>2231</v>
      </c>
      <c r="G47" t="s">
        <v>2232</v>
      </c>
      <c r="H47" t="s">
        <v>2169</v>
      </c>
      <c r="I47" t="s">
        <v>1862</v>
      </c>
    </row>
    <row r="48" spans="2:9" x14ac:dyDescent="0.3">
      <c r="B48" s="125">
        <v>254</v>
      </c>
      <c r="C48" t="s">
        <v>302</v>
      </c>
      <c r="D48">
        <v>254</v>
      </c>
      <c r="E48" t="s">
        <v>1325</v>
      </c>
      <c r="F48" t="s">
        <v>2233</v>
      </c>
      <c r="G48" t="s">
        <v>2234</v>
      </c>
      <c r="H48" t="s">
        <v>2169</v>
      </c>
      <c r="I48" t="s">
        <v>1862</v>
      </c>
    </row>
    <row r="49" spans="2:9" x14ac:dyDescent="0.3">
      <c r="B49" s="125">
        <v>256</v>
      </c>
      <c r="C49" t="s">
        <v>192</v>
      </c>
      <c r="D49">
        <v>254</v>
      </c>
      <c r="E49" t="s">
        <v>1325</v>
      </c>
      <c r="F49" t="s">
        <v>2235</v>
      </c>
      <c r="G49" t="s">
        <v>2234</v>
      </c>
      <c r="H49" t="s">
        <v>2169</v>
      </c>
      <c r="I49" t="s">
        <v>1862</v>
      </c>
    </row>
    <row r="50" spans="2:9" x14ac:dyDescent="0.3">
      <c r="B50" s="125">
        <v>264</v>
      </c>
      <c r="C50" t="s">
        <v>1249</v>
      </c>
      <c r="D50">
        <v>256</v>
      </c>
      <c r="E50" t="s">
        <v>1325</v>
      </c>
      <c r="F50" t="s">
        <v>2236</v>
      </c>
      <c r="G50" t="s">
        <v>2237</v>
      </c>
      <c r="H50" t="s">
        <v>2169</v>
      </c>
      <c r="I50" t="s">
        <v>1862</v>
      </c>
    </row>
    <row r="51" spans="2:9" x14ac:dyDescent="0.3">
      <c r="B51" s="125">
        <v>274</v>
      </c>
      <c r="C51" t="s">
        <v>213</v>
      </c>
      <c r="D51">
        <v>274</v>
      </c>
      <c r="E51" t="s">
        <v>1325</v>
      </c>
      <c r="F51" t="s">
        <v>2238</v>
      </c>
      <c r="G51" t="s">
        <v>2239</v>
      </c>
      <c r="H51" t="s">
        <v>2169</v>
      </c>
      <c r="I51" t="s">
        <v>1862</v>
      </c>
    </row>
    <row r="52" spans="2:9" x14ac:dyDescent="0.3">
      <c r="B52" s="125">
        <v>280</v>
      </c>
      <c r="C52" t="s">
        <v>237</v>
      </c>
      <c r="D52">
        <v>280</v>
      </c>
      <c r="E52" t="s">
        <v>1325</v>
      </c>
      <c r="F52" t="s">
        <v>2240</v>
      </c>
      <c r="G52" t="s">
        <v>2241</v>
      </c>
      <c r="H52" t="s">
        <v>2169</v>
      </c>
      <c r="I52" t="s">
        <v>1862</v>
      </c>
    </row>
    <row r="53" spans="2:9" x14ac:dyDescent="0.3">
      <c r="B53" s="125">
        <v>281</v>
      </c>
      <c r="C53" t="s">
        <v>263</v>
      </c>
      <c r="D53">
        <v>281</v>
      </c>
      <c r="E53" t="s">
        <v>1325</v>
      </c>
      <c r="F53" t="s">
        <v>2242</v>
      </c>
      <c r="G53" t="s">
        <v>2243</v>
      </c>
      <c r="H53" t="s">
        <v>2169</v>
      </c>
      <c r="I53" t="s">
        <v>1862</v>
      </c>
    </row>
    <row r="54" spans="2:9" x14ac:dyDescent="0.3">
      <c r="B54" s="125">
        <v>285</v>
      </c>
      <c r="C54" t="s">
        <v>1256</v>
      </c>
      <c r="D54"/>
      <c r="E54"/>
      <c r="F54"/>
      <c r="G54"/>
      <c r="H54"/>
      <c r="I54"/>
    </row>
    <row r="55" spans="2:9" x14ac:dyDescent="0.3">
      <c r="B55" s="125">
        <v>289</v>
      </c>
      <c r="C55" t="s">
        <v>252</v>
      </c>
      <c r="D55">
        <v>289</v>
      </c>
      <c r="E55" t="s">
        <v>1325</v>
      </c>
      <c r="F55" t="s">
        <v>2244</v>
      </c>
      <c r="G55" t="s">
        <v>1353</v>
      </c>
      <c r="H55" t="s">
        <v>2169</v>
      </c>
      <c r="I55" t="s">
        <v>1862</v>
      </c>
    </row>
    <row r="56" spans="2:9" x14ac:dyDescent="0.3">
      <c r="B56" s="125">
        <v>289</v>
      </c>
      <c r="C56" t="s">
        <v>1990</v>
      </c>
      <c r="D56"/>
      <c r="E56"/>
      <c r="F56"/>
      <c r="G56"/>
      <c r="H56"/>
      <c r="I56"/>
    </row>
    <row r="57" spans="2:9" x14ac:dyDescent="0.3">
      <c r="B57" s="125">
        <v>291</v>
      </c>
      <c r="C57" t="s">
        <v>1634</v>
      </c>
      <c r="D57">
        <v>291</v>
      </c>
      <c r="E57" t="s">
        <v>1325</v>
      </c>
      <c r="F57" t="s">
        <v>163</v>
      </c>
      <c r="G57" t="s">
        <v>2245</v>
      </c>
      <c r="H57" t="s">
        <v>2169</v>
      </c>
      <c r="I57" t="s">
        <v>1862</v>
      </c>
    </row>
    <row r="58" spans="2:9" x14ac:dyDescent="0.3">
      <c r="B58" s="125">
        <v>291</v>
      </c>
      <c r="C58" t="s">
        <v>162</v>
      </c>
      <c r="D58"/>
      <c r="E58"/>
      <c r="F58"/>
      <c r="G58"/>
      <c r="H58"/>
      <c r="I58"/>
    </row>
    <row r="59" spans="2:9" x14ac:dyDescent="0.3">
      <c r="B59" s="125">
        <v>293</v>
      </c>
      <c r="C59" t="s">
        <v>66</v>
      </c>
      <c r="D59">
        <v>293</v>
      </c>
      <c r="E59" t="s">
        <v>1325</v>
      </c>
      <c r="F59" t="s">
        <v>2246</v>
      </c>
      <c r="G59" t="s">
        <v>2247</v>
      </c>
      <c r="H59" t="s">
        <v>2169</v>
      </c>
      <c r="I59" t="s">
        <v>1862</v>
      </c>
    </row>
    <row r="60" spans="2:9" x14ac:dyDescent="0.3">
      <c r="B60" s="125">
        <v>297</v>
      </c>
      <c r="C60" t="s">
        <v>180</v>
      </c>
      <c r="D60">
        <v>297</v>
      </c>
      <c r="E60" t="s">
        <v>1325</v>
      </c>
      <c r="F60" t="s">
        <v>2248</v>
      </c>
      <c r="G60" t="s">
        <v>2249</v>
      </c>
      <c r="H60" t="s">
        <v>2169</v>
      </c>
      <c r="I60" t="s">
        <v>1862</v>
      </c>
    </row>
    <row r="61" spans="2:9" x14ac:dyDescent="0.3">
      <c r="B61" s="125">
        <v>319</v>
      </c>
      <c r="C61" t="s">
        <v>288</v>
      </c>
      <c r="D61">
        <v>319</v>
      </c>
      <c r="E61" t="s">
        <v>1325</v>
      </c>
      <c r="F61" t="s">
        <v>2250</v>
      </c>
      <c r="G61" t="s">
        <v>2251</v>
      </c>
      <c r="H61" t="s">
        <v>2169</v>
      </c>
      <c r="I61" t="s">
        <v>1862</v>
      </c>
    </row>
    <row r="62" spans="2:9" x14ac:dyDescent="0.3">
      <c r="B62" s="125">
        <v>320</v>
      </c>
      <c r="C62" t="s">
        <v>205</v>
      </c>
      <c r="D62">
        <v>320</v>
      </c>
      <c r="E62" t="s">
        <v>1325</v>
      </c>
      <c r="F62" t="s">
        <v>2252</v>
      </c>
      <c r="G62" t="s">
        <v>2253</v>
      </c>
      <c r="H62" t="s">
        <v>2169</v>
      </c>
      <c r="I62" t="s">
        <v>1862</v>
      </c>
    </row>
    <row r="63" spans="2:9" x14ac:dyDescent="0.3">
      <c r="B63" s="125">
        <v>320</v>
      </c>
      <c r="C63" t="s">
        <v>205</v>
      </c>
      <c r="D63"/>
      <c r="E63"/>
      <c r="F63"/>
      <c r="G63"/>
      <c r="H63"/>
      <c r="I63"/>
    </row>
    <row r="64" spans="2:9" x14ac:dyDescent="0.3">
      <c r="B64" s="125">
        <v>321</v>
      </c>
      <c r="C64" t="s">
        <v>271</v>
      </c>
      <c r="D64">
        <v>321</v>
      </c>
      <c r="E64" t="s">
        <v>1325</v>
      </c>
      <c r="F64" t="s">
        <v>2254</v>
      </c>
      <c r="G64" t="s">
        <v>271</v>
      </c>
      <c r="H64" t="s">
        <v>2169</v>
      </c>
      <c r="I64" t="s">
        <v>1862</v>
      </c>
    </row>
    <row r="65" spans="2:9" x14ac:dyDescent="0.3">
      <c r="B65" s="125">
        <v>330</v>
      </c>
      <c r="C65" t="s">
        <v>269</v>
      </c>
      <c r="D65">
        <v>330</v>
      </c>
      <c r="E65" t="s">
        <v>1325</v>
      </c>
      <c r="F65" t="s">
        <v>2255</v>
      </c>
      <c r="G65" t="s">
        <v>2256</v>
      </c>
      <c r="H65" t="s">
        <v>2169</v>
      </c>
      <c r="I65" t="s">
        <v>1862</v>
      </c>
    </row>
    <row r="66" spans="2:9" x14ac:dyDescent="0.3">
      <c r="B66" s="125">
        <v>332</v>
      </c>
      <c r="C66" t="s">
        <v>233</v>
      </c>
      <c r="D66">
        <v>332</v>
      </c>
      <c r="E66" t="s">
        <v>1325</v>
      </c>
      <c r="F66" t="s">
        <v>2257</v>
      </c>
      <c r="G66" t="s">
        <v>2258</v>
      </c>
      <c r="H66" t="s">
        <v>2169</v>
      </c>
      <c r="I66" t="s">
        <v>1862</v>
      </c>
    </row>
    <row r="67" spans="2:9" x14ac:dyDescent="0.3">
      <c r="D67">
        <v>337</v>
      </c>
      <c r="E67" t="s">
        <v>1325</v>
      </c>
      <c r="F67" t="s">
        <v>2259</v>
      </c>
      <c r="G67" t="s">
        <v>2260</v>
      </c>
      <c r="H67" t="s">
        <v>2169</v>
      </c>
      <c r="I67" t="s">
        <v>1862</v>
      </c>
    </row>
    <row r="68" spans="2:9" x14ac:dyDescent="0.3">
      <c r="B68" s="125">
        <v>337</v>
      </c>
      <c r="C68" t="s">
        <v>164</v>
      </c>
      <c r="D68">
        <v>337</v>
      </c>
      <c r="E68" t="s">
        <v>1325</v>
      </c>
      <c r="F68" t="s">
        <v>164</v>
      </c>
      <c r="G68" t="s">
        <v>2260</v>
      </c>
      <c r="H68" t="s">
        <v>2169</v>
      </c>
      <c r="I68" t="s">
        <v>1862</v>
      </c>
    </row>
    <row r="69" spans="2:9" x14ac:dyDescent="0.3">
      <c r="B69" s="125">
        <v>339</v>
      </c>
      <c r="C69" t="s">
        <v>337</v>
      </c>
      <c r="D69">
        <v>339</v>
      </c>
      <c r="E69" t="s">
        <v>1325</v>
      </c>
      <c r="F69" t="s">
        <v>2261</v>
      </c>
      <c r="G69" t="s">
        <v>2262</v>
      </c>
      <c r="H69" t="s">
        <v>2169</v>
      </c>
      <c r="I69" t="s">
        <v>1862</v>
      </c>
    </row>
    <row r="70" spans="2:9" x14ac:dyDescent="0.3">
      <c r="B70" s="125">
        <v>340</v>
      </c>
      <c r="C70" t="s">
        <v>294</v>
      </c>
      <c r="D70">
        <v>340</v>
      </c>
      <c r="E70" t="s">
        <v>1325</v>
      </c>
      <c r="F70" t="s">
        <v>2263</v>
      </c>
      <c r="G70" t="s">
        <v>2264</v>
      </c>
      <c r="H70" t="s">
        <v>2169</v>
      </c>
      <c r="I70" t="s">
        <v>1862</v>
      </c>
    </row>
    <row r="71" spans="2:9" x14ac:dyDescent="0.3">
      <c r="B71" s="125">
        <v>341</v>
      </c>
      <c r="C71" t="s">
        <v>1651</v>
      </c>
    </row>
    <row r="72" spans="2:9" x14ac:dyDescent="0.3">
      <c r="B72" s="125">
        <v>341</v>
      </c>
      <c r="C72" t="s">
        <v>217</v>
      </c>
      <c r="D72">
        <v>341</v>
      </c>
      <c r="E72" t="s">
        <v>1325</v>
      </c>
      <c r="F72" t="s">
        <v>2265</v>
      </c>
      <c r="G72" t="s">
        <v>2266</v>
      </c>
      <c r="H72" t="s">
        <v>2169</v>
      </c>
      <c r="I72" t="s">
        <v>1862</v>
      </c>
    </row>
    <row r="73" spans="2:9" x14ac:dyDescent="0.3">
      <c r="B73" s="125">
        <v>343</v>
      </c>
      <c r="C73" t="s">
        <v>280</v>
      </c>
      <c r="D73">
        <v>343</v>
      </c>
      <c r="E73" t="s">
        <v>1325</v>
      </c>
      <c r="F73" t="s">
        <v>2267</v>
      </c>
      <c r="G73" t="s">
        <v>2268</v>
      </c>
      <c r="H73" t="s">
        <v>2169</v>
      </c>
      <c r="I73" t="s">
        <v>1862</v>
      </c>
    </row>
    <row r="74" spans="2:9" x14ac:dyDescent="0.3">
      <c r="B74" s="125">
        <v>344</v>
      </c>
      <c r="C74" t="s">
        <v>366</v>
      </c>
      <c r="D74">
        <v>344</v>
      </c>
      <c r="E74" t="s">
        <v>1325</v>
      </c>
      <c r="F74" t="s">
        <v>2269</v>
      </c>
      <c r="G74" t="s">
        <v>2270</v>
      </c>
      <c r="H74" t="s">
        <v>2169</v>
      </c>
      <c r="I74" t="s">
        <v>1862</v>
      </c>
    </row>
    <row r="75" spans="2:9" x14ac:dyDescent="0.3">
      <c r="B75" s="195">
        <v>345</v>
      </c>
      <c r="C75" s="68" t="s">
        <v>1992</v>
      </c>
      <c r="D75">
        <v>345</v>
      </c>
      <c r="E75" t="s">
        <v>1325</v>
      </c>
      <c r="F75" t="s">
        <v>2271</v>
      </c>
      <c r="G75" t="s">
        <v>1992</v>
      </c>
      <c r="H75" t="s">
        <v>2169</v>
      </c>
      <c r="I75" t="s">
        <v>1862</v>
      </c>
    </row>
    <row r="76" spans="2:9" x14ac:dyDescent="0.3">
      <c r="B76" s="195">
        <v>345</v>
      </c>
      <c r="C76" s="68" t="s">
        <v>1992</v>
      </c>
      <c r="D76"/>
      <c r="E76"/>
      <c r="F76"/>
      <c r="G76"/>
      <c r="H76"/>
      <c r="I76"/>
    </row>
    <row r="77" spans="2:9" x14ac:dyDescent="0.3">
      <c r="B77" s="125">
        <v>353</v>
      </c>
      <c r="C77" t="s">
        <v>267</v>
      </c>
      <c r="D77">
        <v>353</v>
      </c>
      <c r="E77" t="s">
        <v>1325</v>
      </c>
      <c r="F77" t="s">
        <v>2272</v>
      </c>
      <c r="G77" t="s">
        <v>2273</v>
      </c>
      <c r="H77" t="s">
        <v>2169</v>
      </c>
      <c r="I77" t="s">
        <v>1862</v>
      </c>
    </row>
    <row r="78" spans="2:9" x14ac:dyDescent="0.3">
      <c r="B78" s="125">
        <v>357</v>
      </c>
      <c r="C78" t="s">
        <v>314</v>
      </c>
      <c r="D78">
        <v>357</v>
      </c>
      <c r="E78" t="s">
        <v>1325</v>
      </c>
      <c r="F78" t="s">
        <v>2274</v>
      </c>
      <c r="G78" t="s">
        <v>2275</v>
      </c>
      <c r="H78" t="s">
        <v>2169</v>
      </c>
      <c r="I78" t="s">
        <v>1862</v>
      </c>
    </row>
    <row r="79" spans="2:9" x14ac:dyDescent="0.3">
      <c r="B79" s="125">
        <v>360</v>
      </c>
      <c r="C79" t="s">
        <v>194</v>
      </c>
      <c r="D79">
        <v>360</v>
      </c>
      <c r="E79" t="s">
        <v>1325</v>
      </c>
      <c r="F79" t="s">
        <v>2276</v>
      </c>
      <c r="G79" t="s">
        <v>2277</v>
      </c>
      <c r="H79" t="s">
        <v>2169</v>
      </c>
      <c r="I79" t="s">
        <v>1862</v>
      </c>
    </row>
    <row r="80" spans="2:9" x14ac:dyDescent="0.3">
      <c r="B80" s="125"/>
      <c r="D80">
        <v>360</v>
      </c>
      <c r="E80" t="s">
        <v>1325</v>
      </c>
      <c r="F80" t="s">
        <v>2278</v>
      </c>
      <c r="G80" t="s">
        <v>2277</v>
      </c>
      <c r="H80" t="s">
        <v>2169</v>
      </c>
      <c r="I80" t="s">
        <v>1862</v>
      </c>
    </row>
    <row r="81" spans="2:9" x14ac:dyDescent="0.3">
      <c r="B81" s="125">
        <v>363</v>
      </c>
      <c r="C81" t="s">
        <v>362</v>
      </c>
      <c r="D81">
        <v>363</v>
      </c>
      <c r="E81" t="s">
        <v>1325</v>
      </c>
      <c r="F81" t="s">
        <v>2279</v>
      </c>
      <c r="G81" t="s">
        <v>2280</v>
      </c>
      <c r="H81" t="s">
        <v>2169</v>
      </c>
      <c r="I81" t="s">
        <v>1862</v>
      </c>
    </row>
    <row r="82" spans="2:9" x14ac:dyDescent="0.3">
      <c r="B82" s="125">
        <v>364</v>
      </c>
      <c r="C82" t="s">
        <v>333</v>
      </c>
      <c r="D82">
        <v>364</v>
      </c>
      <c r="E82" t="s">
        <v>1325</v>
      </c>
      <c r="F82" t="s">
        <v>1950</v>
      </c>
      <c r="G82" t="s">
        <v>2281</v>
      </c>
      <c r="H82" t="s">
        <v>2169</v>
      </c>
      <c r="I82" t="s">
        <v>1862</v>
      </c>
    </row>
    <row r="83" spans="2:9" x14ac:dyDescent="0.3">
      <c r="B83" s="125">
        <v>365</v>
      </c>
      <c r="C83" t="s">
        <v>290</v>
      </c>
      <c r="D83">
        <v>365</v>
      </c>
      <c r="E83" t="s">
        <v>1325</v>
      </c>
      <c r="F83" t="s">
        <v>2282</v>
      </c>
      <c r="G83" t="s">
        <v>2283</v>
      </c>
      <c r="H83" t="s">
        <v>2169</v>
      </c>
      <c r="I83" t="s">
        <v>1862</v>
      </c>
    </row>
    <row r="84" spans="2:9" x14ac:dyDescent="0.3">
      <c r="B84" s="125">
        <v>368</v>
      </c>
      <c r="C84" t="s">
        <v>186</v>
      </c>
      <c r="D84">
        <v>368</v>
      </c>
      <c r="E84" t="s">
        <v>1325</v>
      </c>
      <c r="F84" t="s">
        <v>2284</v>
      </c>
      <c r="G84" t="s">
        <v>2285</v>
      </c>
      <c r="H84" t="s">
        <v>2169</v>
      </c>
      <c r="I84" t="s">
        <v>1862</v>
      </c>
    </row>
    <row r="85" spans="2:9" x14ac:dyDescent="0.3">
      <c r="B85" s="125">
        <v>369</v>
      </c>
      <c r="C85" t="s">
        <v>244</v>
      </c>
      <c r="D85">
        <v>369</v>
      </c>
      <c r="E85" t="s">
        <v>1325</v>
      </c>
      <c r="F85" t="s">
        <v>2286</v>
      </c>
      <c r="G85" t="s">
        <v>244</v>
      </c>
      <c r="H85" t="s">
        <v>2169</v>
      </c>
      <c r="I85" t="s">
        <v>1862</v>
      </c>
    </row>
    <row r="86" spans="2:9" x14ac:dyDescent="0.3">
      <c r="B86" s="125">
        <v>373</v>
      </c>
      <c r="C86" t="s">
        <v>223</v>
      </c>
      <c r="D86">
        <v>373</v>
      </c>
      <c r="E86" t="s">
        <v>1325</v>
      </c>
      <c r="F86" t="s">
        <v>2287</v>
      </c>
      <c r="G86" t="s">
        <v>2288</v>
      </c>
      <c r="H86" t="s">
        <v>2169</v>
      </c>
      <c r="I86" t="s">
        <v>1862</v>
      </c>
    </row>
    <row r="87" spans="2:9" x14ac:dyDescent="0.3">
      <c r="B87" s="125">
        <v>375</v>
      </c>
      <c r="C87" t="s">
        <v>408</v>
      </c>
      <c r="D87">
        <v>375</v>
      </c>
      <c r="E87" t="s">
        <v>1325</v>
      </c>
      <c r="F87" t="s">
        <v>2289</v>
      </c>
      <c r="G87" t="s">
        <v>408</v>
      </c>
      <c r="H87" t="s">
        <v>2169</v>
      </c>
      <c r="I87" t="s">
        <v>1862</v>
      </c>
    </row>
    <row r="88" spans="2:9" x14ac:dyDescent="0.3">
      <c r="B88" s="125">
        <v>376</v>
      </c>
      <c r="C88" t="s">
        <v>265</v>
      </c>
      <c r="D88">
        <v>376</v>
      </c>
      <c r="E88" t="s">
        <v>1325</v>
      </c>
      <c r="F88" t="s">
        <v>2290</v>
      </c>
      <c r="G88" t="s">
        <v>2291</v>
      </c>
      <c r="H88" t="s">
        <v>2169</v>
      </c>
      <c r="I88" t="s">
        <v>1862</v>
      </c>
    </row>
    <row r="89" spans="2:9" x14ac:dyDescent="0.3">
      <c r="B89" s="125">
        <v>377</v>
      </c>
      <c r="C89" t="s">
        <v>2014</v>
      </c>
      <c r="D89"/>
      <c r="E89"/>
      <c r="F89"/>
      <c r="G89"/>
      <c r="H89"/>
      <c r="I89"/>
    </row>
    <row r="90" spans="2:9" x14ac:dyDescent="0.3">
      <c r="B90" s="125">
        <v>383</v>
      </c>
      <c r="C90" t="s">
        <v>397</v>
      </c>
      <c r="D90">
        <v>383</v>
      </c>
      <c r="E90" t="s">
        <v>1325</v>
      </c>
      <c r="F90" t="s">
        <v>2292</v>
      </c>
      <c r="G90" t="s">
        <v>2292</v>
      </c>
      <c r="H90" t="s">
        <v>2169</v>
      </c>
      <c r="I90" t="s">
        <v>1862</v>
      </c>
    </row>
    <row r="91" spans="2:9" x14ac:dyDescent="0.3">
      <c r="B91" s="125"/>
      <c r="D91">
        <v>383</v>
      </c>
      <c r="E91" t="s">
        <v>1325</v>
      </c>
      <c r="F91" t="s">
        <v>2293</v>
      </c>
      <c r="G91" t="s">
        <v>2292</v>
      </c>
      <c r="H91" t="s">
        <v>2169</v>
      </c>
      <c r="I91" t="s">
        <v>1862</v>
      </c>
    </row>
    <row r="92" spans="2:9" x14ac:dyDescent="0.3">
      <c r="B92" s="125">
        <v>394</v>
      </c>
      <c r="C92" t="s">
        <v>348</v>
      </c>
      <c r="D92">
        <v>394</v>
      </c>
      <c r="E92" t="s">
        <v>1325</v>
      </c>
      <c r="F92" t="s">
        <v>2294</v>
      </c>
      <c r="G92" t="s">
        <v>2295</v>
      </c>
      <c r="H92" t="s">
        <v>2169</v>
      </c>
      <c r="I92" t="s">
        <v>1862</v>
      </c>
    </row>
    <row r="93" spans="2:9" x14ac:dyDescent="0.3">
      <c r="B93" s="125">
        <v>395</v>
      </c>
      <c r="C93" t="s">
        <v>329</v>
      </c>
      <c r="D93">
        <v>395</v>
      </c>
      <c r="E93" t="s">
        <v>1325</v>
      </c>
      <c r="F93" t="s">
        <v>2296</v>
      </c>
      <c r="G93" t="s">
        <v>329</v>
      </c>
      <c r="H93" t="s">
        <v>2169</v>
      </c>
      <c r="I93" t="s">
        <v>1862</v>
      </c>
    </row>
    <row r="94" spans="2:9" x14ac:dyDescent="0.3">
      <c r="B94" s="125">
        <v>399</v>
      </c>
      <c r="C94" t="s">
        <v>327</v>
      </c>
      <c r="D94">
        <v>399</v>
      </c>
      <c r="E94" t="s">
        <v>1325</v>
      </c>
      <c r="F94" t="s">
        <v>2297</v>
      </c>
      <c r="G94" t="s">
        <v>2298</v>
      </c>
      <c r="H94" t="s">
        <v>2169</v>
      </c>
      <c r="I94" t="s">
        <v>1862</v>
      </c>
    </row>
    <row r="95" spans="2:9" x14ac:dyDescent="0.3">
      <c r="B95" s="125">
        <v>407</v>
      </c>
      <c r="C95" t="s">
        <v>254</v>
      </c>
      <c r="D95"/>
      <c r="E95"/>
      <c r="F95"/>
      <c r="G95"/>
      <c r="H95"/>
      <c r="I95"/>
    </row>
    <row r="96" spans="2:9" x14ac:dyDescent="0.3">
      <c r="B96" s="125">
        <v>408</v>
      </c>
      <c r="C96" t="s">
        <v>310</v>
      </c>
      <c r="D96">
        <v>408</v>
      </c>
      <c r="E96" t="s">
        <v>1325</v>
      </c>
      <c r="F96" t="s">
        <v>2299</v>
      </c>
      <c r="G96" t="s">
        <v>2300</v>
      </c>
      <c r="H96" t="s">
        <v>2169</v>
      </c>
      <c r="I96" t="s">
        <v>1862</v>
      </c>
    </row>
    <row r="97" spans="2:9" x14ac:dyDescent="0.3">
      <c r="B97" s="125">
        <v>409</v>
      </c>
      <c r="C97" t="s">
        <v>379</v>
      </c>
      <c r="D97">
        <v>409</v>
      </c>
      <c r="E97" t="s">
        <v>1325</v>
      </c>
      <c r="F97" t="s">
        <v>2301</v>
      </c>
      <c r="G97" t="s">
        <v>2302</v>
      </c>
      <c r="H97" t="s">
        <v>2169</v>
      </c>
      <c r="I97" t="s">
        <v>1862</v>
      </c>
    </row>
    <row r="98" spans="2:9" x14ac:dyDescent="0.3">
      <c r="B98" s="125">
        <v>410</v>
      </c>
      <c r="C98" t="s">
        <v>335</v>
      </c>
      <c r="D98">
        <v>410</v>
      </c>
      <c r="E98" t="s">
        <v>1325</v>
      </c>
      <c r="F98" t="s">
        <v>2303</v>
      </c>
      <c r="G98" t="s">
        <v>2304</v>
      </c>
      <c r="H98" t="s">
        <v>2169</v>
      </c>
      <c r="I98" t="s">
        <v>1862</v>
      </c>
    </row>
    <row r="99" spans="2:9" x14ac:dyDescent="0.3">
      <c r="B99" s="125">
        <v>412</v>
      </c>
      <c r="C99" t="s">
        <v>62</v>
      </c>
      <c r="D99">
        <v>412</v>
      </c>
      <c r="E99" t="s">
        <v>1325</v>
      </c>
      <c r="F99" t="s">
        <v>2305</v>
      </c>
      <c r="G99" t="s">
        <v>2306</v>
      </c>
      <c r="H99" t="s">
        <v>2169</v>
      </c>
      <c r="I99" t="s">
        <v>1862</v>
      </c>
    </row>
    <row r="100" spans="2:9" x14ac:dyDescent="0.3">
      <c r="B100" s="125">
        <v>416</v>
      </c>
      <c r="C100" t="s">
        <v>298</v>
      </c>
      <c r="D100">
        <v>416</v>
      </c>
      <c r="E100" t="s">
        <v>1325</v>
      </c>
      <c r="F100" t="s">
        <v>2307</v>
      </c>
      <c r="G100" t="s">
        <v>2308</v>
      </c>
      <c r="H100" t="s">
        <v>2169</v>
      </c>
      <c r="I100" t="s">
        <v>1862</v>
      </c>
    </row>
    <row r="101" spans="2:9" x14ac:dyDescent="0.3">
      <c r="B101" s="125">
        <v>417</v>
      </c>
      <c r="C101" t="s">
        <v>1903</v>
      </c>
      <c r="D101"/>
      <c r="E101"/>
      <c r="F101"/>
      <c r="G101"/>
      <c r="H101"/>
      <c r="I101"/>
    </row>
    <row r="102" spans="2:9" x14ac:dyDescent="0.3">
      <c r="B102" s="125">
        <v>420</v>
      </c>
      <c r="C102" t="s">
        <v>170</v>
      </c>
      <c r="D102">
        <v>420</v>
      </c>
      <c r="E102" t="s">
        <v>1325</v>
      </c>
      <c r="F102" t="s">
        <v>2309</v>
      </c>
      <c r="G102" t="s">
        <v>2310</v>
      </c>
      <c r="H102" t="s">
        <v>2169</v>
      </c>
      <c r="I102" t="s">
        <v>1862</v>
      </c>
    </row>
    <row r="103" spans="2:9" x14ac:dyDescent="0.3">
      <c r="B103" s="125">
        <v>425</v>
      </c>
      <c r="C103" t="s">
        <v>323</v>
      </c>
      <c r="D103">
        <v>425</v>
      </c>
      <c r="E103" t="s">
        <v>1325</v>
      </c>
      <c r="F103" t="s">
        <v>2311</v>
      </c>
      <c r="G103" t="s">
        <v>2312</v>
      </c>
      <c r="H103" t="s">
        <v>2169</v>
      </c>
      <c r="I103" t="s">
        <v>1862</v>
      </c>
    </row>
    <row r="104" spans="2:9" x14ac:dyDescent="0.3">
      <c r="B104" s="125">
        <v>432</v>
      </c>
      <c r="C104" t="s">
        <v>174</v>
      </c>
      <c r="D104">
        <v>432</v>
      </c>
      <c r="E104" t="s">
        <v>1325</v>
      </c>
      <c r="F104" t="s">
        <v>2313</v>
      </c>
      <c r="G104" t="s">
        <v>2314</v>
      </c>
      <c r="H104" t="s">
        <v>2169</v>
      </c>
      <c r="I104" t="s">
        <v>1862</v>
      </c>
    </row>
    <row r="105" spans="2:9" x14ac:dyDescent="0.3">
      <c r="B105" s="125">
        <v>437</v>
      </c>
      <c r="C105" t="s">
        <v>184</v>
      </c>
      <c r="D105">
        <v>437</v>
      </c>
      <c r="E105" t="s">
        <v>1325</v>
      </c>
      <c r="F105" t="s">
        <v>2315</v>
      </c>
      <c r="G105" t="s">
        <v>2316</v>
      </c>
      <c r="H105" t="s">
        <v>2169</v>
      </c>
      <c r="I105" t="s">
        <v>1862</v>
      </c>
    </row>
    <row r="106" spans="2:9" x14ac:dyDescent="0.3">
      <c r="B106" s="125">
        <v>442</v>
      </c>
      <c r="C106" t="s">
        <v>210</v>
      </c>
      <c r="D106">
        <v>442</v>
      </c>
      <c r="E106" t="s">
        <v>1325</v>
      </c>
      <c r="F106" t="s">
        <v>2317</v>
      </c>
      <c r="G106" t="s">
        <v>2318</v>
      </c>
      <c r="H106" t="s">
        <v>2169</v>
      </c>
      <c r="I106" t="s">
        <v>1862</v>
      </c>
    </row>
    <row r="107" spans="2:9" x14ac:dyDescent="0.3">
      <c r="B107" s="125">
        <v>446</v>
      </c>
      <c r="C107" t="s">
        <v>400</v>
      </c>
      <c r="D107">
        <v>446</v>
      </c>
      <c r="E107" t="s">
        <v>1325</v>
      </c>
      <c r="F107" t="s">
        <v>2319</v>
      </c>
      <c r="G107" t="s">
        <v>400</v>
      </c>
      <c r="H107" t="s">
        <v>2169</v>
      </c>
      <c r="I107" t="s">
        <v>1862</v>
      </c>
    </row>
    <row r="108" spans="2:9" x14ac:dyDescent="0.3">
      <c r="B108" s="125">
        <v>447</v>
      </c>
      <c r="C108" t="s">
        <v>350</v>
      </c>
      <c r="D108">
        <v>447</v>
      </c>
      <c r="E108" t="s">
        <v>1325</v>
      </c>
      <c r="F108" t="s">
        <v>2320</v>
      </c>
      <c r="G108" t="s">
        <v>2321</v>
      </c>
      <c r="H108" t="s">
        <v>2169</v>
      </c>
      <c r="I108" t="s">
        <v>1862</v>
      </c>
    </row>
    <row r="109" spans="2:9" x14ac:dyDescent="0.3">
      <c r="B109" s="125">
        <v>449</v>
      </c>
      <c r="C109" t="s">
        <v>60</v>
      </c>
      <c r="D109">
        <v>449</v>
      </c>
      <c r="E109" t="s">
        <v>1325</v>
      </c>
      <c r="F109" t="s">
        <v>2322</v>
      </c>
      <c r="G109" t="s">
        <v>2323</v>
      </c>
      <c r="H109" t="s">
        <v>2169</v>
      </c>
      <c r="I109" t="s">
        <v>1862</v>
      </c>
    </row>
    <row r="110" spans="2:9" x14ac:dyDescent="0.3">
      <c r="B110" s="125">
        <v>520</v>
      </c>
      <c r="C110" t="s">
        <v>715</v>
      </c>
      <c r="D110">
        <v>520</v>
      </c>
      <c r="E110" t="s">
        <v>1325</v>
      </c>
      <c r="F110" t="s">
        <v>2324</v>
      </c>
      <c r="G110" t="s">
        <v>2325</v>
      </c>
      <c r="H110" t="s">
        <v>2169</v>
      </c>
      <c r="I110" t="s">
        <v>1862</v>
      </c>
    </row>
    <row r="111" spans="2:9" x14ac:dyDescent="0.3">
      <c r="B111" s="125">
        <v>521</v>
      </c>
      <c r="C111" t="s">
        <v>2004</v>
      </c>
      <c r="D111">
        <v>521</v>
      </c>
      <c r="E111" t="s">
        <v>1325</v>
      </c>
      <c r="F111" t="s">
        <v>2326</v>
      </c>
      <c r="G111" t="s">
        <v>2004</v>
      </c>
      <c r="H111" t="s">
        <v>2169</v>
      </c>
      <c r="I111" t="s">
        <v>1862</v>
      </c>
    </row>
    <row r="112" spans="2:9" x14ac:dyDescent="0.3">
      <c r="B112" s="195">
        <v>523</v>
      </c>
      <c r="C112" s="68" t="s">
        <v>1994</v>
      </c>
      <c r="D112">
        <v>523</v>
      </c>
      <c r="E112" t="s">
        <v>1325</v>
      </c>
      <c r="F112" t="s">
        <v>2327</v>
      </c>
      <c r="G112" t="s">
        <v>1994</v>
      </c>
      <c r="H112" t="s">
        <v>2169</v>
      </c>
      <c r="I112" t="s">
        <v>1862</v>
      </c>
    </row>
    <row r="113" spans="2:9" x14ac:dyDescent="0.3">
      <c r="B113" s="195">
        <v>549</v>
      </c>
      <c r="C113" s="325" t="s">
        <v>1994</v>
      </c>
      <c r="D113">
        <v>549</v>
      </c>
      <c r="E113" t="s">
        <v>1325</v>
      </c>
      <c r="F113" t="s">
        <v>2327</v>
      </c>
      <c r="G113" t="s">
        <v>1994</v>
      </c>
      <c r="H113" t="s">
        <v>2169</v>
      </c>
      <c r="I113" t="s">
        <v>1862</v>
      </c>
    </row>
    <row r="114" spans="2:9" x14ac:dyDescent="0.3">
      <c r="B114" s="125">
        <v>570</v>
      </c>
      <c r="C114" t="s">
        <v>402</v>
      </c>
      <c r="D114">
        <v>570</v>
      </c>
      <c r="E114" t="s">
        <v>1325</v>
      </c>
      <c r="F114" t="s">
        <v>2328</v>
      </c>
      <c r="G114" t="s">
        <v>2329</v>
      </c>
      <c r="H114" t="s">
        <v>2169</v>
      </c>
      <c r="I114" t="s">
        <v>1862</v>
      </c>
    </row>
    <row r="115" spans="2:9" x14ac:dyDescent="0.3">
      <c r="B115" s="125">
        <v>573</v>
      </c>
      <c r="C115" t="s">
        <v>2000</v>
      </c>
      <c r="D115">
        <v>573</v>
      </c>
      <c r="E115" t="s">
        <v>1325</v>
      </c>
      <c r="F115" t="s">
        <v>2330</v>
      </c>
      <c r="G115" t="s">
        <v>2000</v>
      </c>
      <c r="H115" t="s">
        <v>2169</v>
      </c>
      <c r="I115" t="s">
        <v>1862</v>
      </c>
    </row>
    <row r="116" spans="2:9" x14ac:dyDescent="0.3">
      <c r="B116" s="125">
        <v>586</v>
      </c>
      <c r="C116" t="s">
        <v>354</v>
      </c>
      <c r="D116">
        <v>586</v>
      </c>
      <c r="E116" t="s">
        <v>1325</v>
      </c>
      <c r="F116" t="s">
        <v>2331</v>
      </c>
      <c r="G116" t="s">
        <v>2332</v>
      </c>
      <c r="H116" t="s">
        <v>2169</v>
      </c>
      <c r="I116" t="s">
        <v>1862</v>
      </c>
    </row>
    <row r="117" spans="2:9" x14ac:dyDescent="0.3">
      <c r="B117" s="125">
        <v>625</v>
      </c>
      <c r="C117" t="s">
        <v>405</v>
      </c>
      <c r="D117">
        <v>625</v>
      </c>
      <c r="E117" t="s">
        <v>1325</v>
      </c>
      <c r="F117" t="s">
        <v>2333</v>
      </c>
      <c r="G117" t="s">
        <v>405</v>
      </c>
      <c r="H117" t="s">
        <v>2169</v>
      </c>
      <c r="I117" t="s">
        <v>1862</v>
      </c>
    </row>
    <row r="118" spans="2:9" x14ac:dyDescent="0.3">
      <c r="B118" s="125">
        <v>635</v>
      </c>
      <c r="C118" t="s">
        <v>64</v>
      </c>
      <c r="D118">
        <v>635</v>
      </c>
      <c r="E118" t="s">
        <v>1325</v>
      </c>
      <c r="F118" t="s">
        <v>2334</v>
      </c>
      <c r="G118" t="s">
        <v>2335</v>
      </c>
      <c r="H118" t="s">
        <v>2169</v>
      </c>
      <c r="I118" t="s">
        <v>1862</v>
      </c>
    </row>
    <row r="119" spans="2:9" x14ac:dyDescent="0.3">
      <c r="B119" s="125">
        <v>640</v>
      </c>
      <c r="C119" t="s">
        <v>1037</v>
      </c>
      <c r="D119">
        <v>640</v>
      </c>
      <c r="E119" t="s">
        <v>1325</v>
      </c>
      <c r="F119" t="s">
        <v>2336</v>
      </c>
      <c r="G119" t="s">
        <v>2337</v>
      </c>
      <c r="H119" t="s">
        <v>2169</v>
      </c>
      <c r="I119" t="s">
        <v>1862</v>
      </c>
    </row>
    <row r="120" spans="2:9" x14ac:dyDescent="0.3">
      <c r="B120" s="125">
        <v>658</v>
      </c>
      <c r="C120" t="s">
        <v>182</v>
      </c>
      <c r="D120">
        <v>658</v>
      </c>
      <c r="E120" t="s">
        <v>1325</v>
      </c>
      <c r="F120" t="s">
        <v>2338</v>
      </c>
      <c r="G120" t="s">
        <v>182</v>
      </c>
      <c r="H120" t="s">
        <v>2169</v>
      </c>
      <c r="I120" t="s">
        <v>1862</v>
      </c>
    </row>
    <row r="121" spans="2:9" x14ac:dyDescent="0.3">
      <c r="B121" s="125">
        <v>659</v>
      </c>
      <c r="C121" t="s">
        <v>292</v>
      </c>
      <c r="D121">
        <v>659</v>
      </c>
      <c r="E121" t="s">
        <v>1325</v>
      </c>
      <c r="F121" t="s">
        <v>2339</v>
      </c>
      <c r="G121" t="s">
        <v>292</v>
      </c>
      <c r="H121" t="s">
        <v>2169</v>
      </c>
      <c r="I121" t="s">
        <v>1862</v>
      </c>
    </row>
    <row r="122" spans="2:9" x14ac:dyDescent="0.3">
      <c r="B122" s="125">
        <v>660</v>
      </c>
      <c r="C122" t="s">
        <v>257</v>
      </c>
      <c r="D122">
        <v>660</v>
      </c>
      <c r="E122" t="s">
        <v>1325</v>
      </c>
      <c r="F122" t="s">
        <v>2340</v>
      </c>
      <c r="G122" t="s">
        <v>2341</v>
      </c>
      <c r="H122" t="s">
        <v>2169</v>
      </c>
      <c r="I122" t="s">
        <v>1862</v>
      </c>
    </row>
    <row r="123" spans="2:9" x14ac:dyDescent="0.3">
      <c r="B123" s="125">
        <v>661</v>
      </c>
      <c r="C123" t="s">
        <v>296</v>
      </c>
      <c r="D123">
        <v>661</v>
      </c>
      <c r="E123" t="s">
        <v>1325</v>
      </c>
      <c r="F123" t="s">
        <v>2342</v>
      </c>
      <c r="G123" t="s">
        <v>2343</v>
      </c>
      <c r="H123" t="s">
        <v>2169</v>
      </c>
      <c r="I123" t="s">
        <v>1862</v>
      </c>
    </row>
    <row r="124" spans="2:9" x14ac:dyDescent="0.3">
      <c r="B124" s="125">
        <v>662</v>
      </c>
      <c r="C124" t="s">
        <v>316</v>
      </c>
      <c r="D124">
        <v>662</v>
      </c>
      <c r="E124" t="s">
        <v>1325</v>
      </c>
      <c r="F124" t="s">
        <v>2344</v>
      </c>
      <c r="G124" t="s">
        <v>2345</v>
      </c>
      <c r="H124" t="s">
        <v>2169</v>
      </c>
      <c r="I124" t="s">
        <v>1862</v>
      </c>
    </row>
    <row r="125" spans="2:9" x14ac:dyDescent="0.3">
      <c r="B125" s="125">
        <v>663</v>
      </c>
      <c r="C125" t="s">
        <v>377</v>
      </c>
      <c r="D125">
        <v>663</v>
      </c>
      <c r="E125" t="s">
        <v>1325</v>
      </c>
      <c r="F125" t="s">
        <v>2346</v>
      </c>
      <c r="G125" t="s">
        <v>2347</v>
      </c>
      <c r="H125" t="s">
        <v>2169</v>
      </c>
      <c r="I125" t="s">
        <v>1862</v>
      </c>
    </row>
    <row r="126" spans="2:9" x14ac:dyDescent="0.3">
      <c r="B126" s="125">
        <v>664</v>
      </c>
      <c r="C126" t="s">
        <v>364</v>
      </c>
      <c r="D126">
        <v>664</v>
      </c>
      <c r="E126" t="s">
        <v>1325</v>
      </c>
      <c r="F126" t="s">
        <v>2348</v>
      </c>
      <c r="G126" t="s">
        <v>2349</v>
      </c>
      <c r="H126" t="s">
        <v>2169</v>
      </c>
      <c r="I126" t="s">
        <v>1862</v>
      </c>
    </row>
    <row r="127" spans="2:9" x14ac:dyDescent="0.3">
      <c r="B127" s="125">
        <v>681</v>
      </c>
      <c r="C127" t="s">
        <v>235</v>
      </c>
      <c r="D127">
        <v>681</v>
      </c>
      <c r="E127" t="s">
        <v>1325</v>
      </c>
      <c r="F127" t="s">
        <v>235</v>
      </c>
      <c r="G127" t="s">
        <v>235</v>
      </c>
      <c r="H127" t="s">
        <v>2169</v>
      </c>
      <c r="I127" t="s">
        <v>1862</v>
      </c>
    </row>
    <row r="128" spans="2:9" x14ac:dyDescent="0.3">
      <c r="B128" s="125">
        <v>682</v>
      </c>
      <c r="C128" t="s">
        <v>176</v>
      </c>
      <c r="D128">
        <v>682</v>
      </c>
      <c r="E128" t="s">
        <v>1325</v>
      </c>
      <c r="F128" t="s">
        <v>2350</v>
      </c>
      <c r="G128" t="s">
        <v>2351</v>
      </c>
      <c r="H128" t="s">
        <v>2169</v>
      </c>
      <c r="I128" t="s">
        <v>1862</v>
      </c>
    </row>
    <row r="129" spans="2:9" x14ac:dyDescent="0.3">
      <c r="B129" s="125">
        <v>683</v>
      </c>
      <c r="C129" t="s">
        <v>153</v>
      </c>
      <c r="D129">
        <v>683</v>
      </c>
      <c r="E129" t="s">
        <v>1325</v>
      </c>
      <c r="F129" t="s">
        <v>2352</v>
      </c>
      <c r="G129" t="s">
        <v>153</v>
      </c>
      <c r="H129" t="s">
        <v>2169</v>
      </c>
      <c r="I129" t="s">
        <v>1862</v>
      </c>
    </row>
    <row r="130" spans="2:9" x14ac:dyDescent="0.3">
      <c r="B130" s="125">
        <v>684</v>
      </c>
      <c r="C130" t="s">
        <v>356</v>
      </c>
      <c r="D130">
        <v>684</v>
      </c>
      <c r="E130" t="s">
        <v>1325</v>
      </c>
      <c r="F130" t="s">
        <v>2353</v>
      </c>
      <c r="G130" t="s">
        <v>2354</v>
      </c>
      <c r="H130" t="s">
        <v>2169</v>
      </c>
      <c r="I130" t="s">
        <v>1862</v>
      </c>
    </row>
    <row r="131" spans="2:9" x14ac:dyDescent="0.3">
      <c r="B131" s="125">
        <v>686</v>
      </c>
      <c r="C131" t="s">
        <v>178</v>
      </c>
      <c r="D131">
        <v>686</v>
      </c>
      <c r="E131" t="s">
        <v>1325</v>
      </c>
      <c r="F131" t="s">
        <v>2355</v>
      </c>
      <c r="G131" t="s">
        <v>2356</v>
      </c>
      <c r="H131" t="s">
        <v>2169</v>
      </c>
      <c r="I131" t="s">
        <v>1862</v>
      </c>
    </row>
    <row r="132" spans="2:9" x14ac:dyDescent="0.3">
      <c r="B132" s="125"/>
      <c r="D132">
        <v>686</v>
      </c>
      <c r="E132" t="s">
        <v>1325</v>
      </c>
      <c r="F132" t="s">
        <v>2357</v>
      </c>
      <c r="G132" t="s">
        <v>2356</v>
      </c>
      <c r="H132" t="s">
        <v>2169</v>
      </c>
      <c r="I132" t="s">
        <v>1862</v>
      </c>
    </row>
    <row r="133" spans="2:9" x14ac:dyDescent="0.3">
      <c r="B133" s="125">
        <v>687</v>
      </c>
      <c r="C133" t="s">
        <v>261</v>
      </c>
      <c r="D133">
        <v>687</v>
      </c>
      <c r="E133" t="s">
        <v>1325</v>
      </c>
      <c r="F133" t="s">
        <v>2358</v>
      </c>
      <c r="G133" t="s">
        <v>2359</v>
      </c>
      <c r="H133" t="s">
        <v>2169</v>
      </c>
      <c r="I133" t="s">
        <v>1862</v>
      </c>
    </row>
    <row r="134" spans="2:9" x14ac:dyDescent="0.3">
      <c r="B134" s="125">
        <v>688</v>
      </c>
      <c r="C134" t="s">
        <v>1896</v>
      </c>
      <c r="D134"/>
      <c r="E134"/>
      <c r="F134"/>
      <c r="G134"/>
      <c r="H134"/>
      <c r="I134"/>
    </row>
    <row r="135" spans="2:9" x14ac:dyDescent="0.3">
      <c r="B135" s="125">
        <v>701</v>
      </c>
      <c r="C135" t="s">
        <v>207</v>
      </c>
      <c r="D135">
        <v>701</v>
      </c>
      <c r="E135" t="s">
        <v>1325</v>
      </c>
      <c r="F135" t="s">
        <v>2360</v>
      </c>
      <c r="G135" t="s">
        <v>2361</v>
      </c>
      <c r="H135" t="s">
        <v>2169</v>
      </c>
      <c r="I135" t="s">
        <v>1862</v>
      </c>
    </row>
    <row r="136" spans="2:9" x14ac:dyDescent="0.3">
      <c r="B136" s="125">
        <v>704</v>
      </c>
      <c r="C136" t="s">
        <v>2002</v>
      </c>
      <c r="D136">
        <v>704</v>
      </c>
      <c r="E136" t="s">
        <v>1325</v>
      </c>
      <c r="F136" t="s">
        <v>2362</v>
      </c>
      <c r="G136" t="s">
        <v>2002</v>
      </c>
      <c r="H136" t="s">
        <v>2169</v>
      </c>
      <c r="I136" t="s">
        <v>1862</v>
      </c>
    </row>
    <row r="137" spans="2:9" x14ac:dyDescent="0.3">
      <c r="B137" s="125">
        <v>709</v>
      </c>
      <c r="C137" t="s">
        <v>346</v>
      </c>
      <c r="D137">
        <v>709</v>
      </c>
      <c r="E137" t="s">
        <v>1325</v>
      </c>
      <c r="F137" t="s">
        <v>2363</v>
      </c>
      <c r="G137" t="s">
        <v>2364</v>
      </c>
      <c r="H137" t="s">
        <v>2169</v>
      </c>
      <c r="I137" t="s">
        <v>1862</v>
      </c>
    </row>
    <row r="138" spans="2:9" x14ac:dyDescent="0.3">
      <c r="B138" s="125">
        <v>710</v>
      </c>
      <c r="C138" s="201" t="s">
        <v>2009</v>
      </c>
      <c r="D138">
        <v>710</v>
      </c>
      <c r="E138" t="s">
        <v>1325</v>
      </c>
      <c r="F138" t="s">
        <v>2365</v>
      </c>
      <c r="G138" t="s">
        <v>2009</v>
      </c>
      <c r="H138" t="s">
        <v>2169</v>
      </c>
      <c r="I138" t="s">
        <v>1862</v>
      </c>
    </row>
    <row r="139" spans="2:9" x14ac:dyDescent="0.3">
      <c r="B139" s="125">
        <v>720</v>
      </c>
      <c r="C139" t="s">
        <v>764</v>
      </c>
      <c r="D139">
        <v>720</v>
      </c>
      <c r="E139" t="s">
        <v>1325</v>
      </c>
      <c r="F139" t="s">
        <v>2366</v>
      </c>
      <c r="G139" t="s">
        <v>2367</v>
      </c>
      <c r="H139" t="s">
        <v>2169</v>
      </c>
      <c r="I139" t="s">
        <v>1862</v>
      </c>
    </row>
    <row r="140" spans="2:9" x14ac:dyDescent="0.3">
      <c r="B140" s="125">
        <v>724</v>
      </c>
      <c r="C140" t="s">
        <v>770</v>
      </c>
      <c r="D140">
        <v>724</v>
      </c>
      <c r="E140" t="s">
        <v>1325</v>
      </c>
      <c r="F140" t="s">
        <v>2366</v>
      </c>
      <c r="G140" t="s">
        <v>2368</v>
      </c>
      <c r="H140" t="s">
        <v>2169</v>
      </c>
      <c r="I140" t="s">
        <v>1862</v>
      </c>
    </row>
    <row r="141" spans="2:9" x14ac:dyDescent="0.3">
      <c r="B141" s="125">
        <v>726</v>
      </c>
      <c r="C141" t="s">
        <v>767</v>
      </c>
      <c r="D141">
        <v>726</v>
      </c>
      <c r="E141" t="s">
        <v>1325</v>
      </c>
      <c r="F141" t="s">
        <v>2366</v>
      </c>
      <c r="G141" t="s">
        <v>2369</v>
      </c>
      <c r="H141" t="s">
        <v>2169</v>
      </c>
      <c r="I141" t="s">
        <v>1862</v>
      </c>
    </row>
    <row r="142" spans="2:9" x14ac:dyDescent="0.3">
      <c r="B142" s="125">
        <v>729</v>
      </c>
      <c r="C142" t="s">
        <v>368</v>
      </c>
      <c r="D142">
        <v>729</v>
      </c>
      <c r="E142" t="s">
        <v>1325</v>
      </c>
      <c r="F142" t="s">
        <v>2370</v>
      </c>
      <c r="G142" t="s">
        <v>2371</v>
      </c>
      <c r="H142" t="s">
        <v>2169</v>
      </c>
      <c r="I142" t="s">
        <v>1862</v>
      </c>
    </row>
    <row r="143" spans="2:9" x14ac:dyDescent="0.3">
      <c r="B143" s="125">
        <v>735</v>
      </c>
      <c r="C143" t="s">
        <v>1997</v>
      </c>
      <c r="D143">
        <v>735</v>
      </c>
      <c r="E143" t="s">
        <v>1325</v>
      </c>
      <c r="F143" t="s">
        <v>2372</v>
      </c>
      <c r="G143" t="s">
        <v>1997</v>
      </c>
      <c r="H143" t="s">
        <v>2169</v>
      </c>
      <c r="I143" t="s">
        <v>1862</v>
      </c>
    </row>
    <row r="144" spans="2:9" x14ac:dyDescent="0.3">
      <c r="B144" s="125">
        <v>741</v>
      </c>
      <c r="C144" t="s">
        <v>372</v>
      </c>
      <c r="D144">
        <v>741</v>
      </c>
      <c r="E144" t="s">
        <v>1325</v>
      </c>
      <c r="F144" t="s">
        <v>2373</v>
      </c>
      <c r="G144" t="s">
        <v>2374</v>
      </c>
      <c r="H144" t="s">
        <v>2169</v>
      </c>
      <c r="I144" t="s">
        <v>1862</v>
      </c>
    </row>
    <row r="145" spans="2:9" x14ac:dyDescent="0.3">
      <c r="B145" s="125">
        <v>742</v>
      </c>
      <c r="C145" t="s">
        <v>560</v>
      </c>
      <c r="D145">
        <v>742</v>
      </c>
      <c r="E145" t="s">
        <v>1325</v>
      </c>
      <c r="F145" t="s">
        <v>2375</v>
      </c>
      <c r="G145" t="s">
        <v>2376</v>
      </c>
      <c r="H145" t="s">
        <v>2169</v>
      </c>
      <c r="I145" t="s">
        <v>1862</v>
      </c>
    </row>
    <row r="146" spans="2:9" x14ac:dyDescent="0.3">
      <c r="B146" s="125">
        <v>747</v>
      </c>
      <c r="C146" t="s">
        <v>160</v>
      </c>
      <c r="D146">
        <v>747</v>
      </c>
      <c r="E146" t="s">
        <v>1325</v>
      </c>
      <c r="F146" t="s">
        <v>2377</v>
      </c>
      <c r="G146" t="s">
        <v>2378</v>
      </c>
      <c r="H146" t="s">
        <v>2169</v>
      </c>
      <c r="I146" t="s">
        <v>1862</v>
      </c>
    </row>
    <row r="147" spans="2:9" x14ac:dyDescent="0.3">
      <c r="B147" s="125">
        <v>748</v>
      </c>
      <c r="C147" t="s">
        <v>8</v>
      </c>
      <c r="D147">
        <v>748</v>
      </c>
      <c r="E147" t="s">
        <v>1325</v>
      </c>
      <c r="F147" t="s">
        <v>2379</v>
      </c>
      <c r="G147" t="s">
        <v>2380</v>
      </c>
      <c r="H147" t="s">
        <v>2169</v>
      </c>
      <c r="I147" t="s">
        <v>1862</v>
      </c>
    </row>
    <row r="148" spans="2:9" x14ac:dyDescent="0.3">
      <c r="B148" s="125">
        <v>749</v>
      </c>
      <c r="C148" t="s">
        <v>358</v>
      </c>
      <c r="D148">
        <v>749</v>
      </c>
      <c r="E148" t="s">
        <v>1325</v>
      </c>
      <c r="F148" t="s">
        <v>2381</v>
      </c>
      <c r="G148" t="s">
        <v>2382</v>
      </c>
      <c r="H148" t="s">
        <v>2169</v>
      </c>
      <c r="I148" t="s">
        <v>1862</v>
      </c>
    </row>
    <row r="149" spans="2:9" x14ac:dyDescent="0.3">
      <c r="B149" s="125">
        <v>759</v>
      </c>
      <c r="C149" t="s">
        <v>331</v>
      </c>
      <c r="D149">
        <v>759</v>
      </c>
      <c r="E149" t="s">
        <v>1325</v>
      </c>
      <c r="F149" t="s">
        <v>2383</v>
      </c>
      <c r="G149" t="s">
        <v>2384</v>
      </c>
      <c r="H149" t="s">
        <v>2169</v>
      </c>
      <c r="I149" t="s">
        <v>1862</v>
      </c>
    </row>
    <row r="150" spans="2:9" x14ac:dyDescent="0.3">
      <c r="B150" s="195">
        <v>760</v>
      </c>
      <c r="C150" s="200" t="s">
        <v>1307</v>
      </c>
      <c r="D150">
        <v>760</v>
      </c>
      <c r="E150" t="s">
        <v>1325</v>
      </c>
      <c r="F150" t="s">
        <v>1307</v>
      </c>
      <c r="G150" t="s">
        <v>1307</v>
      </c>
      <c r="H150" t="s">
        <v>2169</v>
      </c>
      <c r="I150" t="s">
        <v>1862</v>
      </c>
    </row>
    <row r="151" spans="2:9" x14ac:dyDescent="0.3">
      <c r="B151" s="125">
        <v>765</v>
      </c>
      <c r="C151" t="s">
        <v>1946</v>
      </c>
      <c r="D151">
        <v>765</v>
      </c>
      <c r="E151" t="s">
        <v>1325</v>
      </c>
      <c r="F151" t="s">
        <v>2385</v>
      </c>
      <c r="G151" t="s">
        <v>2386</v>
      </c>
      <c r="H151" t="s">
        <v>2169</v>
      </c>
      <c r="I151" t="s">
        <v>1862</v>
      </c>
    </row>
    <row r="152" spans="2:9" x14ac:dyDescent="0.3">
      <c r="B152" s="125">
        <v>767</v>
      </c>
      <c r="C152" t="s">
        <v>722</v>
      </c>
      <c r="D152">
        <v>767</v>
      </c>
      <c r="E152" t="s">
        <v>1325</v>
      </c>
      <c r="F152" t="s">
        <v>2387</v>
      </c>
      <c r="G152" t="s">
        <v>2388</v>
      </c>
      <c r="H152" t="s">
        <v>2169</v>
      </c>
      <c r="I152" t="s">
        <v>1862</v>
      </c>
    </row>
    <row r="153" spans="2:9" x14ac:dyDescent="0.3">
      <c r="D153">
        <v>780</v>
      </c>
      <c r="E153" t="s">
        <v>1325</v>
      </c>
      <c r="F153" t="s">
        <v>2389</v>
      </c>
      <c r="G153" t="s">
        <v>2390</v>
      </c>
      <c r="H153" t="s">
        <v>2169</v>
      </c>
      <c r="I153" t="s">
        <v>1862</v>
      </c>
    </row>
    <row r="154" spans="2:9" x14ac:dyDescent="0.3">
      <c r="D154">
        <v>781</v>
      </c>
      <c r="E154" t="s">
        <v>1325</v>
      </c>
      <c r="F154" t="s">
        <v>2391</v>
      </c>
      <c r="G154" t="s">
        <v>2391</v>
      </c>
      <c r="H154" t="s">
        <v>2169</v>
      </c>
      <c r="I154" t="s">
        <v>1862</v>
      </c>
    </row>
  </sheetData>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zoomScaleNormal="100" workbookViewId="0">
      <pane ySplit="1" topLeftCell="A2" activePane="bottomLeft" state="frozen"/>
      <selection activeCell="G9" sqref="G9"/>
      <selection pane="bottomLeft"/>
    </sheetView>
  </sheetViews>
  <sheetFormatPr defaultColWidth="9.109375" defaultRowHeight="14.4" x14ac:dyDescent="0.3"/>
  <cols>
    <col min="1" max="1" width="12.5546875" customWidth="1"/>
    <col min="2" max="2" width="22.88671875" bestFit="1" customWidth="1"/>
    <col min="4" max="4" width="50.109375" customWidth="1"/>
    <col min="5" max="5" width="9.109375" style="125"/>
    <col min="7" max="7" width="28.33203125" bestFit="1" customWidth="1"/>
  </cols>
  <sheetData>
    <row r="1" spans="1:8" ht="28.8" x14ac:dyDescent="0.3">
      <c r="A1" s="21" t="s">
        <v>2020</v>
      </c>
      <c r="B1" s="21" t="s">
        <v>2021</v>
      </c>
      <c r="C1" s="21" t="s">
        <v>2022</v>
      </c>
      <c r="D1" s="21" t="s">
        <v>2023</v>
      </c>
      <c r="E1" s="124" t="s">
        <v>2024</v>
      </c>
      <c r="F1" s="124" t="s">
        <v>2025</v>
      </c>
      <c r="G1" s="21" t="s">
        <v>1431</v>
      </c>
      <c r="H1" s="21" t="s">
        <v>58</v>
      </c>
    </row>
    <row r="2" spans="1:8" x14ac:dyDescent="0.3">
      <c r="A2" t="s">
        <v>1477</v>
      </c>
      <c r="B2" t="s">
        <v>539</v>
      </c>
      <c r="C2" t="b">
        <v>1</v>
      </c>
      <c r="D2" t="s">
        <v>61</v>
      </c>
      <c r="F2" s="125"/>
      <c r="G2" t="s">
        <v>8</v>
      </c>
    </row>
    <row r="3" spans="1:8" x14ac:dyDescent="0.3">
      <c r="A3" t="s">
        <v>1494</v>
      </c>
      <c r="B3" t="s">
        <v>541</v>
      </c>
      <c r="C3" t="b">
        <v>1</v>
      </c>
      <c r="D3" t="s">
        <v>63</v>
      </c>
      <c r="F3" s="125"/>
      <c r="G3" t="s">
        <v>9</v>
      </c>
    </row>
    <row r="4" spans="1:8" x14ac:dyDescent="0.3">
      <c r="A4" t="s">
        <v>1513</v>
      </c>
      <c r="B4" t="s">
        <v>543</v>
      </c>
      <c r="C4" t="b">
        <v>1</v>
      </c>
      <c r="D4" t="s">
        <v>65</v>
      </c>
      <c r="F4" s="125"/>
      <c r="G4" t="s">
        <v>9</v>
      </c>
    </row>
    <row r="5" spans="1:8" x14ac:dyDescent="0.3">
      <c r="A5" t="s">
        <v>1530</v>
      </c>
      <c r="B5" t="s">
        <v>545</v>
      </c>
      <c r="C5" t="b">
        <v>1</v>
      </c>
      <c r="D5" t="s">
        <v>67</v>
      </c>
      <c r="F5" s="125"/>
      <c r="G5" t="s">
        <v>4</v>
      </c>
    </row>
    <row r="6" spans="1:8" x14ac:dyDescent="0.3">
      <c r="A6" t="s">
        <v>1555</v>
      </c>
      <c r="B6" t="s">
        <v>590</v>
      </c>
      <c r="C6" t="b">
        <v>1</v>
      </c>
      <c r="D6" t="s">
        <v>591</v>
      </c>
      <c r="F6" s="125"/>
      <c r="G6" t="s">
        <v>14</v>
      </c>
    </row>
    <row r="7" spans="1:8" x14ac:dyDescent="0.3">
      <c r="A7" t="s">
        <v>1641</v>
      </c>
      <c r="B7" t="s">
        <v>593</v>
      </c>
      <c r="C7" t="b">
        <v>1</v>
      </c>
      <c r="D7" t="s">
        <v>594</v>
      </c>
      <c r="F7" s="125"/>
      <c r="G7" t="s">
        <v>14</v>
      </c>
    </row>
    <row r="8" spans="1:8" x14ac:dyDescent="0.3">
      <c r="A8" t="s">
        <v>1685</v>
      </c>
      <c r="B8" t="s">
        <v>596</v>
      </c>
      <c r="C8" t="b">
        <v>1</v>
      </c>
      <c r="D8" t="s">
        <v>597</v>
      </c>
      <c r="F8" s="125"/>
      <c r="G8" t="s">
        <v>14</v>
      </c>
    </row>
    <row r="9" spans="1:8" x14ac:dyDescent="0.3">
      <c r="A9" t="s">
        <v>1709</v>
      </c>
      <c r="B9" t="s">
        <v>599</v>
      </c>
      <c r="C9" t="b">
        <v>1</v>
      </c>
      <c r="D9" t="s">
        <v>89</v>
      </c>
      <c r="F9" s="125"/>
      <c r="G9" t="s">
        <v>14</v>
      </c>
    </row>
    <row r="10" spans="1:8" x14ac:dyDescent="0.3">
      <c r="A10" t="s">
        <v>1492</v>
      </c>
      <c r="B10" t="s">
        <v>580</v>
      </c>
      <c r="C10" t="b">
        <v>1</v>
      </c>
      <c r="D10" t="s">
        <v>581</v>
      </c>
      <c r="F10" s="125"/>
      <c r="G10" t="s">
        <v>14</v>
      </c>
    </row>
    <row r="11" spans="1:8" x14ac:dyDescent="0.3">
      <c r="A11" t="s">
        <v>1676</v>
      </c>
      <c r="B11" t="s">
        <v>757</v>
      </c>
      <c r="C11" t="b">
        <v>1</v>
      </c>
      <c r="D11" t="s">
        <v>758</v>
      </c>
      <c r="F11" s="125"/>
      <c r="G11" t="s">
        <v>7</v>
      </c>
    </row>
    <row r="12" spans="1:8" x14ac:dyDescent="0.3">
      <c r="A12" t="s">
        <v>2026</v>
      </c>
      <c r="B12" t="s">
        <v>587</v>
      </c>
      <c r="C12" t="b">
        <v>0</v>
      </c>
      <c r="D12" t="s">
        <v>588</v>
      </c>
      <c r="F12" s="125" t="s">
        <v>2027</v>
      </c>
      <c r="G12" t="s">
        <v>14</v>
      </c>
      <c r="H12" t="s">
        <v>2028</v>
      </c>
    </row>
    <row r="13" spans="1:8" x14ac:dyDescent="0.3">
      <c r="A13" t="s">
        <v>1566</v>
      </c>
      <c r="B13" t="s">
        <v>587</v>
      </c>
      <c r="C13" t="b">
        <v>1</v>
      </c>
      <c r="D13" t="s">
        <v>1328</v>
      </c>
      <c r="E13" s="125">
        <v>3</v>
      </c>
      <c r="F13" s="125">
        <v>2008</v>
      </c>
      <c r="G13" t="s">
        <v>14</v>
      </c>
      <c r="H13" t="s">
        <v>2028</v>
      </c>
    </row>
    <row r="14" spans="1:8" x14ac:dyDescent="0.3">
      <c r="A14" t="s">
        <v>2029</v>
      </c>
      <c r="B14" t="s">
        <v>563</v>
      </c>
      <c r="C14" t="b">
        <v>0</v>
      </c>
      <c r="D14" t="s">
        <v>564</v>
      </c>
      <c r="F14" s="125" t="s">
        <v>2030</v>
      </c>
      <c r="G14" t="s">
        <v>13</v>
      </c>
    </row>
    <row r="15" spans="1:8" x14ac:dyDescent="0.3">
      <c r="A15" t="s">
        <v>2031</v>
      </c>
      <c r="B15" t="s">
        <v>563</v>
      </c>
      <c r="C15" t="b">
        <v>0</v>
      </c>
      <c r="D15" t="s">
        <v>2032</v>
      </c>
      <c r="F15" s="125" t="s">
        <v>2033</v>
      </c>
      <c r="G15" t="s">
        <v>13</v>
      </c>
      <c r="H15" t="s">
        <v>2034</v>
      </c>
    </row>
    <row r="16" spans="1:8" x14ac:dyDescent="0.3">
      <c r="A16" t="s">
        <v>2035</v>
      </c>
      <c r="B16" t="s">
        <v>563</v>
      </c>
      <c r="C16" t="b">
        <v>0</v>
      </c>
      <c r="D16" t="s">
        <v>2036</v>
      </c>
      <c r="E16" s="125">
        <v>3</v>
      </c>
      <c r="F16" s="125" t="s">
        <v>2037</v>
      </c>
      <c r="G16" t="s">
        <v>13</v>
      </c>
    </row>
    <row r="17" spans="1:8" x14ac:dyDescent="0.3">
      <c r="A17" t="s">
        <v>2038</v>
      </c>
      <c r="B17" t="s">
        <v>563</v>
      </c>
      <c r="C17" t="b">
        <v>0</v>
      </c>
      <c r="D17" t="s">
        <v>2039</v>
      </c>
      <c r="E17" s="125">
        <v>1</v>
      </c>
      <c r="F17" s="125" t="s">
        <v>2040</v>
      </c>
      <c r="G17" t="s">
        <v>13</v>
      </c>
      <c r="H17" t="s">
        <v>2028</v>
      </c>
    </row>
    <row r="18" spans="1:8" x14ac:dyDescent="0.3">
      <c r="A18" t="s">
        <v>2041</v>
      </c>
      <c r="B18" t="s">
        <v>563</v>
      </c>
      <c r="C18" t="b">
        <v>0</v>
      </c>
      <c r="D18" t="s">
        <v>2042</v>
      </c>
      <c r="E18" s="125">
        <v>10</v>
      </c>
      <c r="F18" s="125" t="s">
        <v>2043</v>
      </c>
      <c r="G18" t="s">
        <v>13</v>
      </c>
      <c r="H18" t="s">
        <v>2028</v>
      </c>
    </row>
    <row r="19" spans="1:8" x14ac:dyDescent="0.3">
      <c r="A19" t="s">
        <v>1475</v>
      </c>
      <c r="B19" t="s">
        <v>563</v>
      </c>
      <c r="C19" t="b">
        <v>1</v>
      </c>
      <c r="D19" t="s">
        <v>1326</v>
      </c>
      <c r="E19" s="125">
        <v>2</v>
      </c>
      <c r="F19" s="125" t="s">
        <v>2044</v>
      </c>
      <c r="G19" t="s">
        <v>13</v>
      </c>
      <c r="H19" t="s">
        <v>2045</v>
      </c>
    </row>
    <row r="20" spans="1:8" x14ac:dyDescent="0.3">
      <c r="A20" t="s">
        <v>2046</v>
      </c>
      <c r="B20" t="s">
        <v>584</v>
      </c>
      <c r="C20" t="b">
        <v>0</v>
      </c>
      <c r="D20" t="s">
        <v>95</v>
      </c>
      <c r="E20" s="125" t="s">
        <v>472</v>
      </c>
      <c r="G20" t="s">
        <v>7</v>
      </c>
    </row>
    <row r="21" spans="1:8" x14ac:dyDescent="0.3">
      <c r="A21" t="s">
        <v>1550</v>
      </c>
      <c r="B21" t="s">
        <v>584</v>
      </c>
      <c r="C21" t="b">
        <v>0</v>
      </c>
      <c r="D21" t="s">
        <v>2047</v>
      </c>
      <c r="E21" s="125">
        <v>1</v>
      </c>
      <c r="F21" s="125" t="s">
        <v>2048</v>
      </c>
      <c r="G21" t="s">
        <v>7</v>
      </c>
      <c r="H21" t="s">
        <v>2028</v>
      </c>
    </row>
    <row r="22" spans="1:8" x14ac:dyDescent="0.3">
      <c r="A22" t="s">
        <v>1466</v>
      </c>
      <c r="B22" t="s">
        <v>584</v>
      </c>
      <c r="C22" t="b">
        <v>1</v>
      </c>
      <c r="D22" t="s">
        <v>1327</v>
      </c>
      <c r="E22" s="125">
        <v>1</v>
      </c>
      <c r="F22" s="125">
        <v>2012</v>
      </c>
      <c r="G22" t="s">
        <v>7</v>
      </c>
      <c r="H22" t="s">
        <v>2028</v>
      </c>
    </row>
    <row r="23" spans="1:8" x14ac:dyDescent="0.3">
      <c r="A23" t="s">
        <v>2049</v>
      </c>
      <c r="B23" t="s">
        <v>1244</v>
      </c>
      <c r="C23" t="b">
        <v>0</v>
      </c>
      <c r="D23" t="s">
        <v>1349</v>
      </c>
      <c r="F23" s="125" t="s">
        <v>2050</v>
      </c>
      <c r="G23" t="s">
        <v>13</v>
      </c>
    </row>
    <row r="24" spans="1:8" x14ac:dyDescent="0.3">
      <c r="A24" t="s">
        <v>1549</v>
      </c>
      <c r="B24" t="s">
        <v>567</v>
      </c>
      <c r="C24" t="b">
        <v>1</v>
      </c>
      <c r="D24" t="s">
        <v>568</v>
      </c>
      <c r="F24" s="125">
        <v>1998</v>
      </c>
      <c r="G24" t="s">
        <v>13</v>
      </c>
      <c r="H24" t="s">
        <v>2045</v>
      </c>
    </row>
    <row r="25" spans="1:8" x14ac:dyDescent="0.3">
      <c r="A25" t="s">
        <v>2051</v>
      </c>
      <c r="B25" t="s">
        <v>607</v>
      </c>
      <c r="C25" t="b">
        <v>0</v>
      </c>
      <c r="D25" t="s">
        <v>608</v>
      </c>
      <c r="F25" s="125" t="s">
        <v>2052</v>
      </c>
      <c r="G25" t="s">
        <v>9</v>
      </c>
    </row>
    <row r="26" spans="1:8" x14ac:dyDescent="0.3">
      <c r="A26" t="s">
        <v>1472</v>
      </c>
      <c r="B26" t="s">
        <v>607</v>
      </c>
      <c r="C26" t="b">
        <v>1</v>
      </c>
      <c r="D26" t="s">
        <v>1337</v>
      </c>
      <c r="F26" s="125">
        <v>1988</v>
      </c>
      <c r="G26" t="s">
        <v>9</v>
      </c>
    </row>
    <row r="27" spans="1:8" x14ac:dyDescent="0.3">
      <c r="A27" t="s">
        <v>1571</v>
      </c>
      <c r="B27" t="s">
        <v>605</v>
      </c>
      <c r="C27" t="b">
        <v>1</v>
      </c>
      <c r="D27" t="s">
        <v>104</v>
      </c>
      <c r="F27" s="125"/>
      <c r="G27" t="s">
        <v>11</v>
      </c>
    </row>
    <row r="28" spans="1:8" x14ac:dyDescent="0.3">
      <c r="A28" t="s">
        <v>1628</v>
      </c>
      <c r="B28" t="s">
        <v>669</v>
      </c>
      <c r="C28" t="b">
        <v>1</v>
      </c>
      <c r="D28" t="s">
        <v>105</v>
      </c>
      <c r="F28" s="125"/>
      <c r="G28" t="s">
        <v>14</v>
      </c>
    </row>
    <row r="29" spans="1:8" x14ac:dyDescent="0.3">
      <c r="A29" t="s">
        <v>1645</v>
      </c>
      <c r="B29" t="s">
        <v>610</v>
      </c>
      <c r="C29" t="b">
        <v>1</v>
      </c>
      <c r="D29" t="s">
        <v>106</v>
      </c>
      <c r="F29" s="125"/>
      <c r="G29" t="s">
        <v>5</v>
      </c>
    </row>
    <row r="30" spans="1:8" x14ac:dyDescent="0.3">
      <c r="A30" t="s">
        <v>1658</v>
      </c>
      <c r="B30" t="s">
        <v>612</v>
      </c>
      <c r="C30" t="b">
        <v>1</v>
      </c>
      <c r="D30" t="s">
        <v>107</v>
      </c>
      <c r="F30" s="125"/>
      <c r="G30" t="s">
        <v>9</v>
      </c>
    </row>
    <row r="31" spans="1:8" x14ac:dyDescent="0.3">
      <c r="A31" t="s">
        <v>1686</v>
      </c>
      <c r="B31" t="s">
        <v>671</v>
      </c>
      <c r="C31" t="b">
        <v>1</v>
      </c>
      <c r="D31" t="s">
        <v>108</v>
      </c>
      <c r="F31" s="125"/>
      <c r="G31" t="s">
        <v>9</v>
      </c>
    </row>
    <row r="32" spans="1:8" x14ac:dyDescent="0.3">
      <c r="A32" t="s">
        <v>1693</v>
      </c>
      <c r="B32" t="s">
        <v>614</v>
      </c>
      <c r="C32" t="b">
        <v>1</v>
      </c>
      <c r="D32" t="s">
        <v>110</v>
      </c>
      <c r="F32" s="125"/>
      <c r="G32" t="s">
        <v>5</v>
      </c>
    </row>
    <row r="33" spans="1:8" x14ac:dyDescent="0.3">
      <c r="A33" t="s">
        <v>1840</v>
      </c>
      <c r="B33" t="s">
        <v>603</v>
      </c>
      <c r="C33" t="b">
        <v>0</v>
      </c>
      <c r="D33" t="s">
        <v>111</v>
      </c>
      <c r="E33" s="125" t="s">
        <v>472</v>
      </c>
      <c r="G33" t="s">
        <v>9</v>
      </c>
    </row>
    <row r="34" spans="1:8" x14ac:dyDescent="0.3">
      <c r="A34" t="s">
        <v>1544</v>
      </c>
      <c r="B34" t="s">
        <v>603</v>
      </c>
      <c r="C34" t="b">
        <v>1</v>
      </c>
      <c r="D34" t="s">
        <v>1329</v>
      </c>
      <c r="E34" s="125">
        <v>9</v>
      </c>
      <c r="F34" s="125">
        <v>2016</v>
      </c>
      <c r="G34" t="s">
        <v>9</v>
      </c>
    </row>
    <row r="35" spans="1:8" x14ac:dyDescent="0.3">
      <c r="A35" t="s">
        <v>1700</v>
      </c>
      <c r="B35" t="s">
        <v>617</v>
      </c>
      <c r="C35" t="b">
        <v>1</v>
      </c>
      <c r="D35" t="s">
        <v>112</v>
      </c>
      <c r="F35" s="125"/>
      <c r="G35" t="s">
        <v>5</v>
      </c>
    </row>
    <row r="36" spans="1:8" x14ac:dyDescent="0.3">
      <c r="A36" t="s">
        <v>1703</v>
      </c>
      <c r="B36" t="s">
        <v>673</v>
      </c>
      <c r="C36" t="b">
        <v>1</v>
      </c>
      <c r="D36" t="s">
        <v>113</v>
      </c>
      <c r="F36" s="125"/>
      <c r="G36" t="s">
        <v>9</v>
      </c>
    </row>
    <row r="37" spans="1:8" x14ac:dyDescent="0.3">
      <c r="A37" t="s">
        <v>1704</v>
      </c>
      <c r="B37" t="s">
        <v>675</v>
      </c>
      <c r="C37" t="b">
        <v>1</v>
      </c>
      <c r="D37" t="s">
        <v>114</v>
      </c>
      <c r="F37" s="125"/>
      <c r="G37" t="s">
        <v>14</v>
      </c>
    </row>
    <row r="38" spans="1:8" x14ac:dyDescent="0.3">
      <c r="A38" t="s">
        <v>1710</v>
      </c>
      <c r="B38" t="s">
        <v>677</v>
      </c>
      <c r="C38" t="b">
        <v>1</v>
      </c>
      <c r="D38" t="s">
        <v>115</v>
      </c>
      <c r="F38" s="125"/>
      <c r="G38" t="s">
        <v>14</v>
      </c>
    </row>
    <row r="39" spans="1:8" x14ac:dyDescent="0.3">
      <c r="A39" t="s">
        <v>1712</v>
      </c>
      <c r="B39" t="s">
        <v>619</v>
      </c>
      <c r="C39" t="b">
        <v>1</v>
      </c>
      <c r="D39" t="s">
        <v>116</v>
      </c>
      <c r="F39" s="125"/>
      <c r="G39" t="s">
        <v>9</v>
      </c>
    </row>
    <row r="40" spans="1:8" x14ac:dyDescent="0.3">
      <c r="A40" t="s">
        <v>1715</v>
      </c>
      <c r="B40" t="s">
        <v>679</v>
      </c>
      <c r="C40" t="b">
        <v>1</v>
      </c>
      <c r="D40" t="s">
        <v>117</v>
      </c>
      <c r="F40" s="125"/>
      <c r="G40" t="s">
        <v>14</v>
      </c>
    </row>
    <row r="41" spans="1:8" x14ac:dyDescent="0.3">
      <c r="A41" t="s">
        <v>2053</v>
      </c>
      <c r="B41" t="s">
        <v>665</v>
      </c>
      <c r="C41" t="b">
        <v>0</v>
      </c>
      <c r="D41" t="s">
        <v>394</v>
      </c>
      <c r="E41" s="125" t="s">
        <v>472</v>
      </c>
      <c r="G41" t="s">
        <v>9</v>
      </c>
    </row>
    <row r="42" spans="1:8" x14ac:dyDescent="0.3">
      <c r="A42" t="s">
        <v>1454</v>
      </c>
      <c r="B42" t="s">
        <v>665</v>
      </c>
      <c r="C42" t="b">
        <v>1</v>
      </c>
      <c r="D42" t="s">
        <v>2054</v>
      </c>
      <c r="E42" s="125">
        <v>1</v>
      </c>
      <c r="F42" s="125">
        <v>2005</v>
      </c>
      <c r="G42" t="s">
        <v>9</v>
      </c>
      <c r="H42" t="s">
        <v>2034</v>
      </c>
    </row>
    <row r="43" spans="1:8" x14ac:dyDescent="0.3">
      <c r="A43" t="s">
        <v>1723</v>
      </c>
      <c r="B43" t="s">
        <v>681</v>
      </c>
      <c r="C43" t="b">
        <v>1</v>
      </c>
      <c r="D43" t="s">
        <v>118</v>
      </c>
      <c r="F43" s="125"/>
      <c r="G43" t="s">
        <v>14</v>
      </c>
    </row>
    <row r="44" spans="1:8" x14ac:dyDescent="0.3">
      <c r="A44" t="s">
        <v>1841</v>
      </c>
      <c r="B44" t="s">
        <v>621</v>
      </c>
      <c r="C44" t="b">
        <v>0</v>
      </c>
      <c r="D44" t="s">
        <v>119</v>
      </c>
      <c r="F44" s="125"/>
      <c r="G44" t="s">
        <v>9</v>
      </c>
    </row>
    <row r="45" spans="1:8" x14ac:dyDescent="0.3">
      <c r="A45" t="s">
        <v>1500</v>
      </c>
      <c r="B45" t="s">
        <v>621</v>
      </c>
      <c r="C45" t="b">
        <v>1</v>
      </c>
      <c r="D45" t="s">
        <v>1330</v>
      </c>
      <c r="E45" s="125">
        <v>10</v>
      </c>
      <c r="F45" s="125">
        <v>2006</v>
      </c>
      <c r="G45" t="s">
        <v>9</v>
      </c>
    </row>
    <row r="46" spans="1:8" x14ac:dyDescent="0.3">
      <c r="A46" t="s">
        <v>1726</v>
      </c>
      <c r="B46" t="s">
        <v>623</v>
      </c>
      <c r="C46" t="b">
        <v>1</v>
      </c>
      <c r="D46" t="s">
        <v>120</v>
      </c>
      <c r="F46" s="125"/>
      <c r="G46" t="s">
        <v>11</v>
      </c>
    </row>
    <row r="47" spans="1:8" x14ac:dyDescent="0.3">
      <c r="A47" t="s">
        <v>1735</v>
      </c>
      <c r="B47" t="s">
        <v>625</v>
      </c>
      <c r="C47" t="b">
        <v>1</v>
      </c>
      <c r="D47" t="s">
        <v>121</v>
      </c>
      <c r="F47" s="125"/>
      <c r="G47" t="s">
        <v>11</v>
      </c>
    </row>
    <row r="48" spans="1:8" x14ac:dyDescent="0.3">
      <c r="A48" t="s">
        <v>1744</v>
      </c>
      <c r="B48" t="s">
        <v>627</v>
      </c>
      <c r="C48" t="b">
        <v>1</v>
      </c>
      <c r="D48" t="s">
        <v>122</v>
      </c>
      <c r="F48" s="125"/>
      <c r="G48" t="s">
        <v>9</v>
      </c>
    </row>
    <row r="49" spans="1:7" x14ac:dyDescent="0.3">
      <c r="A49" t="s">
        <v>1440</v>
      </c>
      <c r="B49" t="s">
        <v>629</v>
      </c>
      <c r="C49" t="b">
        <v>1</v>
      </c>
      <c r="D49" t="s">
        <v>123</v>
      </c>
      <c r="F49" s="125"/>
      <c r="G49" t="s">
        <v>5</v>
      </c>
    </row>
    <row r="50" spans="1:7" x14ac:dyDescent="0.3">
      <c r="A50" t="s">
        <v>1461</v>
      </c>
      <c r="B50" t="s">
        <v>631</v>
      </c>
      <c r="C50" t="b">
        <v>1</v>
      </c>
      <c r="D50" t="s">
        <v>124</v>
      </c>
      <c r="F50" s="125"/>
      <c r="G50" t="s">
        <v>9</v>
      </c>
    </row>
    <row r="51" spans="1:7" x14ac:dyDescent="0.3">
      <c r="A51" t="s">
        <v>1464</v>
      </c>
      <c r="B51" t="s">
        <v>683</v>
      </c>
      <c r="C51" t="b">
        <v>1</v>
      </c>
      <c r="D51" t="s">
        <v>125</v>
      </c>
      <c r="F51" s="125"/>
      <c r="G51" t="s">
        <v>9</v>
      </c>
    </row>
    <row r="52" spans="1:7" x14ac:dyDescent="0.3">
      <c r="A52" t="s">
        <v>1467</v>
      </c>
      <c r="B52" t="s">
        <v>685</v>
      </c>
      <c r="C52" t="b">
        <v>1</v>
      </c>
      <c r="D52" t="s">
        <v>126</v>
      </c>
      <c r="F52" s="125"/>
      <c r="G52" t="s">
        <v>14</v>
      </c>
    </row>
    <row r="53" spans="1:7" x14ac:dyDescent="0.3">
      <c r="A53" t="s">
        <v>1843</v>
      </c>
      <c r="B53" t="s">
        <v>635</v>
      </c>
      <c r="C53" t="b">
        <v>0</v>
      </c>
      <c r="D53" t="s">
        <v>128</v>
      </c>
      <c r="E53" s="125" t="s">
        <v>472</v>
      </c>
      <c r="G53" t="s">
        <v>6</v>
      </c>
    </row>
    <row r="54" spans="1:7" x14ac:dyDescent="0.3">
      <c r="A54" t="s">
        <v>1480</v>
      </c>
      <c r="B54" t="s">
        <v>1077</v>
      </c>
      <c r="C54" t="b">
        <v>1</v>
      </c>
      <c r="D54" t="s">
        <v>1385</v>
      </c>
      <c r="F54" s="125">
        <v>2016</v>
      </c>
      <c r="G54" t="s">
        <v>6</v>
      </c>
    </row>
    <row r="55" spans="1:7" x14ac:dyDescent="0.3">
      <c r="A55" t="s">
        <v>1488</v>
      </c>
      <c r="B55" t="s">
        <v>637</v>
      </c>
      <c r="C55" t="b">
        <v>1</v>
      </c>
      <c r="D55" t="s">
        <v>130</v>
      </c>
      <c r="F55" s="125"/>
      <c r="G55" t="s">
        <v>11</v>
      </c>
    </row>
    <row r="56" spans="1:7" x14ac:dyDescent="0.3">
      <c r="A56" t="s">
        <v>1491</v>
      </c>
      <c r="B56" t="s">
        <v>639</v>
      </c>
      <c r="C56" t="b">
        <v>1</v>
      </c>
      <c r="D56" t="s">
        <v>131</v>
      </c>
      <c r="F56" s="125"/>
      <c r="G56" t="s">
        <v>11</v>
      </c>
    </row>
    <row r="57" spans="1:7" x14ac:dyDescent="0.3">
      <c r="A57" t="s">
        <v>1497</v>
      </c>
      <c r="B57" t="s">
        <v>687</v>
      </c>
      <c r="C57" t="b">
        <v>1</v>
      </c>
      <c r="D57" t="s">
        <v>132</v>
      </c>
      <c r="F57" s="125"/>
      <c r="G57" t="s">
        <v>14</v>
      </c>
    </row>
    <row r="58" spans="1:7" x14ac:dyDescent="0.3">
      <c r="A58" t="s">
        <v>1501</v>
      </c>
      <c r="B58" t="s">
        <v>689</v>
      </c>
      <c r="C58" t="b">
        <v>1</v>
      </c>
      <c r="D58" t="s">
        <v>134</v>
      </c>
      <c r="F58" s="125"/>
      <c r="G58" t="s">
        <v>8</v>
      </c>
    </row>
    <row r="59" spans="1:7" x14ac:dyDescent="0.3">
      <c r="A59" t="s">
        <v>1514</v>
      </c>
      <c r="B59" t="s">
        <v>641</v>
      </c>
      <c r="C59" t="b">
        <v>1</v>
      </c>
      <c r="D59" t="s">
        <v>135</v>
      </c>
      <c r="F59" s="125"/>
      <c r="G59" t="s">
        <v>9</v>
      </c>
    </row>
    <row r="60" spans="1:7" x14ac:dyDescent="0.3">
      <c r="A60" t="s">
        <v>1524</v>
      </c>
      <c r="B60" t="s">
        <v>643</v>
      </c>
      <c r="C60" t="b">
        <v>1</v>
      </c>
      <c r="D60" t="s">
        <v>136</v>
      </c>
      <c r="F60" s="125"/>
      <c r="G60" t="s">
        <v>9</v>
      </c>
    </row>
    <row r="61" spans="1:7" x14ac:dyDescent="0.3">
      <c r="A61" t="s">
        <v>1533</v>
      </c>
      <c r="B61" t="s">
        <v>691</v>
      </c>
      <c r="C61" t="b">
        <v>1</v>
      </c>
      <c r="D61" t="s">
        <v>137</v>
      </c>
      <c r="F61" s="125"/>
      <c r="G61" t="s">
        <v>9</v>
      </c>
    </row>
    <row r="62" spans="1:7" x14ac:dyDescent="0.3">
      <c r="A62" t="s">
        <v>1515</v>
      </c>
      <c r="B62" t="s">
        <v>645</v>
      </c>
      <c r="C62" t="b">
        <v>0</v>
      </c>
      <c r="D62" t="s">
        <v>646</v>
      </c>
      <c r="F62" s="125" t="s">
        <v>2055</v>
      </c>
      <c r="G62" t="s">
        <v>9</v>
      </c>
    </row>
    <row r="63" spans="1:7" s="114" customFormat="1" ht="13.5" customHeight="1" x14ac:dyDescent="0.3">
      <c r="A63" s="114" t="s">
        <v>1468</v>
      </c>
      <c r="B63" s="114" t="s">
        <v>645</v>
      </c>
      <c r="C63" s="114" t="b">
        <v>1</v>
      </c>
      <c r="D63" s="114" t="s">
        <v>1331</v>
      </c>
      <c r="E63" s="146"/>
      <c r="F63" s="146">
        <v>2020</v>
      </c>
      <c r="G63" t="s">
        <v>9</v>
      </c>
    </row>
    <row r="64" spans="1:7" s="114" customFormat="1" x14ac:dyDescent="0.3">
      <c r="A64" s="114" t="s">
        <v>2056</v>
      </c>
      <c r="B64" s="114" t="s">
        <v>633</v>
      </c>
      <c r="C64" s="114" t="b">
        <v>0</v>
      </c>
      <c r="D64" s="114" t="s">
        <v>127</v>
      </c>
      <c r="E64" s="146" t="s">
        <v>472</v>
      </c>
      <c r="G64" s="114" t="s">
        <v>9</v>
      </c>
    </row>
    <row r="65" spans="1:8" x14ac:dyDescent="0.3">
      <c r="A65" t="s">
        <v>1541</v>
      </c>
      <c r="B65" t="s">
        <v>648</v>
      </c>
      <c r="C65" t="b">
        <v>1</v>
      </c>
      <c r="D65" t="s">
        <v>140</v>
      </c>
      <c r="F65" s="125"/>
      <c r="G65" t="s">
        <v>5</v>
      </c>
    </row>
    <row r="66" spans="1:8" x14ac:dyDescent="0.3">
      <c r="A66" t="s">
        <v>1542</v>
      </c>
      <c r="B66" t="s">
        <v>650</v>
      </c>
      <c r="C66" t="b">
        <v>1</v>
      </c>
      <c r="D66" t="s">
        <v>141</v>
      </c>
      <c r="F66" s="125"/>
      <c r="G66" t="s">
        <v>9</v>
      </c>
    </row>
    <row r="67" spans="1:8" x14ac:dyDescent="0.3">
      <c r="A67" t="s">
        <v>1543</v>
      </c>
      <c r="B67" t="s">
        <v>652</v>
      </c>
      <c r="C67" t="b">
        <v>1</v>
      </c>
      <c r="D67" t="s">
        <v>142</v>
      </c>
      <c r="F67" s="125"/>
      <c r="G67" t="s">
        <v>11</v>
      </c>
    </row>
    <row r="68" spans="1:8" x14ac:dyDescent="0.3">
      <c r="A68" t="s">
        <v>1545</v>
      </c>
      <c r="B68" t="s">
        <v>693</v>
      </c>
      <c r="C68" t="b">
        <v>1</v>
      </c>
      <c r="D68" t="s">
        <v>143</v>
      </c>
      <c r="F68" s="125"/>
      <c r="G68" t="s">
        <v>14</v>
      </c>
    </row>
    <row r="69" spans="1:8" x14ac:dyDescent="0.3">
      <c r="A69" t="s">
        <v>1546</v>
      </c>
      <c r="B69" t="s">
        <v>695</v>
      </c>
      <c r="C69" t="b">
        <v>1</v>
      </c>
      <c r="D69" t="s">
        <v>144</v>
      </c>
      <c r="F69" s="125"/>
      <c r="G69" t="s">
        <v>5</v>
      </c>
    </row>
    <row r="70" spans="1:8" x14ac:dyDescent="0.3">
      <c r="A70" t="s">
        <v>1547</v>
      </c>
      <c r="B70" t="s">
        <v>654</v>
      </c>
      <c r="C70" t="b">
        <v>1</v>
      </c>
      <c r="D70" t="s">
        <v>145</v>
      </c>
      <c r="F70" s="125"/>
      <c r="G70" t="s">
        <v>5</v>
      </c>
    </row>
    <row r="71" spans="1:8" x14ac:dyDescent="0.3">
      <c r="A71" t="s">
        <v>1845</v>
      </c>
      <c r="B71" t="s">
        <v>659</v>
      </c>
      <c r="C71" t="b">
        <v>0</v>
      </c>
      <c r="D71" t="s">
        <v>147</v>
      </c>
      <c r="E71" s="125" t="s">
        <v>472</v>
      </c>
      <c r="G71" t="s">
        <v>5</v>
      </c>
    </row>
    <row r="72" spans="1:8" x14ac:dyDescent="0.3">
      <c r="A72" t="s">
        <v>1536</v>
      </c>
      <c r="B72" t="s">
        <v>659</v>
      </c>
      <c r="C72" t="b">
        <v>1</v>
      </c>
      <c r="D72" t="s">
        <v>1334</v>
      </c>
      <c r="E72" s="125">
        <v>9</v>
      </c>
      <c r="F72" s="125">
        <v>2015</v>
      </c>
      <c r="G72" t="s">
        <v>5</v>
      </c>
      <c r="H72" t="s">
        <v>2028</v>
      </c>
    </row>
    <row r="73" spans="1:8" x14ac:dyDescent="0.3">
      <c r="A73" t="s">
        <v>1563</v>
      </c>
      <c r="B73" t="s">
        <v>697</v>
      </c>
      <c r="C73" t="b">
        <v>1</v>
      </c>
      <c r="D73" t="s">
        <v>148</v>
      </c>
      <c r="F73" s="125"/>
      <c r="G73" t="s">
        <v>5</v>
      </c>
    </row>
    <row r="74" spans="1:8" x14ac:dyDescent="0.3">
      <c r="A74" t="s">
        <v>1570</v>
      </c>
      <c r="B74" t="s">
        <v>661</v>
      </c>
      <c r="C74" t="b">
        <v>0</v>
      </c>
      <c r="D74" t="s">
        <v>149</v>
      </c>
      <c r="E74" s="125" t="s">
        <v>472</v>
      </c>
      <c r="G74" t="s">
        <v>6</v>
      </c>
    </row>
    <row r="75" spans="1:8" s="114" customFormat="1" x14ac:dyDescent="0.3">
      <c r="A75" s="114" t="s">
        <v>2057</v>
      </c>
      <c r="B75" s="114" t="s">
        <v>661</v>
      </c>
      <c r="C75" s="114" t="b">
        <v>1</v>
      </c>
      <c r="D75" s="114" t="s">
        <v>1335</v>
      </c>
      <c r="E75" s="146"/>
      <c r="F75" s="146" t="s">
        <v>2058</v>
      </c>
      <c r="G75" t="s">
        <v>6</v>
      </c>
    </row>
    <row r="76" spans="1:8" s="114" customFormat="1" x14ac:dyDescent="0.3">
      <c r="A76" s="114" t="s">
        <v>1577</v>
      </c>
      <c r="B76" s="114" t="s">
        <v>986</v>
      </c>
      <c r="C76" s="114" t="b">
        <v>0</v>
      </c>
      <c r="D76" s="114" t="s">
        <v>369</v>
      </c>
      <c r="E76" s="146"/>
      <c r="F76" s="146"/>
      <c r="G76" t="s">
        <v>6</v>
      </c>
    </row>
    <row r="77" spans="1:8" x14ac:dyDescent="0.3">
      <c r="A77" t="s">
        <v>2059</v>
      </c>
      <c r="B77" t="s">
        <v>663</v>
      </c>
      <c r="C77" t="b">
        <v>0</v>
      </c>
      <c r="D77" t="s">
        <v>150</v>
      </c>
      <c r="E77" s="125" t="s">
        <v>472</v>
      </c>
      <c r="G77" t="s">
        <v>9</v>
      </c>
    </row>
    <row r="78" spans="1:8" x14ac:dyDescent="0.3">
      <c r="A78" t="s">
        <v>2060</v>
      </c>
      <c r="B78" t="s">
        <v>663</v>
      </c>
      <c r="C78" t="b">
        <v>0</v>
      </c>
      <c r="D78" t="s">
        <v>2061</v>
      </c>
      <c r="E78" s="125">
        <v>4</v>
      </c>
      <c r="F78" s="125" t="s">
        <v>2040</v>
      </c>
      <c r="G78" t="s">
        <v>9</v>
      </c>
      <c r="H78" t="s">
        <v>2028</v>
      </c>
    </row>
    <row r="79" spans="1:8" x14ac:dyDescent="0.3">
      <c r="A79" t="s">
        <v>1483</v>
      </c>
      <c r="B79" t="s">
        <v>663</v>
      </c>
      <c r="C79" t="b">
        <v>1</v>
      </c>
      <c r="D79" t="s">
        <v>1332</v>
      </c>
      <c r="E79" s="125">
        <v>5</v>
      </c>
      <c r="F79" s="125">
        <v>2008</v>
      </c>
      <c r="G79" t="s">
        <v>9</v>
      </c>
      <c r="H79" t="s">
        <v>2034</v>
      </c>
    </row>
    <row r="80" spans="1:8" x14ac:dyDescent="0.3">
      <c r="A80" t="s">
        <v>1585</v>
      </c>
      <c r="B80" t="s">
        <v>699</v>
      </c>
      <c r="C80" t="b">
        <v>1</v>
      </c>
      <c r="D80" t="s">
        <v>152</v>
      </c>
      <c r="F80" s="125"/>
      <c r="G80" t="s">
        <v>5</v>
      </c>
    </row>
    <row r="81" spans="1:7" x14ac:dyDescent="0.3">
      <c r="A81" t="s">
        <v>1591</v>
      </c>
      <c r="B81" t="s">
        <v>667</v>
      </c>
      <c r="C81" t="b">
        <v>1</v>
      </c>
      <c r="D81" t="s">
        <v>383</v>
      </c>
      <c r="F81" s="125"/>
      <c r="G81" t="s">
        <v>13</v>
      </c>
    </row>
    <row r="82" spans="1:7" x14ac:dyDescent="0.3">
      <c r="A82" t="s">
        <v>1725</v>
      </c>
      <c r="B82" t="s">
        <v>701</v>
      </c>
      <c r="C82" t="b">
        <v>1</v>
      </c>
      <c r="D82" t="s">
        <v>154</v>
      </c>
      <c r="F82" s="125"/>
      <c r="G82" t="s">
        <v>8</v>
      </c>
    </row>
    <row r="83" spans="1:7" x14ac:dyDescent="0.3">
      <c r="A83" t="s">
        <v>1624</v>
      </c>
      <c r="B83" t="s">
        <v>707</v>
      </c>
      <c r="C83" t="b">
        <v>1</v>
      </c>
      <c r="D83" t="s">
        <v>159</v>
      </c>
      <c r="F83" s="125"/>
      <c r="G83" t="s">
        <v>9</v>
      </c>
    </row>
    <row r="84" spans="1:7" x14ac:dyDescent="0.3">
      <c r="A84" t="s">
        <v>1630</v>
      </c>
      <c r="B84" t="s">
        <v>709</v>
      </c>
      <c r="C84" t="b">
        <v>1</v>
      </c>
      <c r="D84" t="s">
        <v>161</v>
      </c>
      <c r="F84" s="125"/>
      <c r="G84" t="s">
        <v>14</v>
      </c>
    </row>
    <row r="85" spans="1:7" x14ac:dyDescent="0.3">
      <c r="A85" t="s">
        <v>1632</v>
      </c>
      <c r="B85" t="s">
        <v>711</v>
      </c>
      <c r="C85" t="b">
        <v>1</v>
      </c>
      <c r="D85" t="s">
        <v>163</v>
      </c>
      <c r="F85" s="125"/>
      <c r="G85" t="s">
        <v>4</v>
      </c>
    </row>
    <row r="86" spans="1:7" x14ac:dyDescent="0.3">
      <c r="A86" t="s">
        <v>1636</v>
      </c>
      <c r="B86" t="s">
        <v>713</v>
      </c>
      <c r="C86" t="b">
        <v>1</v>
      </c>
      <c r="D86" t="s">
        <v>165</v>
      </c>
      <c r="F86" s="125"/>
      <c r="G86" t="s">
        <v>9</v>
      </c>
    </row>
    <row r="87" spans="1:7" x14ac:dyDescent="0.3">
      <c r="A87" t="s">
        <v>1639</v>
      </c>
      <c r="B87" t="s">
        <v>720</v>
      </c>
      <c r="C87" t="b">
        <v>1</v>
      </c>
      <c r="D87" t="s">
        <v>171</v>
      </c>
      <c r="F87" s="125"/>
      <c r="G87" t="s">
        <v>14</v>
      </c>
    </row>
    <row r="88" spans="1:7" x14ac:dyDescent="0.3">
      <c r="A88" t="s">
        <v>1644</v>
      </c>
      <c r="B88" t="s">
        <v>723</v>
      </c>
      <c r="C88" t="b">
        <v>1</v>
      </c>
      <c r="D88" t="s">
        <v>173</v>
      </c>
      <c r="F88" s="125"/>
      <c r="G88" t="s">
        <v>14</v>
      </c>
    </row>
    <row r="89" spans="1:7" x14ac:dyDescent="0.3">
      <c r="A89" t="s">
        <v>1647</v>
      </c>
      <c r="B89" t="s">
        <v>725</v>
      </c>
      <c r="C89" t="b">
        <v>1</v>
      </c>
      <c r="D89" t="s">
        <v>175</v>
      </c>
      <c r="F89" s="125"/>
      <c r="G89" t="s">
        <v>11</v>
      </c>
    </row>
    <row r="90" spans="1:7" x14ac:dyDescent="0.3">
      <c r="A90" t="s">
        <v>1653</v>
      </c>
      <c r="B90" t="s">
        <v>727</v>
      </c>
      <c r="C90" t="b">
        <v>1</v>
      </c>
      <c r="D90" t="s">
        <v>177</v>
      </c>
      <c r="F90" s="125"/>
      <c r="G90" t="s">
        <v>14</v>
      </c>
    </row>
    <row r="91" spans="1:7" x14ac:dyDescent="0.3">
      <c r="A91" t="s">
        <v>1657</v>
      </c>
      <c r="B91" t="s">
        <v>729</v>
      </c>
      <c r="C91" t="b">
        <v>1</v>
      </c>
      <c r="D91" t="s">
        <v>179</v>
      </c>
      <c r="F91" s="125"/>
      <c r="G91" t="s">
        <v>7</v>
      </c>
    </row>
    <row r="92" spans="1:7" x14ac:dyDescent="0.3">
      <c r="A92" t="s">
        <v>1662</v>
      </c>
      <c r="B92" t="s">
        <v>731</v>
      </c>
      <c r="C92" t="b">
        <v>1</v>
      </c>
      <c r="D92" t="s">
        <v>183</v>
      </c>
      <c r="F92" s="125"/>
      <c r="G92" t="s">
        <v>6</v>
      </c>
    </row>
    <row r="93" spans="1:7" x14ac:dyDescent="0.3">
      <c r="A93" t="s">
        <v>1665</v>
      </c>
      <c r="B93" t="s">
        <v>733</v>
      </c>
      <c r="C93" t="b">
        <v>1</v>
      </c>
      <c r="D93" t="s">
        <v>185</v>
      </c>
      <c r="F93" s="125"/>
      <c r="G93" t="s">
        <v>6</v>
      </c>
    </row>
    <row r="94" spans="1:7" x14ac:dyDescent="0.3">
      <c r="A94" t="s">
        <v>1660</v>
      </c>
      <c r="B94" t="s">
        <v>735</v>
      </c>
      <c r="C94" t="b">
        <v>1</v>
      </c>
      <c r="D94" t="s">
        <v>181</v>
      </c>
      <c r="F94" s="125"/>
      <c r="G94" t="s">
        <v>6</v>
      </c>
    </row>
    <row r="95" spans="1:7" x14ac:dyDescent="0.3">
      <c r="A95" t="s">
        <v>1667</v>
      </c>
      <c r="B95" t="s">
        <v>737</v>
      </c>
      <c r="C95" t="b">
        <v>1</v>
      </c>
      <c r="D95" t="s">
        <v>187</v>
      </c>
      <c r="F95" s="125"/>
      <c r="G95" t="s">
        <v>7</v>
      </c>
    </row>
    <row r="96" spans="1:7" x14ac:dyDescent="0.3">
      <c r="A96" t="s">
        <v>1670</v>
      </c>
      <c r="B96" t="s">
        <v>743</v>
      </c>
      <c r="C96" t="b">
        <v>1</v>
      </c>
      <c r="D96" t="s">
        <v>193</v>
      </c>
      <c r="F96" s="125"/>
      <c r="G96" t="s">
        <v>14</v>
      </c>
    </row>
    <row r="97" spans="1:8" x14ac:dyDescent="0.3">
      <c r="A97" t="s">
        <v>1672</v>
      </c>
      <c r="B97" t="s">
        <v>747</v>
      </c>
      <c r="C97" t="b">
        <v>1</v>
      </c>
      <c r="D97" t="s">
        <v>195</v>
      </c>
      <c r="F97" s="125"/>
      <c r="G97" t="s">
        <v>6</v>
      </c>
    </row>
    <row r="98" spans="1:8" x14ac:dyDescent="0.3">
      <c r="A98" t="s">
        <v>1684</v>
      </c>
      <c r="B98" t="s">
        <v>762</v>
      </c>
      <c r="C98" t="b">
        <v>1</v>
      </c>
      <c r="D98" t="s">
        <v>398</v>
      </c>
      <c r="F98" s="125"/>
      <c r="G98" t="s">
        <v>5</v>
      </c>
    </row>
    <row r="99" spans="1:8" x14ac:dyDescent="0.3">
      <c r="A99" t="s">
        <v>1688</v>
      </c>
      <c r="B99" t="s">
        <v>773</v>
      </c>
      <c r="C99" t="b">
        <v>1</v>
      </c>
      <c r="D99" t="s">
        <v>206</v>
      </c>
      <c r="F99" s="125"/>
      <c r="G99" t="s">
        <v>6</v>
      </c>
    </row>
    <row r="100" spans="1:8" x14ac:dyDescent="0.3">
      <c r="A100" t="s">
        <v>1692</v>
      </c>
      <c r="B100" t="s">
        <v>775</v>
      </c>
      <c r="C100" t="b">
        <v>1</v>
      </c>
      <c r="D100" t="s">
        <v>208</v>
      </c>
      <c r="F100" s="125"/>
      <c r="G100" t="s">
        <v>13</v>
      </c>
    </row>
    <row r="101" spans="1:8" x14ac:dyDescent="0.3">
      <c r="A101" t="s">
        <v>1695</v>
      </c>
      <c r="B101" t="s">
        <v>777</v>
      </c>
      <c r="C101" t="b">
        <v>1</v>
      </c>
      <c r="D101" t="s">
        <v>211</v>
      </c>
      <c r="F101" s="125"/>
      <c r="G101" t="s">
        <v>4</v>
      </c>
    </row>
    <row r="102" spans="1:8" x14ac:dyDescent="0.3">
      <c r="A102" t="s">
        <v>1674</v>
      </c>
      <c r="B102" t="s">
        <v>781</v>
      </c>
      <c r="C102" t="b">
        <v>1</v>
      </c>
      <c r="D102" t="s">
        <v>216</v>
      </c>
      <c r="F102" s="125"/>
      <c r="G102" t="s">
        <v>4</v>
      </c>
    </row>
    <row r="103" spans="1:8" x14ac:dyDescent="0.3">
      <c r="A103" t="s">
        <v>1699</v>
      </c>
      <c r="B103" t="s">
        <v>784</v>
      </c>
      <c r="C103" t="b">
        <v>1</v>
      </c>
      <c r="D103" t="s">
        <v>214</v>
      </c>
      <c r="F103" s="125"/>
      <c r="G103" t="s">
        <v>14</v>
      </c>
    </row>
    <row r="104" spans="1:8" x14ac:dyDescent="0.3">
      <c r="A104" t="s">
        <v>1649</v>
      </c>
      <c r="B104" t="s">
        <v>786</v>
      </c>
      <c r="C104" t="b">
        <v>1</v>
      </c>
      <c r="D104" t="s">
        <v>218</v>
      </c>
      <c r="F104" s="125"/>
      <c r="G104" t="s">
        <v>14</v>
      </c>
    </row>
    <row r="105" spans="1:8" x14ac:dyDescent="0.3">
      <c r="A105" t="s">
        <v>1702</v>
      </c>
      <c r="B105" t="s">
        <v>795</v>
      </c>
      <c r="C105" t="b">
        <v>1</v>
      </c>
      <c r="D105" t="s">
        <v>224</v>
      </c>
      <c r="F105" s="125"/>
      <c r="G105" t="s">
        <v>5</v>
      </c>
    </row>
    <row r="106" spans="1:8" x14ac:dyDescent="0.3">
      <c r="A106" t="s">
        <v>1708</v>
      </c>
      <c r="B106" t="s">
        <v>797</v>
      </c>
      <c r="C106" t="b">
        <v>1</v>
      </c>
      <c r="D106" t="s">
        <v>225</v>
      </c>
      <c r="F106" s="125"/>
      <c r="G106" t="s">
        <v>13</v>
      </c>
    </row>
    <row r="107" spans="1:8" x14ac:dyDescent="0.3">
      <c r="A107" t="s">
        <v>1697</v>
      </c>
      <c r="B107" t="s">
        <v>800</v>
      </c>
      <c r="C107" t="b">
        <v>1</v>
      </c>
      <c r="D107" t="s">
        <v>227</v>
      </c>
      <c r="F107" s="125"/>
      <c r="G107" t="s">
        <v>14</v>
      </c>
    </row>
    <row r="108" spans="1:8" x14ac:dyDescent="0.3">
      <c r="A108" t="s">
        <v>1714</v>
      </c>
      <c r="B108" t="s">
        <v>809</v>
      </c>
      <c r="C108" t="b">
        <v>1</v>
      </c>
      <c r="D108" t="s">
        <v>234</v>
      </c>
      <c r="F108" s="125"/>
      <c r="G108" t="s">
        <v>14</v>
      </c>
    </row>
    <row r="109" spans="1:8" x14ac:dyDescent="0.3">
      <c r="A109" t="s">
        <v>1718</v>
      </c>
      <c r="B109" t="s">
        <v>811</v>
      </c>
      <c r="C109" t="b">
        <v>1</v>
      </c>
      <c r="D109" t="s">
        <v>236</v>
      </c>
      <c r="F109" s="125"/>
      <c r="G109" t="s">
        <v>6</v>
      </c>
    </row>
    <row r="110" spans="1:8" x14ac:dyDescent="0.3">
      <c r="A110" t="s">
        <v>1720</v>
      </c>
      <c r="B110" t="s">
        <v>813</v>
      </c>
      <c r="C110" t="b">
        <v>1</v>
      </c>
      <c r="D110" t="s">
        <v>814</v>
      </c>
      <c r="F110" s="125">
        <v>1983</v>
      </c>
      <c r="G110" t="s">
        <v>6</v>
      </c>
      <c r="H110" t="s">
        <v>2062</v>
      </c>
    </row>
    <row r="111" spans="1:8" x14ac:dyDescent="0.3">
      <c r="A111" t="s">
        <v>1610</v>
      </c>
      <c r="B111" t="s">
        <v>816</v>
      </c>
      <c r="C111" t="b">
        <v>1</v>
      </c>
      <c r="D111" t="s">
        <v>240</v>
      </c>
      <c r="F111" s="125"/>
      <c r="G111" t="s">
        <v>13</v>
      </c>
    </row>
    <row r="112" spans="1:8" x14ac:dyDescent="0.3">
      <c r="A112" t="s">
        <v>1711</v>
      </c>
      <c r="B112" t="s">
        <v>818</v>
      </c>
      <c r="C112" t="b">
        <v>1</v>
      </c>
      <c r="D112" t="s">
        <v>242</v>
      </c>
      <c r="F112" s="125"/>
      <c r="G112" t="s">
        <v>13</v>
      </c>
    </row>
    <row r="113" spans="1:7" x14ac:dyDescent="0.3">
      <c r="A113" t="s">
        <v>1721</v>
      </c>
      <c r="B113" t="s">
        <v>820</v>
      </c>
      <c r="C113" t="b">
        <v>1</v>
      </c>
      <c r="D113" t="s">
        <v>243</v>
      </c>
      <c r="F113" s="125"/>
      <c r="G113" t="s">
        <v>13</v>
      </c>
    </row>
    <row r="114" spans="1:7" x14ac:dyDescent="0.3">
      <c r="A114" t="s">
        <v>1680</v>
      </c>
      <c r="B114" t="s">
        <v>823</v>
      </c>
      <c r="C114" t="b">
        <v>1</v>
      </c>
      <c r="D114" t="s">
        <v>245</v>
      </c>
      <c r="F114" s="125"/>
      <c r="G114" t="s">
        <v>11</v>
      </c>
    </row>
    <row r="115" spans="1:7" x14ac:dyDescent="0.3">
      <c r="A115" t="s">
        <v>1728</v>
      </c>
      <c r="B115" t="s">
        <v>832</v>
      </c>
      <c r="C115" t="b">
        <v>1</v>
      </c>
      <c r="D115" t="s">
        <v>253</v>
      </c>
      <c r="F115" s="125"/>
      <c r="G115" t="s">
        <v>4</v>
      </c>
    </row>
    <row r="116" spans="1:7" x14ac:dyDescent="0.3">
      <c r="A116" t="s">
        <v>1734</v>
      </c>
      <c r="B116" t="s">
        <v>834</v>
      </c>
      <c r="C116" t="b">
        <v>1</v>
      </c>
      <c r="D116" t="s">
        <v>401</v>
      </c>
      <c r="F116" s="125"/>
      <c r="G116" t="s">
        <v>9</v>
      </c>
    </row>
    <row r="117" spans="1:7" x14ac:dyDescent="0.3">
      <c r="A117" t="s">
        <v>1738</v>
      </c>
      <c r="B117" t="s">
        <v>852</v>
      </c>
      <c r="C117" t="b">
        <v>1</v>
      </c>
      <c r="D117" t="s">
        <v>258</v>
      </c>
      <c r="F117" s="125"/>
      <c r="G117" t="s">
        <v>6</v>
      </c>
    </row>
    <row r="118" spans="1:7" x14ac:dyDescent="0.3">
      <c r="A118" t="s">
        <v>1746</v>
      </c>
      <c r="B118" t="s">
        <v>854</v>
      </c>
      <c r="C118" t="b">
        <v>1</v>
      </c>
      <c r="D118" t="s">
        <v>260</v>
      </c>
      <c r="F118" s="125"/>
      <c r="G118" t="s">
        <v>11</v>
      </c>
    </row>
    <row r="119" spans="1:7" x14ac:dyDescent="0.3">
      <c r="A119" t="s">
        <v>1443</v>
      </c>
      <c r="B119" t="s">
        <v>856</v>
      </c>
      <c r="C119" t="b">
        <v>1</v>
      </c>
      <c r="D119" t="s">
        <v>262</v>
      </c>
      <c r="F119" s="125"/>
      <c r="G119" t="s">
        <v>14</v>
      </c>
    </row>
    <row r="120" spans="1:7" x14ac:dyDescent="0.3">
      <c r="A120" t="s">
        <v>1445</v>
      </c>
      <c r="B120" t="s">
        <v>858</v>
      </c>
      <c r="C120" t="b">
        <v>1</v>
      </c>
      <c r="D120" t="s">
        <v>264</v>
      </c>
      <c r="F120" s="125"/>
      <c r="G120" t="s">
        <v>9</v>
      </c>
    </row>
    <row r="121" spans="1:7" x14ac:dyDescent="0.3">
      <c r="A121" t="s">
        <v>1447</v>
      </c>
      <c r="B121" t="s">
        <v>860</v>
      </c>
      <c r="C121" t="b">
        <v>1</v>
      </c>
      <c r="D121" t="s">
        <v>266</v>
      </c>
      <c r="F121" s="125"/>
      <c r="G121" t="s">
        <v>9</v>
      </c>
    </row>
    <row r="122" spans="1:7" x14ac:dyDescent="0.3">
      <c r="A122" t="s">
        <v>1449</v>
      </c>
      <c r="B122" t="s">
        <v>862</v>
      </c>
      <c r="C122" t="b">
        <v>1</v>
      </c>
      <c r="D122" t="s">
        <v>268</v>
      </c>
      <c r="F122" s="125"/>
      <c r="G122" t="s">
        <v>8</v>
      </c>
    </row>
    <row r="123" spans="1:7" x14ac:dyDescent="0.3">
      <c r="A123" t="s">
        <v>1451</v>
      </c>
      <c r="B123" t="s">
        <v>864</v>
      </c>
      <c r="C123" t="b">
        <v>1</v>
      </c>
      <c r="D123" t="s">
        <v>270</v>
      </c>
      <c r="F123" s="125"/>
      <c r="G123" t="s">
        <v>6</v>
      </c>
    </row>
    <row r="124" spans="1:7" x14ac:dyDescent="0.3">
      <c r="A124" t="s">
        <v>1453</v>
      </c>
      <c r="B124" t="s">
        <v>866</v>
      </c>
      <c r="C124" t="b">
        <v>1</v>
      </c>
      <c r="D124" t="s">
        <v>403</v>
      </c>
      <c r="F124" s="125"/>
      <c r="G124" t="s">
        <v>9</v>
      </c>
    </row>
    <row r="125" spans="1:7" x14ac:dyDescent="0.3">
      <c r="A125" t="s">
        <v>1458</v>
      </c>
      <c r="B125" t="s">
        <v>868</v>
      </c>
      <c r="C125" t="b">
        <v>1</v>
      </c>
      <c r="D125" t="s">
        <v>272</v>
      </c>
      <c r="F125" s="125"/>
      <c r="G125" t="s">
        <v>6</v>
      </c>
    </row>
    <row r="126" spans="1:7" x14ac:dyDescent="0.3">
      <c r="A126" t="s">
        <v>1463</v>
      </c>
      <c r="B126" t="s">
        <v>873</v>
      </c>
      <c r="C126" t="b">
        <v>1</v>
      </c>
      <c r="D126" t="s">
        <v>274</v>
      </c>
      <c r="F126" s="125"/>
      <c r="G126" t="s">
        <v>14</v>
      </c>
    </row>
    <row r="127" spans="1:7" x14ac:dyDescent="0.3">
      <c r="A127" t="s">
        <v>1668</v>
      </c>
      <c r="B127" t="s">
        <v>879</v>
      </c>
      <c r="C127" t="b">
        <v>1</v>
      </c>
      <c r="D127" t="s">
        <v>281</v>
      </c>
      <c r="F127" s="125"/>
      <c r="G127" t="s">
        <v>9</v>
      </c>
    </row>
    <row r="128" spans="1:7" x14ac:dyDescent="0.3">
      <c r="A128" t="s">
        <v>1678</v>
      </c>
      <c r="B128" t="s">
        <v>881</v>
      </c>
      <c r="C128" t="b">
        <v>1</v>
      </c>
      <c r="D128" t="s">
        <v>282</v>
      </c>
      <c r="F128" s="125"/>
      <c r="G128" t="s">
        <v>9</v>
      </c>
    </row>
    <row r="129" spans="1:7" x14ac:dyDescent="0.3">
      <c r="A129" t="s">
        <v>1528</v>
      </c>
      <c r="B129" t="s">
        <v>883</v>
      </c>
      <c r="C129" t="b">
        <v>1</v>
      </c>
      <c r="D129" t="s">
        <v>283</v>
      </c>
      <c r="F129" s="125"/>
      <c r="G129" t="s">
        <v>9</v>
      </c>
    </row>
    <row r="130" spans="1:7" x14ac:dyDescent="0.3">
      <c r="A130" t="s">
        <v>1551</v>
      </c>
      <c r="B130" t="s">
        <v>885</v>
      </c>
      <c r="C130" t="b">
        <v>1</v>
      </c>
      <c r="D130" t="s">
        <v>284</v>
      </c>
      <c r="F130" s="125"/>
      <c r="G130" t="s">
        <v>9</v>
      </c>
    </row>
    <row r="131" spans="1:7" x14ac:dyDescent="0.3">
      <c r="A131" t="s">
        <v>1554</v>
      </c>
      <c r="B131" t="s">
        <v>887</v>
      </c>
      <c r="C131" t="b">
        <v>1</v>
      </c>
      <c r="D131" t="s">
        <v>285</v>
      </c>
      <c r="F131" s="125"/>
      <c r="G131" t="s">
        <v>9</v>
      </c>
    </row>
    <row r="132" spans="1:7" x14ac:dyDescent="0.3">
      <c r="A132" t="s">
        <v>1548</v>
      </c>
      <c r="B132" t="s">
        <v>656</v>
      </c>
      <c r="C132" t="b">
        <v>1</v>
      </c>
      <c r="D132" t="s">
        <v>657</v>
      </c>
      <c r="F132" s="125">
        <v>1980</v>
      </c>
      <c r="G132" t="s">
        <v>11</v>
      </c>
    </row>
    <row r="133" spans="1:7" x14ac:dyDescent="0.3">
      <c r="A133" t="s">
        <v>1470</v>
      </c>
      <c r="B133" t="s">
        <v>889</v>
      </c>
      <c r="C133" t="b">
        <v>1</v>
      </c>
      <c r="D133" t="s">
        <v>890</v>
      </c>
      <c r="F133" s="125"/>
      <c r="G133" t="s">
        <v>6</v>
      </c>
    </row>
    <row r="134" spans="1:7" x14ac:dyDescent="0.3">
      <c r="A134" t="s">
        <v>1474</v>
      </c>
      <c r="B134" t="s">
        <v>892</v>
      </c>
      <c r="C134" t="b">
        <v>1</v>
      </c>
      <c r="D134" t="s">
        <v>406</v>
      </c>
      <c r="F134" s="125"/>
      <c r="G134" t="s">
        <v>9</v>
      </c>
    </row>
    <row r="135" spans="1:7" x14ac:dyDescent="0.3">
      <c r="A135" t="s">
        <v>1655</v>
      </c>
      <c r="B135" t="s">
        <v>894</v>
      </c>
      <c r="C135" t="b">
        <v>1</v>
      </c>
      <c r="D135" t="s">
        <v>291</v>
      </c>
      <c r="F135" s="125"/>
      <c r="G135" t="s">
        <v>9</v>
      </c>
    </row>
    <row r="136" spans="1:7" x14ac:dyDescent="0.3">
      <c r="A136" t="s">
        <v>1509</v>
      </c>
      <c r="B136" t="s">
        <v>1014</v>
      </c>
      <c r="C136" t="b">
        <v>1</v>
      </c>
      <c r="D136" t="s">
        <v>293</v>
      </c>
      <c r="F136" s="125"/>
      <c r="G136" t="s">
        <v>6</v>
      </c>
    </row>
    <row r="137" spans="1:7" x14ac:dyDescent="0.3">
      <c r="A137" t="s">
        <v>1479</v>
      </c>
      <c r="B137" t="s">
        <v>896</v>
      </c>
      <c r="C137" t="b">
        <v>1</v>
      </c>
      <c r="D137" t="s">
        <v>295</v>
      </c>
      <c r="F137" s="125"/>
      <c r="G137" t="s">
        <v>4</v>
      </c>
    </row>
    <row r="138" spans="1:7" x14ac:dyDescent="0.3">
      <c r="A138" t="s">
        <v>1740</v>
      </c>
      <c r="B138" t="s">
        <v>898</v>
      </c>
      <c r="C138" t="b">
        <v>1</v>
      </c>
      <c r="D138" t="s">
        <v>297</v>
      </c>
      <c r="F138" s="125"/>
      <c r="G138" t="s">
        <v>6</v>
      </c>
    </row>
    <row r="139" spans="1:7" x14ac:dyDescent="0.3">
      <c r="A139" t="s">
        <v>1485</v>
      </c>
      <c r="B139" t="s">
        <v>900</v>
      </c>
      <c r="C139" t="b">
        <v>1</v>
      </c>
      <c r="D139" t="s">
        <v>299</v>
      </c>
      <c r="F139" s="125"/>
      <c r="G139" t="s">
        <v>14</v>
      </c>
    </row>
    <row r="140" spans="1:7" x14ac:dyDescent="0.3">
      <c r="A140" t="s">
        <v>1490</v>
      </c>
      <c r="B140" t="s">
        <v>902</v>
      </c>
      <c r="C140" t="b">
        <v>1</v>
      </c>
      <c r="D140" t="s">
        <v>167</v>
      </c>
      <c r="F140" s="125"/>
      <c r="G140" t="s">
        <v>5</v>
      </c>
    </row>
    <row r="141" spans="1:7" x14ac:dyDescent="0.3">
      <c r="A141" t="s">
        <v>1587</v>
      </c>
      <c r="B141" t="s">
        <v>904</v>
      </c>
      <c r="C141" t="b">
        <v>1</v>
      </c>
      <c r="D141" t="s">
        <v>303</v>
      </c>
      <c r="F141" s="125"/>
      <c r="G141" t="s">
        <v>10</v>
      </c>
    </row>
    <row r="142" spans="1:7" x14ac:dyDescent="0.3">
      <c r="A142" t="s">
        <v>1637</v>
      </c>
      <c r="B142" t="s">
        <v>906</v>
      </c>
      <c r="C142" t="b">
        <v>1</v>
      </c>
      <c r="D142" t="s">
        <v>304</v>
      </c>
      <c r="F142" s="125"/>
      <c r="G142" t="s">
        <v>10</v>
      </c>
    </row>
    <row r="143" spans="1:7" x14ac:dyDescent="0.3">
      <c r="A143" t="s">
        <v>1722</v>
      </c>
      <c r="B143" t="s">
        <v>908</v>
      </c>
      <c r="C143" t="b">
        <v>1</v>
      </c>
      <c r="D143" t="s">
        <v>305</v>
      </c>
      <c r="F143" s="125"/>
      <c r="G143" t="s">
        <v>10</v>
      </c>
    </row>
    <row r="144" spans="1:7" x14ac:dyDescent="0.3">
      <c r="A144" t="s">
        <v>1496</v>
      </c>
      <c r="B144" t="s">
        <v>910</v>
      </c>
      <c r="C144" t="b">
        <v>1</v>
      </c>
      <c r="D144" t="s">
        <v>306</v>
      </c>
      <c r="F144" s="125"/>
      <c r="G144" t="s">
        <v>10</v>
      </c>
    </row>
    <row r="145" spans="1:7" x14ac:dyDescent="0.3">
      <c r="A145" t="s">
        <v>1518</v>
      </c>
      <c r="B145" t="s">
        <v>912</v>
      </c>
      <c r="C145" t="b">
        <v>1</v>
      </c>
      <c r="D145" t="s">
        <v>307</v>
      </c>
      <c r="F145" s="125"/>
      <c r="G145" t="s">
        <v>10</v>
      </c>
    </row>
    <row r="146" spans="1:7" x14ac:dyDescent="0.3">
      <c r="A146" t="s">
        <v>1519</v>
      </c>
      <c r="B146" t="s">
        <v>914</v>
      </c>
      <c r="C146" t="b">
        <v>1</v>
      </c>
      <c r="D146" t="s">
        <v>308</v>
      </c>
      <c r="F146" s="125"/>
      <c r="G146" t="s">
        <v>10</v>
      </c>
    </row>
    <row r="147" spans="1:7" x14ac:dyDescent="0.3">
      <c r="A147" t="s">
        <v>1584</v>
      </c>
      <c r="B147" t="s">
        <v>916</v>
      </c>
      <c r="C147" t="b">
        <v>1</v>
      </c>
      <c r="D147" t="s">
        <v>309</v>
      </c>
      <c r="F147" s="125"/>
      <c r="G147" t="s">
        <v>10</v>
      </c>
    </row>
    <row r="148" spans="1:7" x14ac:dyDescent="0.3">
      <c r="A148" t="s">
        <v>1499</v>
      </c>
      <c r="B148" t="s">
        <v>918</v>
      </c>
      <c r="C148" t="b">
        <v>1</v>
      </c>
      <c r="D148" t="s">
        <v>311</v>
      </c>
      <c r="F148" s="125"/>
      <c r="G148" t="s">
        <v>9</v>
      </c>
    </row>
    <row r="149" spans="1:7" x14ac:dyDescent="0.3">
      <c r="A149" t="s">
        <v>1682</v>
      </c>
      <c r="B149" t="s">
        <v>920</v>
      </c>
      <c r="C149" t="b">
        <v>1</v>
      </c>
      <c r="D149" t="s">
        <v>921</v>
      </c>
      <c r="F149" s="125"/>
      <c r="G149" t="s">
        <v>6</v>
      </c>
    </row>
    <row r="150" spans="1:7" x14ac:dyDescent="0.3">
      <c r="A150" t="s">
        <v>1503</v>
      </c>
      <c r="B150" t="s">
        <v>923</v>
      </c>
      <c r="C150" t="b">
        <v>1</v>
      </c>
      <c r="D150" t="s">
        <v>315</v>
      </c>
      <c r="F150" s="125"/>
      <c r="G150" t="s">
        <v>8</v>
      </c>
    </row>
    <row r="151" spans="1:7" x14ac:dyDescent="0.3">
      <c r="A151" t="s">
        <v>1505</v>
      </c>
      <c r="B151" t="s">
        <v>925</v>
      </c>
      <c r="C151" t="b">
        <v>1</v>
      </c>
      <c r="D151" t="s">
        <v>317</v>
      </c>
      <c r="F151" s="125"/>
      <c r="G151" t="s">
        <v>6</v>
      </c>
    </row>
    <row r="152" spans="1:7" x14ac:dyDescent="0.3">
      <c r="A152" t="s">
        <v>1507</v>
      </c>
      <c r="B152" t="s">
        <v>927</v>
      </c>
      <c r="C152" t="b">
        <v>1</v>
      </c>
      <c r="D152" t="s">
        <v>319</v>
      </c>
      <c r="F152" s="125"/>
      <c r="G152" t="s">
        <v>13</v>
      </c>
    </row>
    <row r="153" spans="1:7" x14ac:dyDescent="0.3">
      <c r="A153" t="s">
        <v>1511</v>
      </c>
      <c r="B153" t="s">
        <v>932</v>
      </c>
      <c r="C153" t="b">
        <v>1</v>
      </c>
      <c r="D153" t="s">
        <v>324</v>
      </c>
      <c r="F153" s="125"/>
      <c r="G153" t="s">
        <v>6</v>
      </c>
    </row>
    <row r="154" spans="1:7" x14ac:dyDescent="0.3">
      <c r="A154" t="s">
        <v>1517</v>
      </c>
      <c r="B154" t="s">
        <v>1274</v>
      </c>
      <c r="C154" t="b">
        <v>1</v>
      </c>
      <c r="D154" t="s">
        <v>326</v>
      </c>
      <c r="F154" s="125"/>
      <c r="G154" t="s">
        <v>9</v>
      </c>
    </row>
    <row r="155" spans="1:7" x14ac:dyDescent="0.3">
      <c r="A155" t="s">
        <v>1523</v>
      </c>
      <c r="B155" t="s">
        <v>934</v>
      </c>
      <c r="C155" t="b">
        <v>1</v>
      </c>
      <c r="D155" t="s">
        <v>328</v>
      </c>
      <c r="F155" s="125"/>
      <c r="G155" t="s">
        <v>6</v>
      </c>
    </row>
    <row r="156" spans="1:7" x14ac:dyDescent="0.3">
      <c r="A156" t="s">
        <v>1742</v>
      </c>
      <c r="B156" t="s">
        <v>936</v>
      </c>
      <c r="C156" t="b">
        <v>1</v>
      </c>
      <c r="D156" t="s">
        <v>330</v>
      </c>
      <c r="F156" s="125"/>
      <c r="G156" t="s">
        <v>9</v>
      </c>
    </row>
    <row r="157" spans="1:7" x14ac:dyDescent="0.3">
      <c r="A157" t="s">
        <v>1526</v>
      </c>
      <c r="B157" t="s">
        <v>938</v>
      </c>
      <c r="C157" t="b">
        <v>1</v>
      </c>
      <c r="D157" t="s">
        <v>332</v>
      </c>
      <c r="F157" s="125"/>
      <c r="G157" t="s">
        <v>14</v>
      </c>
    </row>
    <row r="158" spans="1:7" x14ac:dyDescent="0.3">
      <c r="A158" t="s">
        <v>1532</v>
      </c>
      <c r="B158" t="s">
        <v>940</v>
      </c>
      <c r="C158" t="b">
        <v>1</v>
      </c>
      <c r="D158" t="s">
        <v>334</v>
      </c>
      <c r="F158" s="125"/>
      <c r="G158" t="s">
        <v>14</v>
      </c>
    </row>
    <row r="159" spans="1:7" x14ac:dyDescent="0.3">
      <c r="A159" t="s">
        <v>1535</v>
      </c>
      <c r="B159" t="s">
        <v>942</v>
      </c>
      <c r="C159" t="b">
        <v>1</v>
      </c>
      <c r="D159" t="s">
        <v>336</v>
      </c>
      <c r="F159" s="125"/>
      <c r="G159" t="s">
        <v>4</v>
      </c>
    </row>
    <row r="160" spans="1:7" x14ac:dyDescent="0.3">
      <c r="A160" t="s">
        <v>1538</v>
      </c>
      <c r="B160" t="s">
        <v>944</v>
      </c>
      <c r="C160" t="b">
        <v>1</v>
      </c>
      <c r="D160" t="s">
        <v>338</v>
      </c>
      <c r="F160" s="125"/>
      <c r="G160" t="s">
        <v>4</v>
      </c>
    </row>
    <row r="161" spans="1:7" x14ac:dyDescent="0.3">
      <c r="A161" t="s">
        <v>1553</v>
      </c>
      <c r="B161" t="s">
        <v>954</v>
      </c>
      <c r="C161" t="b">
        <v>1</v>
      </c>
      <c r="D161" t="s">
        <v>347</v>
      </c>
      <c r="F161" s="125"/>
      <c r="G161" t="s">
        <v>14</v>
      </c>
    </row>
    <row r="162" spans="1:7" x14ac:dyDescent="0.3">
      <c r="A162" t="s">
        <v>1557</v>
      </c>
      <c r="B162" t="s">
        <v>956</v>
      </c>
      <c r="C162" t="b">
        <v>1</v>
      </c>
      <c r="D162" t="s">
        <v>349</v>
      </c>
      <c r="F162" s="125"/>
      <c r="G162" t="s">
        <v>14</v>
      </c>
    </row>
    <row r="163" spans="1:7" x14ac:dyDescent="0.3">
      <c r="A163" t="s">
        <v>1521</v>
      </c>
      <c r="B163" t="s">
        <v>958</v>
      </c>
      <c r="C163" t="b">
        <v>1</v>
      </c>
      <c r="D163" t="s">
        <v>351</v>
      </c>
      <c r="F163" s="125"/>
      <c r="G163" t="s">
        <v>6</v>
      </c>
    </row>
    <row r="164" spans="1:7" x14ac:dyDescent="0.3">
      <c r="A164" t="s">
        <v>1559</v>
      </c>
      <c r="B164" t="s">
        <v>960</v>
      </c>
      <c r="C164" t="b">
        <v>1</v>
      </c>
      <c r="D164" t="s">
        <v>353</v>
      </c>
      <c r="F164" s="125"/>
      <c r="G164" t="s">
        <v>14</v>
      </c>
    </row>
    <row r="165" spans="1:7" x14ac:dyDescent="0.3">
      <c r="A165" t="s">
        <v>1561</v>
      </c>
      <c r="B165" t="s">
        <v>962</v>
      </c>
      <c r="C165" t="b">
        <v>1</v>
      </c>
      <c r="D165" t="s">
        <v>355</v>
      </c>
      <c r="F165" s="125"/>
      <c r="G165" t="s">
        <v>7</v>
      </c>
    </row>
    <row r="166" spans="1:7" x14ac:dyDescent="0.3">
      <c r="A166" t="s">
        <v>1460</v>
      </c>
      <c r="B166" t="s">
        <v>964</v>
      </c>
      <c r="C166" t="b">
        <v>1</v>
      </c>
      <c r="D166" t="s">
        <v>357</v>
      </c>
      <c r="F166" s="125"/>
      <c r="G166" t="s">
        <v>4</v>
      </c>
    </row>
    <row r="167" spans="1:7" x14ac:dyDescent="0.3">
      <c r="A167" t="s">
        <v>1540</v>
      </c>
      <c r="B167" t="s">
        <v>966</v>
      </c>
      <c r="C167" t="b">
        <v>1</v>
      </c>
      <c r="D167" t="s">
        <v>359</v>
      </c>
      <c r="F167" s="125"/>
      <c r="G167" t="s">
        <v>4</v>
      </c>
    </row>
    <row r="168" spans="1:7" x14ac:dyDescent="0.3">
      <c r="A168" t="s">
        <v>1456</v>
      </c>
      <c r="B168" t="s">
        <v>968</v>
      </c>
      <c r="C168" t="b">
        <v>1</v>
      </c>
      <c r="D168" t="s">
        <v>361</v>
      </c>
      <c r="F168" s="125"/>
      <c r="G168" t="s">
        <v>14</v>
      </c>
    </row>
    <row r="169" spans="1:7" x14ac:dyDescent="0.3">
      <c r="A169" t="s">
        <v>1565</v>
      </c>
      <c r="B169" t="s">
        <v>977</v>
      </c>
      <c r="C169" t="b">
        <v>1</v>
      </c>
      <c r="D169" t="s">
        <v>363</v>
      </c>
      <c r="F169" s="125"/>
      <c r="G169" t="s">
        <v>13</v>
      </c>
    </row>
    <row r="170" spans="1:7" x14ac:dyDescent="0.3">
      <c r="A170" t="s">
        <v>1573</v>
      </c>
      <c r="B170" t="s">
        <v>982</v>
      </c>
      <c r="C170" t="b">
        <v>1</v>
      </c>
      <c r="D170" t="s">
        <v>365</v>
      </c>
      <c r="F170" s="125"/>
      <c r="G170" t="s">
        <v>9</v>
      </c>
    </row>
    <row r="171" spans="1:7" x14ac:dyDescent="0.3">
      <c r="A171" t="s">
        <v>1575</v>
      </c>
      <c r="B171" t="s">
        <v>984</v>
      </c>
      <c r="C171" t="b">
        <v>1</v>
      </c>
      <c r="D171" t="s">
        <v>367</v>
      </c>
      <c r="F171" s="125"/>
      <c r="G171" t="s">
        <v>9</v>
      </c>
    </row>
    <row r="172" spans="1:7" x14ac:dyDescent="0.3">
      <c r="A172" t="s">
        <v>1487</v>
      </c>
      <c r="B172" t="s">
        <v>991</v>
      </c>
      <c r="C172" t="b">
        <v>1</v>
      </c>
      <c r="D172" t="s">
        <v>371</v>
      </c>
      <c r="F172" s="125"/>
      <c r="G172" t="s">
        <v>4</v>
      </c>
    </row>
    <row r="173" spans="1:7" x14ac:dyDescent="0.3">
      <c r="A173" t="s">
        <v>1579</v>
      </c>
      <c r="B173" t="s">
        <v>993</v>
      </c>
      <c r="C173" t="b">
        <v>1</v>
      </c>
      <c r="D173" t="s">
        <v>373</v>
      </c>
      <c r="F173" s="125"/>
      <c r="G173" t="s">
        <v>5</v>
      </c>
    </row>
    <row r="174" spans="1:7" x14ac:dyDescent="0.3">
      <c r="A174" t="s">
        <v>1581</v>
      </c>
      <c r="B174" t="s">
        <v>995</v>
      </c>
      <c r="C174" t="b">
        <v>1</v>
      </c>
      <c r="D174" t="s">
        <v>407</v>
      </c>
      <c r="F174" s="125"/>
      <c r="G174" t="s">
        <v>4</v>
      </c>
    </row>
    <row r="175" spans="1:7" x14ac:dyDescent="0.3">
      <c r="A175" t="s">
        <v>1482</v>
      </c>
      <c r="B175" t="s">
        <v>998</v>
      </c>
      <c r="C175" t="b">
        <v>1</v>
      </c>
      <c r="D175" t="s">
        <v>409</v>
      </c>
      <c r="F175" s="125"/>
      <c r="G175" t="s">
        <v>9</v>
      </c>
    </row>
    <row r="176" spans="1:7" x14ac:dyDescent="0.3">
      <c r="A176" t="s">
        <v>1583</v>
      </c>
      <c r="B176" t="s">
        <v>1006</v>
      </c>
      <c r="C176" t="b">
        <v>1</v>
      </c>
      <c r="D176" t="s">
        <v>378</v>
      </c>
      <c r="F176" s="125"/>
      <c r="G176" t="s">
        <v>14</v>
      </c>
    </row>
    <row r="177" spans="1:7" x14ac:dyDescent="0.3">
      <c r="A177" t="s">
        <v>1589</v>
      </c>
      <c r="B177" t="s">
        <v>1011</v>
      </c>
      <c r="C177" t="b">
        <v>1</v>
      </c>
      <c r="D177" t="s">
        <v>380</v>
      </c>
      <c r="F177" s="125"/>
      <c r="G177" t="s">
        <v>5</v>
      </c>
    </row>
    <row r="178" spans="1:7" x14ac:dyDescent="0.3">
      <c r="A178" t="s">
        <v>2063</v>
      </c>
      <c r="B178" t="s">
        <v>2064</v>
      </c>
      <c r="C178" t="b">
        <v>0</v>
      </c>
      <c r="D178" t="s">
        <v>255</v>
      </c>
      <c r="E178" s="125" t="s">
        <v>472</v>
      </c>
      <c r="G178" t="s">
        <v>11</v>
      </c>
    </row>
    <row r="179" spans="1:7" x14ac:dyDescent="0.3">
      <c r="A179" t="s">
        <v>2065</v>
      </c>
      <c r="B179" t="s">
        <v>2066</v>
      </c>
      <c r="C179" t="b">
        <v>0</v>
      </c>
      <c r="D179" t="s">
        <v>151</v>
      </c>
      <c r="E179" s="125" t="s">
        <v>472</v>
      </c>
      <c r="G179" t="s">
        <v>9</v>
      </c>
    </row>
    <row r="180" spans="1:7" x14ac:dyDescent="0.3">
      <c r="A180" t="s">
        <v>2067</v>
      </c>
      <c r="B180" t="s">
        <v>2068</v>
      </c>
      <c r="C180" t="b">
        <v>0</v>
      </c>
      <c r="D180" t="s">
        <v>129</v>
      </c>
      <c r="E180" s="125" t="s">
        <v>472</v>
      </c>
      <c r="G180" t="s">
        <v>9</v>
      </c>
    </row>
    <row r="181" spans="1:7" x14ac:dyDescent="0.3">
      <c r="A181" t="s">
        <v>2069</v>
      </c>
      <c r="B181" t="s">
        <v>2070</v>
      </c>
      <c r="C181" t="b">
        <v>0</v>
      </c>
      <c r="D181" t="s">
        <v>139</v>
      </c>
      <c r="E181" s="125" t="s">
        <v>472</v>
      </c>
      <c r="G181" t="s">
        <v>5</v>
      </c>
    </row>
    <row r="182" spans="1:7" x14ac:dyDescent="0.3">
      <c r="A182" t="s">
        <v>2071</v>
      </c>
      <c r="B182" t="s">
        <v>2072</v>
      </c>
      <c r="C182" t="b">
        <v>0</v>
      </c>
      <c r="D182" t="s">
        <v>396</v>
      </c>
      <c r="E182" s="125" t="s">
        <v>472</v>
      </c>
      <c r="G182" t="s">
        <v>9</v>
      </c>
    </row>
    <row r="183" spans="1:7" x14ac:dyDescent="0.3">
      <c r="A183" t="s">
        <v>1844</v>
      </c>
      <c r="B183" t="s">
        <v>1333</v>
      </c>
      <c r="C183" t="b">
        <v>0</v>
      </c>
      <c r="D183" t="s">
        <v>133</v>
      </c>
      <c r="E183" s="125" t="s">
        <v>472</v>
      </c>
      <c r="G183" t="s">
        <v>9</v>
      </c>
    </row>
    <row r="184" spans="1:7" x14ac:dyDescent="0.3">
      <c r="A184" t="s">
        <v>2073</v>
      </c>
      <c r="B184" t="s">
        <v>2074</v>
      </c>
      <c r="C184" t="b">
        <v>0</v>
      </c>
      <c r="D184" t="s">
        <v>395</v>
      </c>
      <c r="E184" s="125" t="s">
        <v>472</v>
      </c>
      <c r="G184" t="s">
        <v>9</v>
      </c>
    </row>
    <row r="185" spans="1:7" x14ac:dyDescent="0.3">
      <c r="A185" t="s">
        <v>2075</v>
      </c>
      <c r="B185" t="s">
        <v>2076</v>
      </c>
      <c r="C185" t="b">
        <v>0</v>
      </c>
      <c r="D185" t="s">
        <v>84</v>
      </c>
      <c r="E185" s="125" t="s">
        <v>472</v>
      </c>
      <c r="G185" t="s">
        <v>7</v>
      </c>
    </row>
    <row r="186" spans="1:7" x14ac:dyDescent="0.3">
      <c r="A186" t="s">
        <v>2077</v>
      </c>
      <c r="B186" t="s">
        <v>2078</v>
      </c>
      <c r="C186" t="b">
        <v>0</v>
      </c>
      <c r="D186" t="s">
        <v>85</v>
      </c>
      <c r="E186" s="125" t="s">
        <v>472</v>
      </c>
      <c r="G186" t="s">
        <v>13</v>
      </c>
    </row>
    <row r="187" spans="1:7" x14ac:dyDescent="0.3">
      <c r="A187" t="s">
        <v>1846</v>
      </c>
      <c r="B187" t="s">
        <v>1300</v>
      </c>
      <c r="C187" t="b">
        <v>1</v>
      </c>
      <c r="D187" t="s">
        <v>109</v>
      </c>
      <c r="E187" s="125" t="s">
        <v>472</v>
      </c>
      <c r="G187" t="s">
        <v>6</v>
      </c>
    </row>
    <row r="188" spans="1:7" x14ac:dyDescent="0.3">
      <c r="A188" t="s">
        <v>2079</v>
      </c>
      <c r="B188" t="s">
        <v>2080</v>
      </c>
      <c r="C188" t="b">
        <v>0</v>
      </c>
      <c r="D188" t="s">
        <v>90</v>
      </c>
      <c r="E188" s="125" t="s">
        <v>472</v>
      </c>
      <c r="G188" t="s">
        <v>13</v>
      </c>
    </row>
    <row r="189" spans="1:7" x14ac:dyDescent="0.3">
      <c r="A189" t="s">
        <v>2081</v>
      </c>
      <c r="B189" t="s">
        <v>2082</v>
      </c>
      <c r="C189" t="b">
        <v>0</v>
      </c>
      <c r="D189" t="s">
        <v>91</v>
      </c>
      <c r="E189" s="125" t="s">
        <v>472</v>
      </c>
      <c r="G189" t="s">
        <v>13</v>
      </c>
    </row>
    <row r="190" spans="1:7" x14ac:dyDescent="0.3">
      <c r="A190" t="s">
        <v>2083</v>
      </c>
      <c r="B190" t="s">
        <v>2084</v>
      </c>
      <c r="C190" t="b">
        <v>0</v>
      </c>
      <c r="D190" t="s">
        <v>92</v>
      </c>
      <c r="E190" s="125" t="s">
        <v>472</v>
      </c>
      <c r="G190" t="s">
        <v>13</v>
      </c>
    </row>
    <row r="191" spans="1:7" x14ac:dyDescent="0.3">
      <c r="A191" t="s">
        <v>2085</v>
      </c>
      <c r="B191" t="s">
        <v>2086</v>
      </c>
      <c r="C191" t="b">
        <v>0</v>
      </c>
      <c r="D191" t="s">
        <v>393</v>
      </c>
      <c r="E191" s="125" t="s">
        <v>472</v>
      </c>
      <c r="G191" t="s">
        <v>14</v>
      </c>
    </row>
    <row r="192" spans="1:7" x14ac:dyDescent="0.3">
      <c r="A192" t="s">
        <v>1586</v>
      </c>
      <c r="B192" t="s">
        <v>601</v>
      </c>
      <c r="C192" t="b">
        <v>1</v>
      </c>
      <c r="D192" t="s">
        <v>101</v>
      </c>
      <c r="E192" s="125" t="s">
        <v>472</v>
      </c>
      <c r="G192" t="s">
        <v>13</v>
      </c>
    </row>
    <row r="193" spans="1:8" x14ac:dyDescent="0.3">
      <c r="A193" t="s">
        <v>2087</v>
      </c>
      <c r="B193" t="s">
        <v>2088</v>
      </c>
      <c r="C193" t="b">
        <v>0</v>
      </c>
      <c r="D193" t="s">
        <v>392</v>
      </c>
      <c r="E193" s="125" t="s">
        <v>472</v>
      </c>
      <c r="G193" t="s">
        <v>7</v>
      </c>
    </row>
    <row r="194" spans="1:8" x14ac:dyDescent="0.3">
      <c r="A194" t="s">
        <v>1607</v>
      </c>
      <c r="B194" t="s">
        <v>561</v>
      </c>
      <c r="C194" t="b">
        <v>1</v>
      </c>
      <c r="F194" s="125">
        <v>1985</v>
      </c>
      <c r="G194" t="s">
        <v>12</v>
      </c>
      <c r="H194" t="s">
        <v>2034</v>
      </c>
    </row>
    <row r="195" spans="1:8" x14ac:dyDescent="0.3">
      <c r="A195" t="s">
        <v>1776</v>
      </c>
      <c r="B195" t="s">
        <v>751</v>
      </c>
      <c r="C195" t="b">
        <v>1</v>
      </c>
      <c r="F195" s="125">
        <v>1982</v>
      </c>
      <c r="G195" t="s">
        <v>7</v>
      </c>
      <c r="H195" t="s">
        <v>2034</v>
      </c>
    </row>
    <row r="196" spans="1:8" x14ac:dyDescent="0.3">
      <c r="A196" t="s">
        <v>1604</v>
      </c>
      <c r="B196" t="s">
        <v>825</v>
      </c>
      <c r="C196" t="b">
        <v>1</v>
      </c>
      <c r="D196" t="s">
        <v>930</v>
      </c>
      <c r="E196" s="125">
        <v>10</v>
      </c>
      <c r="F196" s="125">
        <v>2009</v>
      </c>
      <c r="G196" t="s">
        <v>13</v>
      </c>
      <c r="H196" t="s">
        <v>2089</v>
      </c>
    </row>
    <row r="197" spans="1:8" x14ac:dyDescent="0.3">
      <c r="A197" t="s">
        <v>1839</v>
      </c>
      <c r="B197" t="s">
        <v>1296</v>
      </c>
      <c r="C197" t="b">
        <v>0</v>
      </c>
      <c r="D197" t="s">
        <v>103</v>
      </c>
      <c r="E197" s="125" t="s">
        <v>472</v>
      </c>
      <c r="G197" t="s">
        <v>9</v>
      </c>
    </row>
    <row r="198" spans="1:8" x14ac:dyDescent="0.3">
      <c r="A198" t="s">
        <v>1595</v>
      </c>
      <c r="B198" t="s">
        <v>947</v>
      </c>
      <c r="C198" t="b">
        <v>1</v>
      </c>
      <c r="D198" t="s">
        <v>342</v>
      </c>
      <c r="F198" s="125"/>
      <c r="G198" t="s">
        <v>13</v>
      </c>
    </row>
    <row r="199" spans="1:8" x14ac:dyDescent="0.3">
      <c r="A199" t="s">
        <v>1597</v>
      </c>
      <c r="B199" t="s">
        <v>718</v>
      </c>
      <c r="C199" t="b">
        <v>1</v>
      </c>
      <c r="D199" t="s">
        <v>717</v>
      </c>
      <c r="F199" s="125"/>
      <c r="G199" t="s">
        <v>10</v>
      </c>
    </row>
    <row r="200" spans="1:8" x14ac:dyDescent="0.3">
      <c r="A200" t="s">
        <v>1435</v>
      </c>
      <c r="B200" t="s">
        <v>548</v>
      </c>
      <c r="C200" t="b">
        <v>1</v>
      </c>
      <c r="D200" t="s">
        <v>550</v>
      </c>
      <c r="F200" s="125"/>
      <c r="G200" t="s">
        <v>13</v>
      </c>
    </row>
    <row r="201" spans="1:8" x14ac:dyDescent="0.3">
      <c r="A201" t="s">
        <v>1706</v>
      </c>
      <c r="B201" t="s">
        <v>837</v>
      </c>
      <c r="C201" t="b">
        <v>1</v>
      </c>
      <c r="D201" t="s">
        <v>838</v>
      </c>
      <c r="F201" s="125"/>
      <c r="G201" t="s">
        <v>8</v>
      </c>
    </row>
    <row r="202" spans="1:8" x14ac:dyDescent="0.3">
      <c r="A202" t="s">
        <v>1437</v>
      </c>
      <c r="B202" t="s">
        <v>973</v>
      </c>
      <c r="C202" t="b">
        <v>1</v>
      </c>
      <c r="D202" t="s">
        <v>972</v>
      </c>
      <c r="F202" s="125"/>
      <c r="G202" t="s">
        <v>10</v>
      </c>
    </row>
    <row r="203" spans="1:8" x14ac:dyDescent="0.3">
      <c r="A203" t="s">
        <v>1599</v>
      </c>
      <c r="B203" t="s">
        <v>875</v>
      </c>
      <c r="C203" t="b">
        <v>1</v>
      </c>
      <c r="D203" t="s">
        <v>277</v>
      </c>
      <c r="F203" s="125"/>
      <c r="G203" t="s">
        <v>13</v>
      </c>
    </row>
    <row r="204" spans="1:8" x14ac:dyDescent="0.3">
      <c r="A204" t="s">
        <v>1731</v>
      </c>
      <c r="B204" t="s">
        <v>1732</v>
      </c>
      <c r="C204" t="b">
        <v>1</v>
      </c>
      <c r="D204" t="s">
        <v>1342</v>
      </c>
      <c r="F204" s="125"/>
      <c r="G204" t="s">
        <v>7</v>
      </c>
    </row>
    <row r="205" spans="1:8" x14ac:dyDescent="0.3">
      <c r="A205" t="s">
        <v>2090</v>
      </c>
      <c r="B205" t="s">
        <v>2091</v>
      </c>
      <c r="C205" t="b">
        <v>0</v>
      </c>
      <c r="D205" t="s">
        <v>248</v>
      </c>
      <c r="F205" s="125"/>
      <c r="G205" t="s">
        <v>13</v>
      </c>
    </row>
    <row r="206" spans="1:8" x14ac:dyDescent="0.3">
      <c r="A206" t="s">
        <v>2092</v>
      </c>
      <c r="B206" t="s">
        <v>2093</v>
      </c>
      <c r="C206" t="b">
        <v>0</v>
      </c>
      <c r="D206" t="s">
        <v>2094</v>
      </c>
      <c r="F206" s="125">
        <v>1981</v>
      </c>
      <c r="G206" t="s">
        <v>13</v>
      </c>
      <c r="H206" t="s">
        <v>2095</v>
      </c>
    </row>
    <row r="207" spans="1:8" x14ac:dyDescent="0.3">
      <c r="F207" s="125"/>
    </row>
    <row r="208" spans="1:8" x14ac:dyDescent="0.3">
      <c r="F208" s="125"/>
    </row>
  </sheetData>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6"/>
  <sheetViews>
    <sheetView workbookViewId="0">
      <selection activeCell="A2" sqref="A2"/>
    </sheetView>
  </sheetViews>
  <sheetFormatPr defaultRowHeight="14.4" x14ac:dyDescent="0.3"/>
  <cols>
    <col min="1" max="1" width="28.33203125" customWidth="1"/>
    <col min="2" max="2" width="11.33203125" customWidth="1"/>
    <col min="3" max="3" width="11.33203125" bestFit="1" customWidth="1"/>
    <col min="4" max="4" width="9.44140625" bestFit="1" customWidth="1"/>
    <col min="5" max="5" width="15.6640625" bestFit="1" customWidth="1"/>
  </cols>
  <sheetData>
    <row r="1" spans="1:5" ht="15.6" x14ac:dyDescent="0.3">
      <c r="A1" s="349" t="s">
        <v>2512</v>
      </c>
      <c r="B1" s="350"/>
      <c r="C1" s="350"/>
      <c r="D1" s="350"/>
    </row>
    <row r="2" spans="1:5" x14ac:dyDescent="0.3">
      <c r="A2" s="3" t="s">
        <v>2658</v>
      </c>
    </row>
    <row r="3" spans="1:5" ht="31.5" customHeight="1" x14ac:dyDescent="0.3">
      <c r="A3" s="2" t="s">
        <v>0</v>
      </c>
      <c r="B3" s="10" t="s">
        <v>1</v>
      </c>
      <c r="C3" s="10" t="s">
        <v>2</v>
      </c>
      <c r="D3" s="10" t="s">
        <v>3</v>
      </c>
      <c r="E3" s="10" t="s">
        <v>51</v>
      </c>
    </row>
    <row r="4" spans="1:5" x14ac:dyDescent="0.3">
      <c r="A4" s="7" t="s">
        <v>4</v>
      </c>
      <c r="B4" s="7">
        <v>11</v>
      </c>
      <c r="C4" s="7">
        <v>1</v>
      </c>
      <c r="D4" s="7">
        <v>0</v>
      </c>
      <c r="E4" s="116">
        <v>0.91666666666666663</v>
      </c>
    </row>
    <row r="5" spans="1:5" x14ac:dyDescent="0.3">
      <c r="A5" s="8" t="s">
        <v>5</v>
      </c>
      <c r="B5" s="8">
        <v>16</v>
      </c>
      <c r="C5" s="8">
        <v>0</v>
      </c>
      <c r="D5" s="8">
        <v>0</v>
      </c>
      <c r="E5" s="116">
        <v>1</v>
      </c>
    </row>
    <row r="6" spans="1:5" x14ac:dyDescent="0.3">
      <c r="A6" s="8" t="s">
        <v>6</v>
      </c>
      <c r="B6" s="8">
        <v>26</v>
      </c>
      <c r="C6" s="8">
        <v>1</v>
      </c>
      <c r="D6" s="8">
        <v>0</v>
      </c>
      <c r="E6" s="116">
        <v>0.96296296296296291</v>
      </c>
    </row>
    <row r="7" spans="1:5" x14ac:dyDescent="0.3">
      <c r="A7" s="8" t="s">
        <v>7</v>
      </c>
      <c r="B7" s="8">
        <v>8</v>
      </c>
      <c r="C7" s="8">
        <v>0</v>
      </c>
      <c r="D7" s="8">
        <v>15</v>
      </c>
      <c r="E7" s="116">
        <v>1</v>
      </c>
    </row>
    <row r="8" spans="1:5" x14ac:dyDescent="0.3">
      <c r="A8" s="8" t="s">
        <v>8</v>
      </c>
      <c r="B8" s="8">
        <v>4</v>
      </c>
      <c r="C8" s="8">
        <v>1</v>
      </c>
      <c r="D8" s="8">
        <v>5</v>
      </c>
      <c r="E8" s="116">
        <v>0.8</v>
      </c>
    </row>
    <row r="9" spans="1:5" x14ac:dyDescent="0.3">
      <c r="A9" s="8" t="s">
        <v>9</v>
      </c>
      <c r="B9" s="8">
        <v>46</v>
      </c>
      <c r="C9" s="8">
        <v>2</v>
      </c>
      <c r="D9" s="8">
        <v>0</v>
      </c>
      <c r="E9" s="116">
        <v>0.95833333333333337</v>
      </c>
    </row>
    <row r="10" spans="1:5" x14ac:dyDescent="0.3">
      <c r="A10" s="8" t="s">
        <v>10</v>
      </c>
      <c r="B10" s="8">
        <v>7</v>
      </c>
      <c r="C10" s="8">
        <v>0</v>
      </c>
      <c r="D10" s="8">
        <v>2</v>
      </c>
      <c r="E10" s="116">
        <v>1</v>
      </c>
    </row>
    <row r="11" spans="1:5" x14ac:dyDescent="0.3">
      <c r="A11" s="8" t="s">
        <v>11</v>
      </c>
      <c r="B11" s="8">
        <v>11</v>
      </c>
      <c r="C11" s="8">
        <v>0</v>
      </c>
      <c r="D11" s="8">
        <v>0</v>
      </c>
      <c r="E11" s="116">
        <v>1</v>
      </c>
    </row>
    <row r="12" spans="1:5" x14ac:dyDescent="0.3">
      <c r="A12" s="8" t="s">
        <v>12</v>
      </c>
      <c r="B12" s="8">
        <v>0</v>
      </c>
      <c r="C12" s="8">
        <v>0</v>
      </c>
      <c r="D12" s="8">
        <v>95</v>
      </c>
      <c r="E12" s="116"/>
    </row>
    <row r="13" spans="1:5" x14ac:dyDescent="0.3">
      <c r="A13" s="8" t="s">
        <v>13</v>
      </c>
      <c r="B13" s="8">
        <v>22</v>
      </c>
      <c r="C13" s="8">
        <v>0</v>
      </c>
      <c r="D13" s="8">
        <v>6</v>
      </c>
      <c r="E13" s="116">
        <v>1</v>
      </c>
    </row>
    <row r="14" spans="1:5" x14ac:dyDescent="0.3">
      <c r="A14" s="9" t="s">
        <v>14</v>
      </c>
      <c r="B14" s="9">
        <v>41</v>
      </c>
      <c r="C14" s="9">
        <v>1</v>
      </c>
      <c r="D14" s="9">
        <v>1</v>
      </c>
      <c r="E14" s="116">
        <v>0.97619047619047616</v>
      </c>
    </row>
    <row r="15" spans="1:5" x14ac:dyDescent="0.3">
      <c r="A15" s="2" t="s">
        <v>15</v>
      </c>
      <c r="B15" s="2">
        <v>192</v>
      </c>
      <c r="C15" s="2">
        <v>6</v>
      </c>
      <c r="D15" s="2">
        <v>124</v>
      </c>
      <c r="E15" s="2"/>
    </row>
    <row r="16" spans="1:5" x14ac:dyDescent="0.3">
      <c r="A16" s="65" t="s">
        <v>501</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1"/>
  <sheetViews>
    <sheetView showGridLines="0" workbookViewId="0">
      <selection activeCell="A2" sqref="A2"/>
    </sheetView>
  </sheetViews>
  <sheetFormatPr defaultRowHeight="14.4" x14ac:dyDescent="0.3"/>
  <cols>
    <col min="1" max="1" width="14" customWidth="1"/>
    <col min="2" max="2" width="11.88671875" customWidth="1"/>
    <col min="3" max="3" width="11" bestFit="1" customWidth="1"/>
    <col min="4" max="4" width="12.88671875" customWidth="1"/>
    <col min="5" max="5" width="12.5546875" customWidth="1"/>
    <col min="6" max="6" width="10.88671875" customWidth="1"/>
    <col min="8" max="8" width="12.88671875" customWidth="1"/>
  </cols>
  <sheetData>
    <row r="1" spans="1:5" ht="15.6" x14ac:dyDescent="0.3">
      <c r="A1" s="349" t="s">
        <v>2512</v>
      </c>
      <c r="B1" s="350"/>
      <c r="C1" s="350"/>
      <c r="D1" s="350"/>
    </row>
    <row r="2" spans="1:5" x14ac:dyDescent="0.3">
      <c r="A2" s="3" t="s">
        <v>2825</v>
      </c>
    </row>
    <row r="3" spans="1:5" ht="43.2" x14ac:dyDescent="0.3">
      <c r="A3" s="10" t="s">
        <v>16</v>
      </c>
      <c r="B3" s="10" t="s">
        <v>17</v>
      </c>
      <c r="C3" s="10" t="s">
        <v>18</v>
      </c>
      <c r="D3" s="10" t="s">
        <v>19</v>
      </c>
      <c r="E3" s="10" t="s">
        <v>2654</v>
      </c>
    </row>
    <row r="4" spans="1:5" x14ac:dyDescent="0.3">
      <c r="A4" s="4" t="s">
        <v>1323</v>
      </c>
      <c r="B4" s="4">
        <v>7</v>
      </c>
      <c r="C4" s="389">
        <v>0.13862062430773875</v>
      </c>
      <c r="D4" s="389">
        <v>1.7020653311891675E-6</v>
      </c>
      <c r="E4" s="389">
        <v>0.13861892224240757</v>
      </c>
    </row>
    <row r="5" spans="1:5" x14ac:dyDescent="0.3">
      <c r="A5" s="5" t="s">
        <v>21</v>
      </c>
      <c r="B5" s="5">
        <v>117</v>
      </c>
      <c r="C5" s="390">
        <v>0.42990362750142885</v>
      </c>
      <c r="D5" s="390">
        <v>0.16800024241171119</v>
      </c>
      <c r="E5" s="390">
        <v>0.26190338508971739</v>
      </c>
    </row>
    <row r="6" spans="1:5" x14ac:dyDescent="0.3">
      <c r="A6" s="5" t="s">
        <v>22</v>
      </c>
      <c r="B6" s="5">
        <v>47</v>
      </c>
      <c r="C6" s="390">
        <v>0.46810203736087796</v>
      </c>
      <c r="D6" s="390">
        <v>0.14795551830281231</v>
      </c>
      <c r="E6" s="390">
        <v>0.32014651905806585</v>
      </c>
    </row>
    <row r="7" spans="1:5" x14ac:dyDescent="0.3">
      <c r="A7" s="5" t="s">
        <v>23</v>
      </c>
      <c r="B7" s="5">
        <v>14</v>
      </c>
      <c r="C7" s="390">
        <v>0.69846816388615562</v>
      </c>
      <c r="D7" s="390">
        <v>0.27773026313734755</v>
      </c>
      <c r="E7" s="390">
        <v>0.42073790074880807</v>
      </c>
    </row>
    <row r="8" spans="1:5" x14ac:dyDescent="0.3">
      <c r="A8" s="5" t="s">
        <v>24</v>
      </c>
      <c r="B8" s="5">
        <v>4</v>
      </c>
      <c r="C8" s="390">
        <v>1.0215652642476769</v>
      </c>
      <c r="D8" s="390">
        <v>0.49153990273909598</v>
      </c>
      <c r="E8" s="390">
        <v>0.53002536150858082</v>
      </c>
    </row>
    <row r="9" spans="1:5" x14ac:dyDescent="0.3">
      <c r="A9" s="6" t="s">
        <v>25</v>
      </c>
      <c r="B9" s="6">
        <v>3</v>
      </c>
      <c r="C9" s="391">
        <v>1.0025337491405026</v>
      </c>
      <c r="D9" s="391">
        <v>0.38462723645242858</v>
      </c>
      <c r="E9" s="391">
        <v>0.61790651268807417</v>
      </c>
    </row>
    <row r="10" spans="1:5" x14ac:dyDescent="0.3">
      <c r="A10" s="2" t="s">
        <v>15</v>
      </c>
      <c r="B10" s="2">
        <v>192</v>
      </c>
      <c r="C10" s="2"/>
      <c r="D10" s="2"/>
      <c r="E10" s="2"/>
    </row>
    <row r="11" spans="1:5" x14ac:dyDescent="0.3">
      <c r="A11" s="65" t="s">
        <v>524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5"/>
  <sheetViews>
    <sheetView workbookViewId="0">
      <selection activeCell="A2" sqref="A2"/>
    </sheetView>
  </sheetViews>
  <sheetFormatPr defaultRowHeight="14.4" x14ac:dyDescent="0.3"/>
  <cols>
    <col min="1" max="1" width="15.44140625" customWidth="1"/>
    <col min="4" max="4" width="9.109375" customWidth="1"/>
    <col min="5" max="7" width="23.5546875" customWidth="1"/>
  </cols>
  <sheetData>
    <row r="1" spans="1:9" ht="15.6" x14ac:dyDescent="0.3">
      <c r="A1" s="349" t="s">
        <v>2512</v>
      </c>
      <c r="B1" s="350"/>
      <c r="C1" s="350"/>
      <c r="D1" s="350"/>
    </row>
    <row r="2" spans="1:9" x14ac:dyDescent="0.3">
      <c r="A2" s="3" t="s">
        <v>2659</v>
      </c>
      <c r="B2" s="3"/>
      <c r="C2" s="3"/>
      <c r="D2" s="3"/>
      <c r="E2" s="3"/>
    </row>
    <row r="3" spans="1:9" ht="15" customHeight="1" x14ac:dyDescent="0.3">
      <c r="A3" s="444" t="s">
        <v>2113</v>
      </c>
      <c r="B3" s="444"/>
      <c r="C3" s="444"/>
      <c r="D3" s="444"/>
      <c r="E3" s="444"/>
    </row>
    <row r="4" spans="1:9" ht="15" customHeight="1" x14ac:dyDescent="0.3">
      <c r="A4" s="445" t="s">
        <v>26</v>
      </c>
      <c r="B4" s="445"/>
      <c r="C4" s="445"/>
      <c r="D4" s="445"/>
      <c r="E4" s="445"/>
    </row>
    <row r="5" spans="1:9" ht="45" customHeight="1" x14ac:dyDescent="0.3">
      <c r="A5" s="10" t="s">
        <v>16</v>
      </c>
      <c r="B5" s="10" t="s">
        <v>27</v>
      </c>
      <c r="C5" s="10" t="s">
        <v>28</v>
      </c>
      <c r="D5" s="10" t="s">
        <v>29</v>
      </c>
      <c r="E5" s="10" t="s">
        <v>30</v>
      </c>
    </row>
    <row r="6" spans="1:9" x14ac:dyDescent="0.3">
      <c r="A6" s="4" t="s">
        <v>20</v>
      </c>
      <c r="B6" s="161">
        <v>499.03112840466929</v>
      </c>
      <c r="C6" s="387">
        <v>657.78874366497735</v>
      </c>
      <c r="D6" s="161">
        <v>899.86220472440948</v>
      </c>
      <c r="E6" s="160">
        <v>0.35845826321445229</v>
      </c>
    </row>
    <row r="7" spans="1:9" x14ac:dyDescent="0.3">
      <c r="A7" s="5" t="s">
        <v>21</v>
      </c>
      <c r="B7" s="161">
        <v>158.18313253012047</v>
      </c>
      <c r="C7" s="387">
        <v>390.14022604004526</v>
      </c>
      <c r="D7" s="161">
        <v>575.77316293929709</v>
      </c>
      <c r="E7" s="160">
        <v>0.76718541552436237</v>
      </c>
    </row>
    <row r="8" spans="1:9" x14ac:dyDescent="0.3">
      <c r="A8" s="5" t="s">
        <v>22</v>
      </c>
      <c r="B8" s="161">
        <v>156.83908045977012</v>
      </c>
      <c r="C8" s="387">
        <v>318.85829993319976</v>
      </c>
      <c r="D8" s="161">
        <v>512.27611940298505</v>
      </c>
      <c r="E8" s="160">
        <v>0.73712246772220635</v>
      </c>
    </row>
    <row r="9" spans="1:9" x14ac:dyDescent="0.3">
      <c r="A9" s="5" t="s">
        <v>23</v>
      </c>
      <c r="B9" s="161">
        <v>207.14748953974896</v>
      </c>
      <c r="C9" s="387">
        <v>284.28526494072105</v>
      </c>
      <c r="D9" s="161">
        <v>577.07000000000005</v>
      </c>
      <c r="E9" s="160">
        <v>0.84690850937613571</v>
      </c>
      <c r="H9" s="388"/>
      <c r="I9" s="388"/>
    </row>
    <row r="10" spans="1:9" x14ac:dyDescent="0.3">
      <c r="A10" s="5" t="s">
        <v>24</v>
      </c>
      <c r="B10" s="161">
        <v>188.84478371501271</v>
      </c>
      <c r="C10" s="387">
        <v>238.28571428571428</v>
      </c>
      <c r="D10" s="161">
        <v>273.8774774774775</v>
      </c>
      <c r="E10" s="160">
        <v>0.88845352289596891</v>
      </c>
      <c r="H10" s="388"/>
      <c r="I10" s="388"/>
    </row>
    <row r="11" spans="1:9" x14ac:dyDescent="0.3">
      <c r="A11" s="6" t="s">
        <v>25</v>
      </c>
      <c r="B11" s="161">
        <v>137.2982456140351</v>
      </c>
      <c r="C11" s="387">
        <v>137.2982456140351</v>
      </c>
      <c r="D11" s="161">
        <v>137.2982456140351</v>
      </c>
      <c r="E11" s="160">
        <v>0.70930232558139539</v>
      </c>
      <c r="H11" s="388"/>
      <c r="I11" s="388"/>
    </row>
    <row r="12" spans="1:9" ht="15" customHeight="1" x14ac:dyDescent="0.3">
      <c r="A12" s="444" t="s">
        <v>2114</v>
      </c>
      <c r="B12" s="444"/>
      <c r="C12" s="444"/>
      <c r="D12" s="444"/>
      <c r="E12" s="444"/>
    </row>
    <row r="13" spans="1:9" ht="15" customHeight="1" x14ac:dyDescent="0.3">
      <c r="A13" s="445" t="s">
        <v>26</v>
      </c>
      <c r="B13" s="445"/>
      <c r="C13" s="445"/>
      <c r="D13" s="445"/>
      <c r="E13" s="445"/>
    </row>
    <row r="14" spans="1:9" ht="45" customHeight="1" x14ac:dyDescent="0.3">
      <c r="A14" s="10" t="s">
        <v>16</v>
      </c>
      <c r="B14" s="10" t="s">
        <v>27</v>
      </c>
      <c r="C14" s="10" t="s">
        <v>28</v>
      </c>
      <c r="D14" s="10" t="s">
        <v>29</v>
      </c>
      <c r="E14" s="10" t="s">
        <v>30</v>
      </c>
    </row>
    <row r="15" spans="1:9" x14ac:dyDescent="0.3">
      <c r="A15" s="4" t="s">
        <v>20</v>
      </c>
      <c r="B15" s="161">
        <v>730.31468531468533</v>
      </c>
      <c r="C15" s="387">
        <v>869.32008953553441</v>
      </c>
      <c r="D15" s="161">
        <v>967.81632653061229</v>
      </c>
      <c r="E15" s="160">
        <v>0.30375899193743061</v>
      </c>
    </row>
    <row r="16" spans="1:9" x14ac:dyDescent="0.3">
      <c r="A16" s="5" t="s">
        <v>21</v>
      </c>
      <c r="B16" s="161">
        <v>121.53020134228188</v>
      </c>
      <c r="C16" s="387">
        <v>466.56136654115858</v>
      </c>
      <c r="D16" s="161">
        <v>683.52464494569756</v>
      </c>
      <c r="E16" s="160">
        <v>0.68959832258355891</v>
      </c>
    </row>
    <row r="17" spans="1:5" x14ac:dyDescent="0.3">
      <c r="A17" s="5" t="s">
        <v>22</v>
      </c>
      <c r="B17" s="161">
        <v>119.04682274247492</v>
      </c>
      <c r="C17" s="387">
        <v>379.65845751167427</v>
      </c>
      <c r="D17" s="161">
        <v>713.43070652173913</v>
      </c>
      <c r="E17" s="160">
        <v>0.67291652777230471</v>
      </c>
    </row>
    <row r="18" spans="1:5" x14ac:dyDescent="0.3">
      <c r="A18" s="5" t="s">
        <v>23</v>
      </c>
      <c r="B18" s="161">
        <v>108.3</v>
      </c>
      <c r="C18" s="387">
        <v>353.61447051744886</v>
      </c>
      <c r="D18" s="161">
        <v>496.12677878395863</v>
      </c>
      <c r="E18" s="160">
        <v>0.79181726956745901</v>
      </c>
    </row>
    <row r="19" spans="1:5" x14ac:dyDescent="0.3">
      <c r="A19" s="5" t="s">
        <v>24</v>
      </c>
      <c r="B19" s="161">
        <v>194.62606837606839</v>
      </c>
      <c r="C19" s="387">
        <v>276.69877970456002</v>
      </c>
      <c r="D19" s="161">
        <v>326.98726114649679</v>
      </c>
      <c r="E19" s="160">
        <v>0.86880831901954414</v>
      </c>
    </row>
    <row r="20" spans="1:5" x14ac:dyDescent="0.3">
      <c r="A20" s="5" t="s">
        <v>25</v>
      </c>
      <c r="B20" s="161">
        <v>26.75</v>
      </c>
      <c r="C20" s="387">
        <v>248.55666666666667</v>
      </c>
      <c r="D20" s="161">
        <v>298.30459770114942</v>
      </c>
      <c r="E20" s="160">
        <v>0.64613032574731455</v>
      </c>
    </row>
    <row r="21" spans="1:5" ht="15" customHeight="1" x14ac:dyDescent="0.3">
      <c r="A21" s="168"/>
      <c r="B21" s="168"/>
      <c r="C21" s="168"/>
      <c r="D21" s="168"/>
      <c r="E21" s="168"/>
    </row>
    <row r="22" spans="1:5" x14ac:dyDescent="0.3">
      <c r="A22" s="169"/>
      <c r="B22" s="169"/>
      <c r="C22" s="169"/>
      <c r="D22" s="169"/>
      <c r="E22" s="169"/>
    </row>
    <row r="23" spans="1:5" x14ac:dyDescent="0.3">
      <c r="A23" s="169"/>
      <c r="B23" s="169"/>
      <c r="C23" s="169"/>
      <c r="D23" s="169"/>
      <c r="E23" s="169"/>
    </row>
    <row r="24" spans="1:5" x14ac:dyDescent="0.3">
      <c r="A24" s="169"/>
      <c r="B24" s="169"/>
      <c r="C24" s="169"/>
      <c r="D24" s="169"/>
      <c r="E24" s="169"/>
    </row>
    <row r="25" spans="1:5" x14ac:dyDescent="0.3">
      <c r="A25" s="169"/>
      <c r="B25" s="169"/>
      <c r="C25" s="169"/>
      <c r="D25" s="169"/>
      <c r="E25" s="169"/>
    </row>
  </sheetData>
  <mergeCells count="4">
    <mergeCell ref="A3:E3"/>
    <mergeCell ref="A12:E12"/>
    <mergeCell ref="A4:E4"/>
    <mergeCell ref="A13:E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9"/>
  <sheetViews>
    <sheetView workbookViewId="0">
      <selection activeCell="A2" sqref="A2"/>
    </sheetView>
  </sheetViews>
  <sheetFormatPr defaultRowHeight="14.4" x14ac:dyDescent="0.3"/>
  <cols>
    <col min="1" max="1" width="28.5546875" customWidth="1"/>
    <col min="2" max="2" width="12.109375" customWidth="1"/>
    <col min="3" max="3" width="16.5546875" customWidth="1"/>
    <col min="4" max="4" width="12.88671875" bestFit="1" customWidth="1"/>
    <col min="5" max="5" width="6.5546875" bestFit="1" customWidth="1"/>
    <col min="6" max="6" width="6.5546875" customWidth="1"/>
    <col min="7" max="7" width="8.109375" customWidth="1"/>
    <col min="8" max="8" width="12" bestFit="1" customWidth="1"/>
    <col min="9" max="9" width="9.88671875" customWidth="1"/>
  </cols>
  <sheetData>
    <row r="1" spans="1:9" ht="15.6" x14ac:dyDescent="0.3">
      <c r="A1" s="349" t="s">
        <v>2512</v>
      </c>
      <c r="B1" s="350"/>
      <c r="C1" s="350"/>
      <c r="D1" s="350"/>
    </row>
    <row r="2" spans="1:9" x14ac:dyDescent="0.3">
      <c r="A2" s="3" t="s">
        <v>2565</v>
      </c>
    </row>
    <row r="3" spans="1:9" s="124" customFormat="1" ht="43.2" x14ac:dyDescent="0.3">
      <c r="A3" s="127" t="s">
        <v>0</v>
      </c>
      <c r="B3" s="127" t="s">
        <v>31</v>
      </c>
      <c r="C3" s="127" t="s">
        <v>410</v>
      </c>
      <c r="D3" s="127" t="s">
        <v>33</v>
      </c>
      <c r="E3" s="127" t="s">
        <v>34</v>
      </c>
      <c r="F3" s="127" t="s">
        <v>1015</v>
      </c>
      <c r="G3" s="127" t="s">
        <v>1324</v>
      </c>
      <c r="H3" s="127" t="s">
        <v>35</v>
      </c>
      <c r="I3" s="127" t="s">
        <v>36</v>
      </c>
    </row>
    <row r="4" spans="1:9" x14ac:dyDescent="0.3">
      <c r="A4" t="s">
        <v>4</v>
      </c>
      <c r="B4" s="12">
        <v>0</v>
      </c>
      <c r="C4" s="12">
        <v>56.067</v>
      </c>
      <c r="D4" s="12">
        <v>1.5890000000000002</v>
      </c>
      <c r="E4" s="12">
        <v>1.385</v>
      </c>
      <c r="F4" s="12">
        <v>0</v>
      </c>
      <c r="G4" s="12">
        <v>0</v>
      </c>
      <c r="H4" s="12">
        <v>59.040999999999997</v>
      </c>
      <c r="I4" s="18">
        <v>1.8797664557091191E-2</v>
      </c>
    </row>
    <row r="5" spans="1:9" x14ac:dyDescent="0.3">
      <c r="A5" t="s">
        <v>5</v>
      </c>
      <c r="B5" s="12">
        <v>0</v>
      </c>
      <c r="C5" s="12">
        <v>33.466999999999999</v>
      </c>
      <c r="D5" s="12">
        <v>0</v>
      </c>
      <c r="E5" s="12">
        <v>3.1000000000000005</v>
      </c>
      <c r="F5" s="12">
        <v>0</v>
      </c>
      <c r="G5" s="12">
        <v>0</v>
      </c>
      <c r="H5" s="12">
        <v>36.567</v>
      </c>
      <c r="I5" s="18">
        <v>1.1642319741521207E-2</v>
      </c>
    </row>
    <row r="6" spans="1:9" x14ac:dyDescent="0.3">
      <c r="A6" t="s">
        <v>6</v>
      </c>
      <c r="B6" s="12">
        <v>0</v>
      </c>
      <c r="C6" s="12">
        <v>40.284800000000011</v>
      </c>
      <c r="D6" s="12">
        <v>1.0270000000000001</v>
      </c>
      <c r="E6" s="12">
        <v>0.41400000000000003</v>
      </c>
      <c r="F6" s="12">
        <v>0</v>
      </c>
      <c r="G6" s="12">
        <v>0.125</v>
      </c>
      <c r="H6" s="12">
        <v>41.850800000000014</v>
      </c>
      <c r="I6" s="18">
        <v>1.332459307677567E-2</v>
      </c>
    </row>
    <row r="7" spans="1:9" x14ac:dyDescent="0.3">
      <c r="A7" t="s">
        <v>7</v>
      </c>
      <c r="B7" s="12">
        <v>5.3</v>
      </c>
      <c r="C7" s="12">
        <v>30.409999999999997</v>
      </c>
      <c r="D7" s="12">
        <v>25.7</v>
      </c>
      <c r="E7" s="12">
        <v>0</v>
      </c>
      <c r="F7" s="12">
        <v>0</v>
      </c>
      <c r="G7" s="12">
        <v>1</v>
      </c>
      <c r="H7" s="12">
        <v>62.41</v>
      </c>
      <c r="I7" s="18">
        <v>1.987029767463392E-2</v>
      </c>
    </row>
    <row r="8" spans="1:9" x14ac:dyDescent="0.3">
      <c r="A8" t="s">
        <v>8</v>
      </c>
      <c r="B8" s="12">
        <v>0</v>
      </c>
      <c r="C8" s="12">
        <v>39.076000000000008</v>
      </c>
      <c r="D8" s="12">
        <v>34.199999999999996</v>
      </c>
      <c r="E8" s="12">
        <v>9</v>
      </c>
      <c r="F8" s="12">
        <v>0</v>
      </c>
      <c r="G8" s="12">
        <v>5</v>
      </c>
      <c r="H8" s="12">
        <v>87.27600000000001</v>
      </c>
      <c r="I8" s="18">
        <v>2.7787215187491592E-2</v>
      </c>
    </row>
    <row r="9" spans="1:9" x14ac:dyDescent="0.3">
      <c r="A9" t="s">
        <v>9</v>
      </c>
      <c r="B9" s="12">
        <v>0</v>
      </c>
      <c r="C9" s="12">
        <v>60.3</v>
      </c>
      <c r="D9" s="12">
        <v>0</v>
      </c>
      <c r="E9" s="12">
        <v>6.08</v>
      </c>
      <c r="F9" s="12">
        <v>1.2E-2</v>
      </c>
      <c r="G9" s="12">
        <v>0.88500000000000001</v>
      </c>
      <c r="H9" s="12">
        <v>67.277000000000001</v>
      </c>
      <c r="I9" s="18">
        <v>2.1419868877685409E-2</v>
      </c>
    </row>
    <row r="10" spans="1:9" x14ac:dyDescent="0.3">
      <c r="A10" t="s">
        <v>10</v>
      </c>
      <c r="B10" s="12">
        <v>42.7</v>
      </c>
      <c r="C10" s="12">
        <v>32.5</v>
      </c>
      <c r="D10" s="12">
        <v>0</v>
      </c>
      <c r="E10" s="12">
        <v>0</v>
      </c>
      <c r="F10" s="12">
        <v>0</v>
      </c>
      <c r="G10" s="12">
        <v>0</v>
      </c>
      <c r="H10" s="12">
        <v>75.2</v>
      </c>
      <c r="I10" s="18">
        <v>2.3942419245833534E-2</v>
      </c>
    </row>
    <row r="11" spans="1:9" x14ac:dyDescent="0.3">
      <c r="A11" t="s">
        <v>11</v>
      </c>
      <c r="B11" s="12">
        <v>0</v>
      </c>
      <c r="C11" s="12">
        <v>23.53</v>
      </c>
      <c r="D11" s="12">
        <v>0</v>
      </c>
      <c r="E11" s="12">
        <v>3.8600000000000008</v>
      </c>
      <c r="F11" s="12">
        <v>1.1415</v>
      </c>
      <c r="G11" s="12">
        <v>1.9890000000000003</v>
      </c>
      <c r="H11" s="12">
        <v>30.520500000000002</v>
      </c>
      <c r="I11" s="18">
        <v>9.7172155131976384E-3</v>
      </c>
    </row>
    <row r="12" spans="1:9" x14ac:dyDescent="0.3">
      <c r="A12" t="s">
        <v>12</v>
      </c>
      <c r="B12" s="12">
        <v>1589.1</v>
      </c>
      <c r="C12" s="12">
        <v>233.49999999999997</v>
      </c>
      <c r="D12" s="12">
        <v>191.45999999999998</v>
      </c>
      <c r="E12" s="12">
        <v>44.5</v>
      </c>
      <c r="F12" s="12">
        <v>1.903</v>
      </c>
      <c r="G12" s="12">
        <v>89.5</v>
      </c>
      <c r="H12" s="12">
        <v>2149.9629999999997</v>
      </c>
      <c r="I12" s="18">
        <v>0.68451217432220735</v>
      </c>
    </row>
    <row r="13" spans="1:9" x14ac:dyDescent="0.3">
      <c r="A13" t="s">
        <v>13</v>
      </c>
      <c r="B13" s="12">
        <v>112.60000000000001</v>
      </c>
      <c r="C13" s="12">
        <v>155.61199999999999</v>
      </c>
      <c r="D13" s="12">
        <v>234.208</v>
      </c>
      <c r="E13" s="12">
        <v>0</v>
      </c>
      <c r="F13" s="12">
        <v>0</v>
      </c>
      <c r="G13" s="12">
        <v>1</v>
      </c>
      <c r="H13" s="12">
        <v>503.41999999999996</v>
      </c>
      <c r="I13" s="18">
        <v>0.16028048798853081</v>
      </c>
    </row>
    <row r="14" spans="1:9" x14ac:dyDescent="0.3">
      <c r="A14" t="s">
        <v>14</v>
      </c>
      <c r="B14" s="12">
        <v>0</v>
      </c>
      <c r="C14" s="12">
        <v>26.940000000000005</v>
      </c>
      <c r="D14" s="12">
        <v>0</v>
      </c>
      <c r="E14" s="12">
        <v>0</v>
      </c>
      <c r="F14" s="12">
        <v>0.15359999999999999</v>
      </c>
      <c r="G14" s="12">
        <v>0.25</v>
      </c>
      <c r="H14" s="12">
        <v>27.343600000000006</v>
      </c>
      <c r="I14" s="18">
        <v>8.7057438150315684E-3</v>
      </c>
    </row>
    <row r="15" spans="1:9" x14ac:dyDescent="0.3">
      <c r="A15" s="2" t="s">
        <v>15</v>
      </c>
      <c r="B15" s="14">
        <v>1749.6999999999998</v>
      </c>
      <c r="C15" s="14">
        <v>731.68680000000006</v>
      </c>
      <c r="D15" s="14">
        <v>488.18399999999997</v>
      </c>
      <c r="E15" s="14">
        <v>68.338999999999999</v>
      </c>
      <c r="F15" s="14">
        <v>3.2100999999999997</v>
      </c>
      <c r="G15" s="14">
        <v>99.748999999999995</v>
      </c>
      <c r="H15" s="14">
        <v>3140.8688999999999</v>
      </c>
      <c r="I15" s="150">
        <v>1</v>
      </c>
    </row>
    <row r="16" spans="1:9" x14ac:dyDescent="0.3">
      <c r="A16" s="65"/>
      <c r="B16" s="13"/>
      <c r="C16" s="13"/>
      <c r="D16" s="13"/>
      <c r="E16" s="13"/>
      <c r="F16" s="13"/>
      <c r="G16" s="13"/>
    </row>
    <row r="18" spans="1:9" x14ac:dyDescent="0.3">
      <c r="A18" t="s">
        <v>2153</v>
      </c>
      <c r="B18" s="66"/>
      <c r="C18" s="66"/>
      <c r="D18" s="66"/>
      <c r="E18" s="66"/>
      <c r="F18" s="66"/>
      <c r="G18" s="66"/>
      <c r="H18" s="66"/>
      <c r="I18" s="12"/>
    </row>
    <row r="19" spans="1:9" x14ac:dyDescent="0.3">
      <c r="H19" s="64"/>
    </row>
    <row r="20" spans="1:9" x14ac:dyDescent="0.3">
      <c r="H20" s="64"/>
    </row>
    <row r="29" spans="1:9" x14ac:dyDescent="0.3">
      <c r="C29"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1224-C4E5-4BEE-96CC-78B0647FE6FC}">
  <sheetPr>
    <tabColor rgb="FF92D050"/>
  </sheetPr>
  <dimension ref="A1:K23"/>
  <sheetViews>
    <sheetView workbookViewId="0">
      <selection activeCell="B17" sqref="B17"/>
    </sheetView>
  </sheetViews>
  <sheetFormatPr defaultRowHeight="14.4" x14ac:dyDescent="0.3"/>
  <cols>
    <col min="6" max="6" width="12.5546875" bestFit="1" customWidth="1"/>
  </cols>
  <sheetData>
    <row r="1" spans="1:11" ht="15.6" x14ac:dyDescent="0.3">
      <c r="A1" s="349" t="s">
        <v>2512</v>
      </c>
      <c r="B1" s="350"/>
      <c r="C1" s="350"/>
      <c r="D1" s="350"/>
    </row>
    <row r="2" spans="1:11" x14ac:dyDescent="0.3">
      <c r="A2" s="3" t="s">
        <v>2570</v>
      </c>
    </row>
    <row r="4" spans="1:11" x14ac:dyDescent="0.3">
      <c r="J4" s="290" t="s">
        <v>2543</v>
      </c>
      <c r="K4" s="295">
        <v>0.1</v>
      </c>
    </row>
    <row r="6" spans="1:11" ht="43.2" x14ac:dyDescent="0.3">
      <c r="C6" s="353" t="s">
        <v>454</v>
      </c>
      <c r="D6" s="353" t="s">
        <v>2132</v>
      </c>
      <c r="E6" s="353" t="s">
        <v>2540</v>
      </c>
      <c r="G6" s="352"/>
      <c r="H6" s="353" t="s">
        <v>2541</v>
      </c>
      <c r="I6" s="353" t="s">
        <v>2539</v>
      </c>
      <c r="J6" s="353" t="s">
        <v>2134</v>
      </c>
      <c r="K6" s="353" t="s">
        <v>2542</v>
      </c>
    </row>
    <row r="7" spans="1:11" x14ac:dyDescent="0.3">
      <c r="C7">
        <v>2010</v>
      </c>
      <c r="D7" s="294">
        <v>182</v>
      </c>
      <c r="E7" s="294"/>
      <c r="F7" s="294"/>
      <c r="G7">
        <v>2010</v>
      </c>
      <c r="H7" s="293">
        <v>0.182</v>
      </c>
      <c r="K7" s="294">
        <f t="shared" ref="K7:K18" si="0">$K$4*H7*8766</f>
        <v>159.5412</v>
      </c>
    </row>
    <row r="8" spans="1:11" x14ac:dyDescent="0.3">
      <c r="C8">
        <v>2011</v>
      </c>
      <c r="D8" s="294">
        <v>381</v>
      </c>
      <c r="E8" s="294">
        <v>199</v>
      </c>
      <c r="G8">
        <v>2011</v>
      </c>
      <c r="H8" s="293">
        <v>0.38100000000000001</v>
      </c>
      <c r="I8" s="18">
        <f t="shared" ref="I8:I19" si="1">(H8/$H$7)^(1/(G8-$G$7))-1</f>
        <v>1.0934065934065935</v>
      </c>
      <c r="J8" s="18">
        <f t="shared" ref="J8:J19" si="2">H8/H7-1</f>
        <v>1.0934065934065935</v>
      </c>
      <c r="K8" s="294">
        <f t="shared" si="0"/>
        <v>333.9846</v>
      </c>
    </row>
    <row r="9" spans="1:11" x14ac:dyDescent="0.3">
      <c r="C9">
        <v>2012</v>
      </c>
      <c r="D9" s="294">
        <v>490</v>
      </c>
      <c r="E9" s="294">
        <v>108</v>
      </c>
      <c r="G9">
        <v>2012</v>
      </c>
      <c r="H9" s="293">
        <v>0.49</v>
      </c>
      <c r="I9" s="18">
        <f t="shared" si="1"/>
        <v>0.64082530828473394</v>
      </c>
      <c r="J9" s="18">
        <f t="shared" si="2"/>
        <v>0.28608923884514437</v>
      </c>
      <c r="K9" s="294">
        <f t="shared" si="0"/>
        <v>429.53399999999999</v>
      </c>
    </row>
    <row r="10" spans="1:11" x14ac:dyDescent="0.3">
      <c r="C10">
        <v>2013</v>
      </c>
      <c r="D10" s="294">
        <v>625</v>
      </c>
      <c r="E10" s="294">
        <v>135</v>
      </c>
      <c r="G10">
        <v>2013</v>
      </c>
      <c r="H10" s="293">
        <v>0.625</v>
      </c>
      <c r="I10" s="18">
        <f t="shared" si="1"/>
        <v>0.50869995175576332</v>
      </c>
      <c r="J10" s="18">
        <f t="shared" si="2"/>
        <v>0.27551020408163263</v>
      </c>
      <c r="K10" s="294">
        <f t="shared" si="0"/>
        <v>547.875</v>
      </c>
    </row>
    <row r="11" spans="1:11" x14ac:dyDescent="0.3">
      <c r="C11">
        <v>2014</v>
      </c>
      <c r="D11" s="294">
        <v>804</v>
      </c>
      <c r="E11" s="294">
        <v>179</v>
      </c>
      <c r="G11">
        <v>2014</v>
      </c>
      <c r="H11" s="293">
        <v>0.80400000000000005</v>
      </c>
      <c r="I11" s="18">
        <f t="shared" si="1"/>
        <v>0.44976017402039981</v>
      </c>
      <c r="J11" s="18">
        <f t="shared" si="2"/>
        <v>0.28639999999999999</v>
      </c>
      <c r="K11" s="294">
        <f t="shared" si="0"/>
        <v>704.78640000000007</v>
      </c>
    </row>
    <row r="12" spans="1:11" x14ac:dyDescent="0.3">
      <c r="C12">
        <v>2015</v>
      </c>
      <c r="D12" s="294">
        <v>1251</v>
      </c>
      <c r="E12" s="294">
        <v>448</v>
      </c>
      <c r="G12">
        <v>2015</v>
      </c>
      <c r="H12" s="293">
        <v>1.2509999999999999</v>
      </c>
      <c r="I12" s="18">
        <f t="shared" si="1"/>
        <v>0.4704057228943046</v>
      </c>
      <c r="J12" s="18">
        <f t="shared" si="2"/>
        <v>0.55597014925373101</v>
      </c>
      <c r="K12" s="294">
        <f t="shared" si="0"/>
        <v>1096.6265999999998</v>
      </c>
    </row>
    <row r="13" spans="1:11" x14ac:dyDescent="0.3">
      <c r="C13">
        <v>2016</v>
      </c>
      <c r="D13" s="294">
        <v>1659</v>
      </c>
      <c r="E13" s="294">
        <v>408</v>
      </c>
      <c r="G13">
        <v>2016</v>
      </c>
      <c r="H13" s="293">
        <v>1.659</v>
      </c>
      <c r="I13" s="18">
        <f t="shared" si="1"/>
        <v>0.445314965744108</v>
      </c>
      <c r="J13" s="18">
        <f t="shared" si="2"/>
        <v>0.32613908872901698</v>
      </c>
      <c r="K13" s="294">
        <f t="shared" si="0"/>
        <v>1454.2794000000001</v>
      </c>
    </row>
    <row r="14" spans="1:11" x14ac:dyDescent="0.3">
      <c r="C14">
        <v>2017</v>
      </c>
      <c r="D14" s="294">
        <v>2214</v>
      </c>
      <c r="E14" s="294">
        <v>555</v>
      </c>
      <c r="G14">
        <v>2017</v>
      </c>
      <c r="H14" s="293">
        <v>2.214</v>
      </c>
      <c r="I14" s="18">
        <f t="shared" si="1"/>
        <v>0.42894388908078152</v>
      </c>
      <c r="J14" s="18">
        <f t="shared" si="2"/>
        <v>0.33453887884267619</v>
      </c>
      <c r="K14" s="294">
        <f t="shared" si="0"/>
        <v>1940.7924</v>
      </c>
    </row>
    <row r="15" spans="1:11" x14ac:dyDescent="0.3">
      <c r="C15">
        <v>2018</v>
      </c>
      <c r="D15" s="294">
        <v>3233</v>
      </c>
      <c r="E15" s="294">
        <v>1019</v>
      </c>
      <c r="G15">
        <v>2018</v>
      </c>
      <c r="H15" s="293">
        <v>3.2330000000000001</v>
      </c>
      <c r="I15" s="18">
        <f t="shared" si="1"/>
        <v>0.43282051005798494</v>
      </c>
      <c r="J15" s="18">
        <f t="shared" si="2"/>
        <v>0.46025293586269211</v>
      </c>
      <c r="K15" s="294">
        <f t="shared" si="0"/>
        <v>2834.0478000000003</v>
      </c>
    </row>
    <row r="16" spans="1:11" x14ac:dyDescent="0.3">
      <c r="C16">
        <v>2019</v>
      </c>
      <c r="D16" s="294">
        <v>5636</v>
      </c>
      <c r="E16" s="294">
        <v>2403</v>
      </c>
      <c r="G16">
        <v>2019</v>
      </c>
      <c r="H16" s="293">
        <v>5.6360000000000001</v>
      </c>
      <c r="I16" s="18">
        <f t="shared" si="1"/>
        <v>0.46438580605715107</v>
      </c>
      <c r="J16" s="18">
        <f t="shared" si="2"/>
        <v>0.74327250231982678</v>
      </c>
      <c r="K16" s="294">
        <f t="shared" si="0"/>
        <v>4940.5176000000001</v>
      </c>
    </row>
    <row r="17" spans="2:11" x14ac:dyDescent="0.3">
      <c r="C17">
        <v>2020</v>
      </c>
      <c r="D17" s="294">
        <v>8544</v>
      </c>
      <c r="E17" s="294">
        <v>2908</v>
      </c>
      <c r="G17">
        <v>2020</v>
      </c>
      <c r="H17" s="293">
        <v>8.5440000000000005</v>
      </c>
      <c r="I17" s="18">
        <f t="shared" si="1"/>
        <v>0.46946411603502769</v>
      </c>
      <c r="J17" s="18">
        <f t="shared" si="2"/>
        <v>0.5159687721788504</v>
      </c>
      <c r="K17" s="294">
        <f t="shared" si="0"/>
        <v>7489.6704</v>
      </c>
    </row>
    <row r="18" spans="2:11" x14ac:dyDescent="0.3">
      <c r="C18">
        <v>2021</v>
      </c>
      <c r="D18" s="294">
        <v>11313</v>
      </c>
      <c r="E18" s="294">
        <v>2769</v>
      </c>
      <c r="G18">
        <v>2021</v>
      </c>
      <c r="H18" s="293">
        <v>11.313000000000001</v>
      </c>
      <c r="I18" s="18">
        <f t="shared" si="1"/>
        <v>0.45561337100916943</v>
      </c>
      <c r="J18" s="18">
        <f t="shared" si="2"/>
        <v>0.3240870786516854</v>
      </c>
      <c r="K18" s="294">
        <f t="shared" si="0"/>
        <v>9916.975800000002</v>
      </c>
    </row>
    <row r="19" spans="2:11" x14ac:dyDescent="0.3">
      <c r="C19">
        <v>2022</v>
      </c>
      <c r="D19" s="294">
        <v>13314</v>
      </c>
      <c r="E19" s="294">
        <v>2001</v>
      </c>
      <c r="G19">
        <v>2022</v>
      </c>
      <c r="H19" s="293">
        <v>13.314</v>
      </c>
      <c r="I19" s="18">
        <f t="shared" si="1"/>
        <v>0.4300561731503949</v>
      </c>
      <c r="J19" s="18">
        <f t="shared" si="2"/>
        <v>0.17687616016971619</v>
      </c>
      <c r="K19" s="294">
        <v>11982</v>
      </c>
    </row>
    <row r="20" spans="2:11" x14ac:dyDescent="0.3">
      <c r="F20" s="294"/>
    </row>
    <row r="21" spans="2:11" x14ac:dyDescent="0.3">
      <c r="B21" t="s">
        <v>2513</v>
      </c>
    </row>
    <row r="22" spans="2:11" x14ac:dyDescent="0.3">
      <c r="B22" s="67" t="s">
        <v>2584</v>
      </c>
    </row>
    <row r="23" spans="2:11" x14ac:dyDescent="0.3">
      <c r="B23" t="s">
        <v>2514</v>
      </c>
    </row>
  </sheetData>
  <hyperlinks>
    <hyperlink ref="B22" r:id="rId1" xr:uid="{D825A105-E044-422C-A306-7CE78D56FE8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L27"/>
  <sheetViews>
    <sheetView workbookViewId="0">
      <selection activeCell="A2" sqref="A2"/>
    </sheetView>
  </sheetViews>
  <sheetFormatPr defaultRowHeight="14.4" x14ac:dyDescent="0.3"/>
  <cols>
    <col min="1" max="1" width="28.5546875" customWidth="1"/>
    <col min="2" max="2" width="12.109375" bestFit="1" customWidth="1"/>
    <col min="3" max="3" width="10.5546875" bestFit="1" customWidth="1"/>
    <col min="4" max="4" width="11.5546875" bestFit="1" customWidth="1"/>
    <col min="5" max="8" width="9.33203125" bestFit="1" customWidth="1"/>
    <col min="9" max="9" width="13.33203125" bestFit="1" customWidth="1"/>
    <col min="10" max="10" width="13.109375" customWidth="1"/>
    <col min="12" max="12" width="10" bestFit="1" customWidth="1"/>
  </cols>
  <sheetData>
    <row r="1" spans="1:12" ht="15.6" x14ac:dyDescent="0.3">
      <c r="A1" s="349" t="s">
        <v>2512</v>
      </c>
      <c r="B1" s="350"/>
      <c r="C1" s="350"/>
      <c r="D1" s="350"/>
    </row>
    <row r="2" spans="1:12" x14ac:dyDescent="0.3">
      <c r="A2" s="3" t="s">
        <v>2561</v>
      </c>
      <c r="D2" s="15"/>
    </row>
    <row r="3" spans="1:12" ht="43.2" x14ac:dyDescent="0.3">
      <c r="A3" s="10" t="s">
        <v>0</v>
      </c>
      <c r="B3" s="127" t="s">
        <v>37</v>
      </c>
      <c r="C3" s="127" t="s">
        <v>38</v>
      </c>
      <c r="D3" s="127" t="s">
        <v>39</v>
      </c>
      <c r="E3" s="127" t="s">
        <v>40</v>
      </c>
      <c r="F3" s="127" t="s">
        <v>34</v>
      </c>
      <c r="G3" s="127" t="s">
        <v>1015</v>
      </c>
      <c r="H3" s="127" t="s">
        <v>1324</v>
      </c>
      <c r="I3" s="10" t="s">
        <v>35</v>
      </c>
      <c r="J3" s="127" t="s">
        <v>36</v>
      </c>
    </row>
    <row r="4" spans="1:12" x14ac:dyDescent="0.3">
      <c r="A4" s="225" t="s">
        <v>4</v>
      </c>
      <c r="B4" s="226">
        <v>70586.651857599994</v>
      </c>
      <c r="C4" s="226">
        <v>0</v>
      </c>
      <c r="D4" s="226">
        <v>0</v>
      </c>
      <c r="E4" s="226">
        <v>0</v>
      </c>
      <c r="F4" s="226">
        <v>0</v>
      </c>
      <c r="G4" s="226">
        <v>0</v>
      </c>
      <c r="H4" s="226">
        <v>0</v>
      </c>
      <c r="I4" s="226">
        <v>70586.651857599994</v>
      </c>
      <c r="J4" s="227">
        <v>2.4409237500532716E-2</v>
      </c>
    </row>
    <row r="5" spans="1:12" x14ac:dyDescent="0.3">
      <c r="A5" s="225" t="s">
        <v>5</v>
      </c>
      <c r="B5" s="226">
        <v>36431.111776800004</v>
      </c>
      <c r="C5" s="226">
        <v>0</v>
      </c>
      <c r="D5" s="226">
        <v>0</v>
      </c>
      <c r="E5" s="226">
        <v>0</v>
      </c>
      <c r="F5" s="226">
        <v>0</v>
      </c>
      <c r="G5" s="226">
        <v>0</v>
      </c>
      <c r="H5" s="226">
        <v>0</v>
      </c>
      <c r="I5" s="226">
        <v>36431.111776800004</v>
      </c>
      <c r="J5" s="227">
        <v>1.2598071113534769E-2</v>
      </c>
    </row>
    <row r="6" spans="1:12" x14ac:dyDescent="0.3">
      <c r="A6" s="225" t="s">
        <v>6</v>
      </c>
      <c r="B6" s="226">
        <v>39580.259941920005</v>
      </c>
      <c r="C6" s="226">
        <v>0</v>
      </c>
      <c r="D6" s="226">
        <v>0</v>
      </c>
      <c r="E6" s="226">
        <v>0</v>
      </c>
      <c r="F6" s="226">
        <v>0</v>
      </c>
      <c r="G6" s="226">
        <v>0</v>
      </c>
      <c r="H6" s="226">
        <v>0</v>
      </c>
      <c r="I6" s="226">
        <v>39580.259941920005</v>
      </c>
      <c r="J6" s="227">
        <v>1.368706320288692E-2</v>
      </c>
    </row>
    <row r="7" spans="1:12" x14ac:dyDescent="0.3">
      <c r="A7" s="225" t="s">
        <v>7</v>
      </c>
      <c r="B7" s="226">
        <v>39458.156863839999</v>
      </c>
      <c r="C7" s="226">
        <v>0</v>
      </c>
      <c r="D7" s="226">
        <v>0</v>
      </c>
      <c r="E7" s="226">
        <v>0</v>
      </c>
      <c r="F7" s="226">
        <v>0</v>
      </c>
      <c r="G7" s="226">
        <v>0</v>
      </c>
      <c r="H7" s="226">
        <v>0</v>
      </c>
      <c r="I7" s="226">
        <v>39458.156863839999</v>
      </c>
      <c r="J7" s="227">
        <v>1.4136600414211277E-2</v>
      </c>
    </row>
    <row r="8" spans="1:12" x14ac:dyDescent="0.3">
      <c r="A8" s="225" t="s">
        <v>8</v>
      </c>
      <c r="B8" s="226">
        <v>2344.3749089599996</v>
      </c>
      <c r="C8" s="226">
        <v>0</v>
      </c>
      <c r="D8" s="226">
        <v>0</v>
      </c>
      <c r="E8" s="226">
        <v>0</v>
      </c>
      <c r="F8" s="226">
        <v>0</v>
      </c>
      <c r="G8" s="226">
        <v>0</v>
      </c>
      <c r="H8" s="226">
        <v>0</v>
      </c>
      <c r="I8" s="226">
        <v>2344.3749089599996</v>
      </c>
      <c r="J8" s="227">
        <v>8.1069724143507601E-4</v>
      </c>
    </row>
    <row r="9" spans="1:12" x14ac:dyDescent="0.3">
      <c r="A9" s="225" t="s">
        <v>9</v>
      </c>
      <c r="B9" s="226">
        <v>70927.567274399989</v>
      </c>
      <c r="C9" s="226">
        <v>0</v>
      </c>
      <c r="D9" s="226">
        <v>0</v>
      </c>
      <c r="E9" s="226">
        <v>0</v>
      </c>
      <c r="F9" s="226">
        <v>0</v>
      </c>
      <c r="G9" s="226">
        <v>0</v>
      </c>
      <c r="H9" s="226">
        <v>0</v>
      </c>
      <c r="I9" s="226">
        <v>70927.567274399989</v>
      </c>
      <c r="J9" s="227">
        <v>2.4527123988239915E-2</v>
      </c>
    </row>
    <row r="10" spans="1:12" x14ac:dyDescent="0.3">
      <c r="A10" s="225" t="s">
        <v>10</v>
      </c>
      <c r="B10" s="226">
        <v>25298.655239359996</v>
      </c>
      <c r="C10" s="226">
        <v>76747.098259999999</v>
      </c>
      <c r="D10" s="226">
        <v>0</v>
      </c>
      <c r="E10" s="226">
        <v>0</v>
      </c>
      <c r="F10" s="226">
        <v>0</v>
      </c>
      <c r="G10" s="226">
        <v>0</v>
      </c>
      <c r="H10" s="226">
        <v>0</v>
      </c>
      <c r="I10" s="226">
        <v>102045.75349936</v>
      </c>
      <c r="J10" s="227">
        <v>3.5148682598016533E-2</v>
      </c>
    </row>
    <row r="11" spans="1:12" x14ac:dyDescent="0.3">
      <c r="A11" s="225" t="s">
        <v>11</v>
      </c>
      <c r="B11" s="226">
        <v>25093.539456719998</v>
      </c>
      <c r="C11" s="226">
        <v>0</v>
      </c>
      <c r="D11" s="226">
        <v>0</v>
      </c>
      <c r="E11" s="226">
        <v>0</v>
      </c>
      <c r="F11" s="226">
        <v>0</v>
      </c>
      <c r="G11" s="226">
        <v>0</v>
      </c>
      <c r="H11" s="226">
        <v>0</v>
      </c>
      <c r="I11" s="226">
        <v>25093.539456719998</v>
      </c>
      <c r="J11" s="227">
        <v>8.6774786479990595E-3</v>
      </c>
    </row>
    <row r="12" spans="1:12" x14ac:dyDescent="0.3">
      <c r="A12" s="225" t="s">
        <v>12</v>
      </c>
      <c r="B12" s="226">
        <v>291409.07990000001</v>
      </c>
      <c r="C12" s="226">
        <v>1311293.4334899997</v>
      </c>
      <c r="D12" s="226">
        <v>849170.12282000005</v>
      </c>
      <c r="E12" s="226">
        <v>0</v>
      </c>
      <c r="F12" s="226">
        <v>0</v>
      </c>
      <c r="G12" s="226">
        <v>0</v>
      </c>
      <c r="H12" s="226">
        <v>0</v>
      </c>
      <c r="I12" s="226">
        <v>2451872.6362099997</v>
      </c>
      <c r="J12" s="227">
        <v>0.84974178093781327</v>
      </c>
    </row>
    <row r="13" spans="1:12" x14ac:dyDescent="0.3">
      <c r="A13" s="225" t="s">
        <v>13</v>
      </c>
      <c r="B13" s="226">
        <v>18436.972898800002</v>
      </c>
      <c r="C13" s="226">
        <v>0</v>
      </c>
      <c r="D13" s="226">
        <v>0</v>
      </c>
      <c r="E13" s="226">
        <v>0</v>
      </c>
      <c r="F13" s="226">
        <v>0</v>
      </c>
      <c r="G13" s="226">
        <v>0</v>
      </c>
      <c r="H13" s="226">
        <v>0</v>
      </c>
      <c r="I13" s="226">
        <v>18436.972898800002</v>
      </c>
      <c r="J13" s="227">
        <v>6.3756027298982844E-3</v>
      </c>
    </row>
    <row r="14" spans="1:12" x14ac:dyDescent="0.3">
      <c r="A14" s="225" t="s">
        <v>14</v>
      </c>
      <c r="B14" s="226">
        <v>28593.147525600005</v>
      </c>
      <c r="C14" s="226">
        <v>0</v>
      </c>
      <c r="D14" s="226">
        <v>0</v>
      </c>
      <c r="E14" s="226">
        <v>0</v>
      </c>
      <c r="F14" s="226">
        <v>0</v>
      </c>
      <c r="G14" s="226">
        <v>0</v>
      </c>
      <c r="H14" s="226">
        <v>0</v>
      </c>
      <c r="I14" s="226">
        <v>28593.147525600005</v>
      </c>
      <c r="J14" s="227">
        <v>9.8876616254322831E-3</v>
      </c>
    </row>
    <row r="15" spans="1:12" x14ac:dyDescent="0.3">
      <c r="A15" s="228" t="s">
        <v>15</v>
      </c>
      <c r="B15" s="229">
        <v>648159.51764400001</v>
      </c>
      <c r="C15" s="229">
        <v>1388040.5317499996</v>
      </c>
      <c r="D15" s="229">
        <v>849170.12282000005</v>
      </c>
      <c r="E15" s="229">
        <v>0</v>
      </c>
      <c r="F15" s="229">
        <v>0</v>
      </c>
      <c r="G15" s="229">
        <v>0</v>
      </c>
      <c r="H15" s="229">
        <v>0</v>
      </c>
      <c r="I15" s="229">
        <v>2885370.1722139996</v>
      </c>
      <c r="J15" s="229">
        <v>1</v>
      </c>
      <c r="L15" s="324"/>
    </row>
    <row r="16" spans="1:12" x14ac:dyDescent="0.3">
      <c r="A16" s="230" t="s">
        <v>41</v>
      </c>
      <c r="B16" s="231">
        <v>0.22463652112500174</v>
      </c>
      <c r="C16" s="231">
        <v>0.48106150992921981</v>
      </c>
      <c r="D16" s="231">
        <v>0.29430196894577848</v>
      </c>
      <c r="E16" s="231">
        <v>0</v>
      </c>
      <c r="F16" s="231">
        <v>0</v>
      </c>
      <c r="G16" s="231">
        <v>0</v>
      </c>
      <c r="H16" s="231">
        <v>0</v>
      </c>
      <c r="I16" s="231">
        <v>1</v>
      </c>
      <c r="J16" s="230"/>
    </row>
    <row r="17" spans="1:5" x14ac:dyDescent="0.3">
      <c r="B17" s="12"/>
    </row>
    <row r="18" spans="1:5" x14ac:dyDescent="0.3">
      <c r="A18" t="s">
        <v>2156</v>
      </c>
      <c r="C18" s="76"/>
    </row>
    <row r="19" spans="1:5" x14ac:dyDescent="0.3">
      <c r="A19" t="s">
        <v>2498</v>
      </c>
      <c r="C19" s="76"/>
    </row>
    <row r="20" spans="1:5" x14ac:dyDescent="0.3">
      <c r="C20" s="76"/>
    </row>
    <row r="21" spans="1:5" x14ac:dyDescent="0.3">
      <c r="C21" s="76"/>
    </row>
    <row r="22" spans="1:5" x14ac:dyDescent="0.3">
      <c r="C22" s="76"/>
    </row>
    <row r="23" spans="1:5" x14ac:dyDescent="0.3">
      <c r="C23" s="76"/>
    </row>
    <row r="24" spans="1:5" x14ac:dyDescent="0.3">
      <c r="C24" s="76"/>
    </row>
    <row r="25" spans="1:5" x14ac:dyDescent="0.3">
      <c r="C25" s="76"/>
    </row>
    <row r="26" spans="1:5" x14ac:dyDescent="0.3">
      <c r="C26" s="76"/>
      <c r="E26" s="12"/>
    </row>
    <row r="27" spans="1:5" x14ac:dyDescent="0.3">
      <c r="C27"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Data Dictionary</vt:lpstr>
      <vt:lpstr>Figures</vt:lpstr>
      <vt:lpstr>Table 1.a</vt:lpstr>
      <vt:lpstr>Table 1.b</vt:lpstr>
      <vt:lpstr>Table 1.c</vt:lpstr>
      <vt:lpstr>Table 1.d installed capacity</vt:lpstr>
      <vt:lpstr>T1.bonus solar net metered</vt:lpstr>
      <vt:lpstr>Table 1.e CO2</vt:lpstr>
      <vt:lpstr>Table 1.f generation by fuel</vt:lpstr>
      <vt:lpstr>Table 1.g fuel use</vt:lpstr>
      <vt:lpstr>Table 1.h sales</vt:lpstr>
      <vt:lpstr>Table 1.i revenue</vt:lpstr>
      <vt:lpstr>Table 1.j customers</vt:lpstr>
      <vt:lpstr>Table 2.1a</vt:lpstr>
      <vt:lpstr>Table 2.2a</vt:lpstr>
      <vt:lpstr>Table 2.3a</vt:lpstr>
      <vt:lpstr>Table 2.3b</vt:lpstr>
      <vt:lpstr>Table 2.3c</vt:lpstr>
      <vt:lpstr>Table 2.4a</vt:lpstr>
      <vt:lpstr>Table 2.5a</vt:lpstr>
      <vt:lpstr>Table 2.5b</vt:lpstr>
      <vt:lpstr>Table 2.5c</vt:lpstr>
      <vt:lpstr>Financial table notes</vt:lpstr>
      <vt:lpstr>Installed Capacity</vt:lpstr>
      <vt:lpstr>Generation</vt:lpstr>
      <vt:lpstr>Sales-Revenue-Customers</vt:lpstr>
      <vt:lpstr>Sales-Revenue-Rate_perCustomer</vt:lpstr>
      <vt:lpstr>LOOKUP emission factors</vt:lpstr>
      <vt:lpstr>LOOKUP PLANTS 05032023</vt:lpstr>
      <vt:lpstr>LOOKUP Sales reporting 05242023</vt:lpstr>
      <vt:lpstr>LOOKUP OPERATOR 05032023</vt:lpstr>
      <vt:lpstr>CPCN crosswalk</vt:lpstr>
      <vt:lpstr>LOOKUP INTERTIES 06092023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Steve Colt</cp:lastModifiedBy>
  <dcterms:created xsi:type="dcterms:W3CDTF">2015-04-20T20:35:02Z</dcterms:created>
  <dcterms:modified xsi:type="dcterms:W3CDTF">2023-11-07T02:50:35Z</dcterms:modified>
</cp:coreProperties>
</file>